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updateLinks="never" defaultThemeVersion="166925"/>
  <mc:AlternateContent xmlns:mc="http://schemas.openxmlformats.org/markup-compatibility/2006">
    <mc:Choice Requires="x15">
      <x15ac:absPath xmlns:x15ac="http://schemas.microsoft.com/office/spreadsheetml/2010/11/ac" url="https://defra-my.sharepoint.com/personal/sean_taylor_theccc_org_uk/Documents/Desktop/"/>
    </mc:Choice>
  </mc:AlternateContent>
  <xr:revisionPtr revIDLastSave="0" documentId="8_{F5977B8C-1C0F-4F9D-A5E5-7CCCC2A94E61}" xr6:coauthVersionLast="47" xr6:coauthVersionMax="47" xr10:uidLastSave="{00000000-0000-0000-0000-000000000000}"/>
  <bookViews>
    <workbookView xWindow="-120" yWindow="-120" windowWidth="20730" windowHeight="11160" tabRatio="739" xr2:uid="{00000000-000D-0000-FFFF-FFFF00000000}"/>
  </bookViews>
  <sheets>
    <sheet name="Cover sheet" sheetId="27" r:id="rId1"/>
    <sheet name="Financial assumptions" sheetId="21" r:id="rId2"/>
    <sheet name="Measures and costs" sheetId="29" r:id="rId3"/>
    <sheet name="Energy savings" sheetId="28" r:id="rId4"/>
    <sheet name="Technology base costs" sheetId="24" r:id="rId5"/>
    <sheet name="Technology base costs - Extract" sheetId="32" state="hidden" r:id="rId6"/>
    <sheet name="Additional costs" sheetId="26" r:id="rId7"/>
    <sheet name="Efficiencies" sheetId="15" r:id="rId8"/>
    <sheet name="Suitability matrices" sheetId="20" r:id="rId9"/>
    <sheet name="Application of additional costs" sheetId="23" r:id="rId10"/>
    <sheet name="Heritage cost uplifts" sheetId="22" r:id="rId11"/>
    <sheet name="Supply chain limits" sheetId="34"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s>
  <definedNames>
    <definedName name="__123Graph_A" hidden="1">'[1]Model inputs'!#REF!</definedName>
    <definedName name="__123Graph_AALLTAX" hidden="1">'[2]Forecast data'!#REF!</definedName>
    <definedName name="__123Graph_ACFSINDIV" hidden="1">[3]Data!#REF!</definedName>
    <definedName name="__123Graph_ACHGSPD1" hidden="1">'[4]CHGSPD19.FIN'!$B$10:$B$20</definedName>
    <definedName name="__123Graph_ACHGSPD2" hidden="1">'[4]CHGSPD19.FIN'!$E$11:$E$20</definedName>
    <definedName name="__123Graph_AEFF" hidden="1">'[5]T3 Page 1'!#REF!</definedName>
    <definedName name="__123Graph_AGR14PBF1" hidden="1">'[6]HIS19FIN(A)'!$AF$70:$AF$81</definedName>
    <definedName name="__123Graph_AHOMEVAT" hidden="1">'[2]Forecast data'!#REF!</definedName>
    <definedName name="__123Graph_AIMPORT" hidden="1">'[2]Forecast data'!#REF!</definedName>
    <definedName name="__123Graph_ALBFFIN" hidden="1">'[5]FC Page 1'!#REF!</definedName>
    <definedName name="__123Graph_ALBFFIN2" hidden="1">'[6]HIS19FIN(A)'!$K$59:$Q$59</definedName>
    <definedName name="__123Graph_ALBFHIC2" hidden="1">'[6]HIS19FIN(A)'!$D$59:$J$59</definedName>
    <definedName name="__123Graph_ALCB" hidden="1">'[6]HIS19FIN(A)'!$D$83:$I$83</definedName>
    <definedName name="__123Graph_ANACFIN" hidden="1">'[6]HIS19FIN(A)'!$K$97:$Q$97</definedName>
    <definedName name="__123Graph_ANACHIC" hidden="1">'[6]HIS19FIN(A)'!$D$97:$J$97</definedName>
    <definedName name="__123Graph_APDNUMBERS" hidden="1">'[7]SUMMARY TABLE'!$U$6:$U$49</definedName>
    <definedName name="__123Graph_APDTRENDS" hidden="1">'[7]SUMMARY TABLE'!$S$23:$S$46</definedName>
    <definedName name="__123Graph_APIC" hidden="1">'[5]T3 Page 1'!#REF!</definedName>
    <definedName name="__123Graph_ATOBREV" hidden="1">'[2]Forecast data'!#REF!</definedName>
    <definedName name="__123Graph_ATOTAL" hidden="1">'[2]Forecast data'!#REF!</definedName>
    <definedName name="__123Graph_B" hidden="1">'[1]Model inputs'!#REF!</definedName>
    <definedName name="__123Graph_BCFSINDIV" hidden="1">[3]Data!#REF!</definedName>
    <definedName name="__123Graph_BCFSUK" hidden="1">[3]Data!#REF!</definedName>
    <definedName name="__123Graph_BCHGSPD1" hidden="1">'[4]CHGSPD19.FIN'!$H$10:$H$25</definedName>
    <definedName name="__123Graph_BCHGSPD2" hidden="1">'[4]CHGSPD19.FIN'!$I$11:$I$25</definedName>
    <definedName name="__123Graph_BEFF" hidden="1">'[5]T3 Page 1'!#REF!</definedName>
    <definedName name="__123Graph_BHOMEVAT" hidden="1">'[2]Forecast data'!#REF!</definedName>
    <definedName name="__123Graph_BIMPORT" hidden="1">'[2]Forecast data'!#REF!</definedName>
    <definedName name="__123Graph_BLBF" hidden="1">'[5]T3 Page 1'!#REF!</definedName>
    <definedName name="__123Graph_BLBFFIN" hidden="1">'[5]FC Page 1'!#REF!</definedName>
    <definedName name="__123Graph_BLCB" hidden="1">'[6]HIS19FIN(A)'!$D$79:$I$79</definedName>
    <definedName name="__123Graph_BPDTRENDS" hidden="1">'[7]SUMMARY TABLE'!$T$23:$T$46</definedName>
    <definedName name="__123Graph_BPIC" hidden="1">'[5]T3 Page 1'!#REF!</definedName>
    <definedName name="__123Graph_BTOTAL" hidden="1">'[2]Forecast data'!#REF!</definedName>
    <definedName name="__123Graph_CACT13BUD" hidden="1">'[5]FC Page 1'!#REF!</definedName>
    <definedName name="__123Graph_CCFSINDIV" hidden="1">[3]Data!#REF!</definedName>
    <definedName name="__123Graph_CCFSUK" hidden="1">[3]Data!#REF!</definedName>
    <definedName name="__123Graph_CEFF" hidden="1">'[5]T3 Page 1'!#REF!</definedName>
    <definedName name="__123Graph_CGR14PBF1" hidden="1">'[6]HIS19FIN(A)'!$AK$70:$AK$81</definedName>
    <definedName name="__123Graph_CLBF" hidden="1">'[5]T3 Page 1'!#REF!</definedName>
    <definedName name="__123Graph_CLBF2" hidden="1">'[5]T3 Page 1'!#REF!</definedName>
    <definedName name="__123Graph_CPIC" hidden="1">'[5]T3 Page 1'!#REF!</definedName>
    <definedName name="__123Graph_CPICC" hidden="1">'[5]T3 Page 1'!#REF!</definedName>
    <definedName name="__123Graph_DACT13BUD" hidden="1">'[5]FC Page 1'!#REF!</definedName>
    <definedName name="__123Graph_DCFSINDIV" hidden="1">[3]Data!#REF!</definedName>
    <definedName name="__123Graph_DCFSUK" hidden="1">[3]Data!#REF!</definedName>
    <definedName name="__123Graph_DEFF" hidden="1">'[5]T3 Page 1'!#REF!</definedName>
    <definedName name="__123Graph_DGR14PBF1" hidden="1">'[6]HIS19FIN(A)'!$AH$70:$AH$81</definedName>
    <definedName name="__123Graph_DLBF" hidden="1">'[5]T3 Page 1'!#REF!</definedName>
    <definedName name="__123Graph_DPIC" hidden="1">'[5]T3 Page 1'!#REF!</definedName>
    <definedName name="__123Graph_EACT13BUD" hidden="1">'[5]FC Page 1'!#REF!</definedName>
    <definedName name="__123Graph_ECFSINDIV" hidden="1">[3]Data!#REF!</definedName>
    <definedName name="__123Graph_ECFSUK" hidden="1">[3]Data!#REF!</definedName>
    <definedName name="__123Graph_EEFF" hidden="1">'[5]T3 Page 1'!#REF!</definedName>
    <definedName name="__123Graph_EEFFHIC" hidden="1">'[5]FC Page 1'!#REF!</definedName>
    <definedName name="__123Graph_EGR14PBF1" hidden="1">'[6]HIS19FIN(A)'!$AG$67:$AG$67</definedName>
    <definedName name="__123Graph_ELBF" hidden="1">'[5]T3 Page 1'!#REF!</definedName>
    <definedName name="__123Graph_EPIC" hidden="1">'[5]T3 Page 1'!#REF!</definedName>
    <definedName name="__123Graph_FACT13BUD" hidden="1">'[5]FC Page 1'!#REF!</definedName>
    <definedName name="__123Graph_FCFSUK" hidden="1">[3]Data!#REF!</definedName>
    <definedName name="__123Graph_FEFF" hidden="1">'[5]T3 Page 1'!#REF!</definedName>
    <definedName name="__123Graph_FEFFHIC" hidden="1">'[5]FC Page 1'!#REF!</definedName>
    <definedName name="__123Graph_FGR14PBF1" hidden="1">'[6]HIS19FIN(A)'!$AH$67:$AH$67</definedName>
    <definedName name="__123Graph_FLBF" hidden="1">'[5]T3 Page 1'!#REF!</definedName>
    <definedName name="__123Graph_FPIC" hidden="1">'[5]T3 Page 1'!#REF!</definedName>
    <definedName name="__123Graph_LBL_ARESID" hidden="1">'[6]HIS19FIN(A)'!$R$3:$W$3</definedName>
    <definedName name="__123Graph_LBL_BRESID" hidden="1">'[6]HIS19FIN(A)'!$R$3:$W$3</definedName>
    <definedName name="__123Graph_X" hidden="1">'[2]Forecast data'!#REF!</definedName>
    <definedName name="__123Graph_XACTHIC" hidden="1">'[5]FC Page 1'!#REF!</definedName>
    <definedName name="__123Graph_XALLTAX" hidden="1">'[2]Forecast data'!#REF!</definedName>
    <definedName name="__123Graph_XCHGSPD1" hidden="1">'[4]CHGSPD19.FIN'!$A$10:$A$25</definedName>
    <definedName name="__123Graph_XCHGSPD2" hidden="1">'[4]CHGSPD19.FIN'!$A$11:$A$25</definedName>
    <definedName name="__123Graph_XEFF" hidden="1">'[5]T3 Page 1'!#REF!</definedName>
    <definedName name="__123Graph_XGR14PBF1" hidden="1">'[6]HIS19FIN(A)'!$AL$70:$AL$81</definedName>
    <definedName name="__123Graph_XHOMEVAT" hidden="1">'[2]Forecast data'!#REF!</definedName>
    <definedName name="__123Graph_XIMPORT" hidden="1">'[2]Forecast data'!#REF!</definedName>
    <definedName name="__123Graph_XLBF" hidden="1">'[5]T3 Page 1'!#REF!</definedName>
    <definedName name="__123Graph_XLBFFIN2" hidden="1">'[6]HIS19FIN(A)'!$K$61:$Q$61</definedName>
    <definedName name="__123Graph_XLBFHIC" hidden="1">'[6]HIS19FIN(A)'!$D$61:$J$61</definedName>
    <definedName name="__123Graph_XLBFHIC2" hidden="1">'[6]HIS19FIN(A)'!$D$61:$J$61</definedName>
    <definedName name="__123Graph_XLCB" hidden="1">'[6]HIS19FIN(A)'!$D$79:$I$79</definedName>
    <definedName name="__123Graph_XNACFIN" hidden="1">'[6]HIS19FIN(A)'!$K$95:$Q$95</definedName>
    <definedName name="__123Graph_XNACHIC" hidden="1">'[6]HIS19FIN(A)'!$D$95:$J$95</definedName>
    <definedName name="__123Graph_XPDNUMBERS" hidden="1">'[7]SUMMARY TABLE'!$Q$6:$Q$49</definedName>
    <definedName name="__123Graph_XPDTRENDS" hidden="1">'[7]SUMMARY TABLE'!$P$23:$P$46</definedName>
    <definedName name="__123Graph_XPIC" hidden="1">'[5]T3 Page 1'!#REF!</definedName>
    <definedName name="__123Graph_XSTAG2ALL" hidden="1">'[2]Forecast data'!#REF!</definedName>
    <definedName name="__123Graph_XSTAG2EC" hidden="1">'[2]Forecast data'!#REF!</definedName>
    <definedName name="__123Graph_XTOBREV" hidden="1">'[2]Forecast data'!#REF!</definedName>
    <definedName name="__123Graph_XTOTAL" hidden="1">'[2]Forecast data'!#REF!</definedName>
    <definedName name="_1__123Graph_ACHART_15" hidden="1">[8]USGC!$B$34:$B$53</definedName>
    <definedName name="_10__123Graph_XCHART_15" hidden="1">[8]USGC!$A$34:$A$53</definedName>
    <definedName name="_124Graph_BTOTAL" hidden="1">'[2]Forecast data'!#REF!</definedName>
    <definedName name="_2__123Graph_BCHART_10" hidden="1">[8]USGC!$L$34:$L$53</definedName>
    <definedName name="_3__123Graph_BCHART_13" hidden="1">[8]USGC!$R$34:$R$53</definedName>
    <definedName name="_4__123Graph_BCHART_15" hidden="1">[8]USGC!$C$34:$C$53</definedName>
    <definedName name="_5__123Graph_CCHART_10" hidden="1">[8]USGC!$F$34:$F$53</definedName>
    <definedName name="_6__123Graph_CCHART_13" hidden="1">[8]USGC!$O$34:$O$53</definedName>
    <definedName name="_7__123Graph_CCHART_15" hidden="1">[8]USGC!$D$34:$D$53</definedName>
    <definedName name="_8__123Graph_XCHART_10" hidden="1">[8]USGC!$A$34:$A$53</definedName>
    <definedName name="_9__123Graph_XCHART_13" hidden="1">[8]USGC!$A$34:$A$53</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us1">[9]Transport!$Q$13:$Q$1436</definedName>
    <definedName name="_Bus2">[9]Transport!$R$13:$R$1436</definedName>
    <definedName name="_Fill" hidden="1">'[2]Forecast data'!#REF!</definedName>
    <definedName name="_Key1" hidden="1">#REF!</definedName>
    <definedName name="_Order1" hidden="1">255</definedName>
    <definedName name="_Order2" hidden="1">255</definedName>
    <definedName name="_Parse_In" localSheetId="6" hidden="1">'[10]1997'!#REF!</definedName>
    <definedName name="_Parse_In" localSheetId="2" hidden="1">'[10]1997'!#REF!</definedName>
    <definedName name="_Parse_In" localSheetId="4" hidden="1">'[10]1997'!#REF!</definedName>
    <definedName name="_Parse_In" localSheetId="5" hidden="1">'[10]1997'!#REF!</definedName>
    <definedName name="_Parse_In" hidden="1">'[10]1997'!#REF!</definedName>
    <definedName name="_Regression_Out" hidden="1">#REF!</definedName>
    <definedName name="_Regression_X" hidden="1">#REF!</definedName>
    <definedName name="_Regression_Y" hidden="1">#REF!</definedName>
    <definedName name="activeScenarioLabel" hidden="1">[11]Control!$G$5</definedName>
    <definedName name="ad">'[12]Model Settings'!$C$4</definedName>
    <definedName name="AdditionalPolicyCost_Domestic">'[13]Policy billing'!$D$4</definedName>
    <definedName name="AkkSaWvypRcjqNnsIElA" hidden="1">'[11]Heat Load Int'!$AW$285</definedName>
    <definedName name="AllowedRecovery">[9]Tariff!$B$23:$E$23</definedName>
    <definedName name="Alt_Chk_1_Hdg" hidden="1">[14]BS_Hist_TA!$B$1</definedName>
    <definedName name="Alt_Chk_14_Hdg" hidden="1">[14]BS_Fcast_TO!$B$1</definedName>
    <definedName name="Alt_Chk_15_Hdg" hidden="1">[14]Fcast_OP_TO!$C$117</definedName>
    <definedName name="Alt_Chk_2_Hdg" hidden="1">[14]BS_Hist_TO!$B$1</definedName>
    <definedName name="anscount" hidden="1">2</definedName>
    <definedName name="asdas"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AutoGen_Capacity1">[13]Autogeneration!$C$12</definedName>
    <definedName name="AutoGen_Capacity2">[13]Autogeneration!$D$12</definedName>
    <definedName name="AutoGen_Capacity3">[13]Autogeneration!$E$12</definedName>
    <definedName name="AutoGen_Capacity4">[13]Autogeneration!$F$12</definedName>
    <definedName name="AutoGen_LoadFactor1">[15]Autogeneration!$C$8</definedName>
    <definedName name="AutoGen_LoadFactor2">[15]Autogeneration!$D$8</definedName>
    <definedName name="AutoGen_LoadFactor3">[16]Autogeneration!$E$8</definedName>
    <definedName name="AutoGen_LoadFactor4">[13]Autogeneration!$F$8</definedName>
    <definedName name="AvSiteCapacity">'[17]IRR Calc'!$F$19</definedName>
    <definedName name="B_Regs">'[18]Source Numbers for Master Lists'!$J$13:$J$17</definedName>
    <definedName name="bAZuBwJNvxHSNoFnMFuI" hidden="1">[11]ControlInt!$E$9</definedName>
    <definedName name="BLPH1" hidden="1">'[19]4.6 ten year bonds'!$A$4</definedName>
    <definedName name="BLPH2" hidden="1">'[19]4.6 ten year bonds'!$D$4</definedName>
    <definedName name="BLPH3" hidden="1">'[19]4.6 ten year bonds'!$G$4</definedName>
    <definedName name="BLPH4" hidden="1">'[19]4.6 ten year bonds'!$J$4</definedName>
    <definedName name="BLPH5" hidden="1">'[19]4.6 ten year bonds'!$M$4</definedName>
    <definedName name="BMGHIndex" hidden="1">"O"</definedName>
    <definedName name="Boundary1">[9]HVDC!$A$26:$A$76</definedName>
    <definedName name="Boundary2">[9]HVDC!$L$26:$L$62</definedName>
    <definedName name="Boundary3">[9]HVDC!#REF!</definedName>
    <definedName name="BoundaryBaseFlowPS3">[9]HVDC!#REF!</definedName>
    <definedName name="BoundaryBaseFlowPSHeader3">[9]HVDC!#REF!</definedName>
    <definedName name="BoundaryBaseFlowYR3">[9]HVDC!#REF!</definedName>
    <definedName name="BoundaryBaseFlowYRHeader3">[9]HVDC!#REF!</definedName>
    <definedName name="BoundaryCctBaseFlowPS1">[9]HVDC!$I$26:$I$76</definedName>
    <definedName name="BoundaryCctBaseFlowPS2">[9]HVDC!$T$26:$T$62</definedName>
    <definedName name="BoundaryCctBaseFlowPS3">[9]HVDC!#REF!</definedName>
    <definedName name="BoundaryCctBaseFlowPSHeader3">[9]HVDC!#REF!</definedName>
    <definedName name="BoundaryCctBaseFlowYR1">[9]HVDC!$J$26:$J$76</definedName>
    <definedName name="BoundaryCctBaseFlowYR2">[9]HVDC!$U$26:$U$62</definedName>
    <definedName name="BoundaryCctBaseFlowYR3">[9]HVDC!#REF!</definedName>
    <definedName name="BoundaryCctBaseFlowYRHeader3">[9]HVDC!#REF!</definedName>
    <definedName name="BoundaryDesiredFlowsPS1">[9]HVDC!$I$80:$I$84</definedName>
    <definedName name="BoundaryDesiredFlowsPS2">[9]HVDC!$T$66:$T$67</definedName>
    <definedName name="BoundaryDesiredFlowsPS3">[9]HVDC!#REF!</definedName>
    <definedName name="BoundaryDesiredFlowsPSHeader3">[9]HVDC!#REF!</definedName>
    <definedName name="BoundaryDesiredFlowsYR1">[9]HVDC!$J$80:$J$84</definedName>
    <definedName name="BoundaryDesiredFlowsYR2">[9]HVDC!$U$66:$U$67</definedName>
    <definedName name="BoundaryDesiredFlowsYR3">[9]HVDC!#REF!</definedName>
    <definedName name="BoundaryDesiredFlowsYRHeader3">[9]HVDC!#REF!</definedName>
    <definedName name="BoundaryFlowTopLeft3">[9]HVDC!#REF!</definedName>
    <definedName name="BoundaryHeader1">[9]HVDC!$A$25</definedName>
    <definedName name="BoundaryHeader2">[9]HVDC!$L$25</definedName>
    <definedName name="BoundaryHeader3">[9]HVDC!#REF!</definedName>
    <definedName name="Btu">[20]Units!$E$42</definedName>
    <definedName name="BusNames">[9]Transport!$B$13:$B$974</definedName>
    <definedName name="C_T">'[18]Source Numbers for Master Lists'!$J$42:$J$43</definedName>
    <definedName name="calorie">[20]Units!$E$43</definedName>
    <definedName name="CapPay1_AnnualMaxCapacity">'[13]Capacity Payment 1'!$C$11</definedName>
    <definedName name="CapPay1_ChargeBack">'[13]Capacity Payment 1'!$C$9</definedName>
    <definedName name="CapPay1_HurdleRateAdjustment">'[13]Capacity Payment 1'!$D$17</definedName>
    <definedName name="CapPay1_Index">'[13]Capacity Payment 1'!$C$17</definedName>
    <definedName name="CapPay1_Payment_Matrix">'[13]Capacity Payment 1'!$G$6</definedName>
    <definedName name="CapPay1_Switch_String">'[13]Capacity Payment 1'!$B$4</definedName>
    <definedName name="CapPay1_Tech">'[13]Capacity Payment 1'!$B$17</definedName>
    <definedName name="CarbonEmissions">#REF!</definedName>
    <definedName name="CarbonFlag">[9]GenInput!$I$35:$I$302</definedName>
    <definedName name="CarbonPrice_ChargeBack">#REF!</definedName>
    <definedName name="CatA">[9]Transport!$F$13:$F$974</definedName>
    <definedName name="CatB">[9]Transport!$G$13:$G$974</definedName>
    <definedName name="CBA_end">'[21]CBA control'!$C$19</definedName>
    <definedName name="CBA_ReRefQ">[9]Tariff!#REF!</definedName>
    <definedName name="CBA_Revenue">[9]Tariff!$G$145</definedName>
    <definedName name="CBA_start">'[21]CBA control'!$C$18</definedName>
    <definedName name="CBA_Unadjusted_Revenue">[9]Tariff!#REF!</definedName>
    <definedName name="CBADemRecovPcnt">[9]Tariff!#REF!</definedName>
    <definedName name="CBWorkbookPriority" hidden="1">-717821871</definedName>
    <definedName name="ccl">'[18]Source Numbers for Master Lists'!$J$21:$J$22</definedName>
    <definedName name="CctBackground">[9]Transport!$AL$13:$AL$1392</definedName>
    <definedName name="CctFlow">[9]Transport!$AF$13:$AF$1436</definedName>
    <definedName name="CctFlow2">[9]Transport!$AJ$13:$AJ$1436</definedName>
    <definedName name="CfD1_AnnualMaxCapacity">'[13]CfD 1'!$C$15</definedName>
    <definedName name="CfD1_ChargeBack">'[13]CfD 1'!$C$13</definedName>
    <definedName name="CfD1_HurdleRateAdjustment">'[13]CfD 1'!$D$23</definedName>
    <definedName name="CfD1_Index">'[13]CfD 1'!$C$23</definedName>
    <definedName name="CfD1_Payment_Matrix">'[13]CfD 1'!$G$6</definedName>
    <definedName name="CfD1_PaymentType_String">'[13]CfD 1'!$C$9</definedName>
    <definedName name="CfD1_Switch_String">'[13]CfD 1'!$B$4</definedName>
    <definedName name="CfD1_Tech">'[13]CfD 1'!$B$23</definedName>
    <definedName name="CfD1_UpsideOption">'[13]CfD 1'!$C$11</definedName>
    <definedName name="CfD11_AllowForDistortion">#REF!</definedName>
    <definedName name="CfD11_AnnualMaxCapacity">#REF!</definedName>
    <definedName name="CfD11_ChargeBack">#REF!</definedName>
    <definedName name="CfD11_HurdleRateAdjustment">#REF!</definedName>
    <definedName name="CfD11_Index">#REF!</definedName>
    <definedName name="CfD11_Name_String">#REF!</definedName>
    <definedName name="CfD11_Payment_Matrix">#REF!</definedName>
    <definedName name="CfD11_PaymentType_String">#REF!</definedName>
    <definedName name="CfD11_ReferencePriceType">#REF!</definedName>
    <definedName name="CfD11_Switch_String">#REF!</definedName>
    <definedName name="CfD11_Tech">#REF!</definedName>
    <definedName name="CfD11_UpsideOption">#REF!</definedName>
    <definedName name="CfD19_AllowForDistortion">#REF!</definedName>
    <definedName name="CfD19_AnnualMaxCapacity">#REF!</definedName>
    <definedName name="CfD19_ChargeBack">#REF!</definedName>
    <definedName name="CfD19_HurdleRateAdjustment">#REF!</definedName>
    <definedName name="CfD19_Index">#REF!</definedName>
    <definedName name="CfD19_MerchantPPA_Matrix">#REF!</definedName>
    <definedName name="CfD19_Name_String">#REF!</definedName>
    <definedName name="CfD19_Payment_Matrix">#REF!</definedName>
    <definedName name="CfD19_PaymentType_String">#REF!</definedName>
    <definedName name="CfD19_ReferencePriceType">#REF!</definedName>
    <definedName name="CfD19_Switch_String">#REF!</definedName>
    <definedName name="CfD19_Tech">#REF!</definedName>
    <definedName name="CfD19_UpsideOption">#REF!</definedName>
    <definedName name="CfD19_VIUPPA_Matrix">#REF!</definedName>
    <definedName name="CfDcosts">#REF!</definedName>
    <definedName name="Chart1">#REF!</definedName>
    <definedName name="CO2limit1_ChargeBack">'[13]CO2 limits 1'!$C$15</definedName>
    <definedName name="CO2limit1_Index">'[13]CO2 limits 1'!$C$21</definedName>
    <definedName name="CO2limit1_Payment_Matrix">'[13]CO2 limits 1'!$G$6</definedName>
    <definedName name="CO2limit1_Switch_String">'[13]CO2 limits 1'!$B$4</definedName>
    <definedName name="CO2limit1_Tech">'[13]CO2 limits 1'!$B$21</definedName>
    <definedName name="CO2limit1_Type_String">'[13]CO2 limits 1'!$C$10</definedName>
    <definedName name="Code">[9]Transport!$Y$13:$Y$1436</definedName>
    <definedName name="Comm_Calibrate">'[18]Source Numbers for Master Lists'!$E$85:$E$88</definedName>
    <definedName name="ConnectivityMatrix">[9]TxNetwork!$C$10:$AC$37</definedName>
    <definedName name="ConstructionDelays_Matrix">'[13]Outage rates (new and existing)'!$N$5</definedName>
    <definedName name="Conv_efficiencies">'[22]Efficiencies, ramp-ups'!$G$4:$AM$51</definedName>
    <definedName name="Convert_km_to_miles">[23]Conversions!$F$52</definedName>
    <definedName name="customers">'[24]Source Data'!$A$1:$H$6272</definedName>
    <definedName name="D_Premia">'[18]Source Numbers for Master Lists'!$E$51:$E$54</definedName>
    <definedName name="DailyLoadCurve_Matrix">#REF!</definedName>
    <definedName name="DarkSpreadEfficiency">'[13]Spark and Dark Spreads'!$C$5</definedName>
    <definedName name="DataFileLocation">[13]SheetManager!$C$20</definedName>
    <definedName name="DataFileName">[13]SheetManager!$C$21</definedName>
    <definedName name="day">[20]Units!$E$31</definedName>
    <definedName name="Days">[25]QsYs!$J:$J</definedName>
    <definedName name="DECC_DATA">[15]DATA!$L$7:$AW$424</definedName>
    <definedName name="DECC_PARAMETERS">[15]DATA!$G$7:$G$424</definedName>
    <definedName name="DECC_TECHS">[15]DATA!$L$6:$AW$6</definedName>
    <definedName name="Delivered_form">'[22]Efficiencies, ramp-ups'!$B$211:$B$234</definedName>
    <definedName name="Demand">[26]Transport!$E$13:$E$943</definedName>
    <definedName name="Demand_Domestic">'[13]Demand Projections'!$C$5</definedName>
    <definedName name="Demand_NonDomestic">'[13]Demand Projections'!$D$5</definedName>
    <definedName name="Demand_Security_ReRefQ">[9]Tariff!#REF!</definedName>
    <definedName name="Demand_Security_Revenue">[9]Tariff!$F$111</definedName>
    <definedName name="Demand_Security_Unadjusted_Revenue">[9]Tariff!#REF!</definedName>
    <definedName name="Demand_Total">'[13]Demand Projections'!$E$5</definedName>
    <definedName name="DemandSum">[9]Transport!$E$9</definedName>
    <definedName name="DemZone">[26]Transport!$L$13:$L$943</definedName>
    <definedName name="DeRating_Index1">'[13]Capacity Margin Derating'!$C$5</definedName>
    <definedName name="DeRating_Index2">'[13]Capacity Margin Derating'!$D$5</definedName>
    <definedName name="DeRating_Tech">'[13]Capacity Margin Derating'!$B$5</definedName>
    <definedName name="dfgd" hidden="1">{#N/A,#N/A,TRUE,"Initial";#N/A,#N/A,TRUE,"Graphs"}</definedName>
    <definedName name="dgsgf" hidden="1">{#N/A,#N/A,FALSE,"TMCOMP96";#N/A,#N/A,FALSE,"MAT96";#N/A,#N/A,FALSE,"FANDA96";#N/A,#N/A,FALSE,"INTRAN96";#N/A,#N/A,FALSE,"NAA9697";#N/A,#N/A,FALSE,"ECWEBB";#N/A,#N/A,FALSE,"MFT96";#N/A,#N/A,FALSE,"CTrecon"}</definedName>
    <definedName name="Distribution" hidden="1">#REF!</definedName>
    <definedName name="DivC">[9]Diversity!$D$5:$D$31</definedName>
    <definedName name="DivLC">[9]Diversity!$C$5:$C$31</definedName>
    <definedName name="DME_LocalFile" hidden="1">"True"</definedName>
    <definedName name="DRecovery">[9]Tariff!$B$26:$E$26</definedName>
    <definedName name="DSDemRecovPcnt">[9]Tariff!#REF!</definedName>
    <definedName name="EDF_Biofuel">'[13]EDF Pricing Assumptions'!$G$6</definedName>
    <definedName name="EDF_CarbonHigh">'[13]EDF Pricing Assumptions'!$J$6</definedName>
    <definedName name="EDF_CarbonLow">'[13]EDF Pricing Assumptions'!$H$6</definedName>
    <definedName name="EDF_CarbonMedium">'[13]EDF Pricing Assumptions'!$I$6</definedName>
    <definedName name="EDF_Coal">'[13]EDF Pricing Assumptions'!$C$6</definedName>
    <definedName name="EDF_Gas">'[13]EDF Pricing Assumptions'!$D$6</definedName>
    <definedName name="EDF_Oil">'[13]EDF Pricing Assumptions'!$E$6</definedName>
    <definedName name="EDF_SeasonAdj_Biofuel">'[13]EDF Pricing Assumptions'!$P$6</definedName>
    <definedName name="EDF_SeasonAdj_Carbon">'[13]EDF Pricing Assumptions'!$Q$6</definedName>
    <definedName name="EDF_SeasonAdj_Coal">'[13]EDF Pricing Assumptions'!$M$6</definedName>
    <definedName name="EDF_SeasonAdj_Gas">'[13]EDF Pricing Assumptions'!$N$6</definedName>
    <definedName name="EDF_SeasonAdj_Season">'[13]EDF Pricing Assumptions'!$L$6</definedName>
    <definedName name="EDF_SeasonAdj_Uranium">'[13]EDF Pricing Assumptions'!$O$6</definedName>
    <definedName name="EDF_Uranium">'[13]EDF Pricing Assumptions'!$F$6</definedName>
    <definedName name="EDF_Year">'[13]EDF Pricing Assumptions'!$B$6</definedName>
    <definedName name="EDF_Year1">'[27]Model Settings'!$C$4</definedName>
    <definedName name="EET_AGIC">[9]Tariff!$J$25</definedName>
    <definedName name="EET_PhasedResidual">[9]Tariff!$J$26</definedName>
    <definedName name="EFO" hidden="1">'[2]Forecast data'!#REF!</definedName>
    <definedName name="elas">'[18]Source Numbers for Master Lists'!$A$16:$A$18</definedName>
    <definedName name="EndogenousBuild">#REF!</definedName>
    <definedName name="EndogenousRetirement_String">'[13]Model Settings'!$C$25</definedName>
    <definedName name="energy.unit">[20]!Units.Energy[Reference]</definedName>
    <definedName name="Err_Chk_1_Hdg" hidden="1">[14]Fcast_OP_TO!$C$27</definedName>
    <definedName name="Err_Chk_11_Hdg" hidden="1">[14]IS_Fcast_TO!$B$1</definedName>
    <definedName name="Err_Chk_13_Hdg" hidden="1">[14]BS_Fcast_TO!$B$1</definedName>
    <definedName name="Err_Chk_14_Hdg" hidden="1">[14]CFS_Fcast_TO!$B$1</definedName>
    <definedName name="Err_Chk_15_Hdg" hidden="1">[14]Fcast_OP_TO!$C$117</definedName>
    <definedName name="Err_Chk_2_Hdg" hidden="1">[14]Fcast_OP_TO!$C$44</definedName>
    <definedName name="Err_Chk_3_Hdg" hidden="1">[14]Fcast_OP_TO!$C$64</definedName>
    <definedName name="Err_Chk_4_Hdg" hidden="1">[14]Fcast_OP_TO!$C$76</definedName>
    <definedName name="ETYSBoundaries">'[9]ETYS Boundaries'!$A$2:$AE$97</definedName>
    <definedName name="ETYSBoundariesHeader">'[9]ETYS Boundaries'!$A$2:$AE$2</definedName>
    <definedName name="ETYSZone">[9]Transport!$H$13:$H$974</definedName>
    <definedName name="ETYSZonesNames">'[9]ETYS Boundaries'!$A$2:$A$97</definedName>
    <definedName name="ExistingPlant_Name">'[13]Existing Plant'!$B$5</definedName>
    <definedName name="Exit">#REF!</definedName>
    <definedName name="ExternalPolicyCost_Domestic">'[13]Policy billing'!$E$4</definedName>
    <definedName name="ExternalPolicyCost_NonDomestic">'[13]Policy billing'!$F$4</definedName>
    <definedName name="ExtraProfiles" hidden="1">#REF!</definedName>
    <definedName name="FDDD" hidden="1">{#N/A,#N/A,FALSE,"TMCOMP96";#N/A,#N/A,FALSE,"MAT96";#N/A,#N/A,FALSE,"FANDA96";#N/A,#N/A,FALSE,"INTRAN96";#N/A,#N/A,FALSE,"NAA9697";#N/A,#N/A,FALSE,"ECWEBB";#N/A,#N/A,FALSE,"MFT96";#N/A,#N/A,FALSE,"CTrecon"}</definedName>
    <definedName name="FF_Price_Scenario">'[28]Constants &amp; Parameters'!$C$16</definedName>
    <definedName name="fg"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inance_yn">'[29]CBA control'!$C$28</definedName>
    <definedName name="FIT_Number">'[13]Policy Overview'!$E$14</definedName>
    <definedName name="FIT1_AnnualMaxCapacity">'[13]Feed-in tariff 1'!$C$14</definedName>
    <definedName name="FIT1_ChargeBack">'[13]Feed-in tariff 1'!$C$15</definedName>
    <definedName name="FIT1_HurdleRateAdjustment">'[13]Feed-in tariff 1'!$D$20</definedName>
    <definedName name="FIT1_Index">'[13]Feed-in tariff 1'!$C$20</definedName>
    <definedName name="FIT1_Payment_Matrix">'[13]Feed-in tariff 1'!$G$6</definedName>
    <definedName name="FIT1_PaymentIndex_String">'[13]Feed-in tariff 1'!$C$11</definedName>
    <definedName name="FIT1_PaymentType_String">'[13]Feed-in tariff 1'!$C$10</definedName>
    <definedName name="FIT1_Switch_String">'[13]Feed-in tariff 1'!$B$4</definedName>
    <definedName name="FIT1_Tech">'[13]Feed-in tariff 1'!$B$20</definedName>
    <definedName name="FIT8_AnnualMaxCapacity">#REF!</definedName>
    <definedName name="FIT8_ChargeBack">#REF!</definedName>
    <definedName name="FIT8_HurdleRateAdjustment">#REF!</definedName>
    <definedName name="FIT8_Index">#REF!</definedName>
    <definedName name="FIT8_Name_String">#REF!</definedName>
    <definedName name="FIT8_Payment_Matrix">#REF!</definedName>
    <definedName name="FIT8_PaymentIndex_String">#REF!</definedName>
    <definedName name="FIT8_PaymentType_String">#REF!</definedName>
    <definedName name="FIT8_Switch_String">#REF!</definedName>
    <definedName name="FIT8_Tech">#REF!</definedName>
    <definedName name="fKDYVoMiriBRjdGAbdOe" hidden="1">[11]Main!$FV$15</definedName>
    <definedName name="Fossil_fuel">'[18]Source Numbers for Master Lists'!$A$6:$A$8</definedName>
    <definedName name="FuelAssumptions_CalorificValue">'[13]Fuel Assumptions'!$D$5</definedName>
    <definedName name="FuelAssumptions_CarbonRate">'[13]Fuel Assumptions'!$F$5</definedName>
    <definedName name="FuelAssumptions_Fuel">'[13]Fuel Assumptions'!$B$5</definedName>
    <definedName name="FuelAssumptions_NonFuelCost">'[13]Fuel Assumptions'!$E$5</definedName>
    <definedName name="FuelAssumptions_Units">'[13]Fuel Assumptions'!$C$5</definedName>
    <definedName name="FuelPriceWeights">OFFSET('[30]Fuel price weights'!$D4,0,0,1,'[30]Fuel price weights'!$C$5)</definedName>
    <definedName name="Fuels_list">'[22]Efficiencies, ramp-ups'!$A$4:$A$51</definedName>
    <definedName name="fyu" hidden="1">'[2]Forecast data'!#REF!</definedName>
    <definedName name="GD">'[18]Source Numbers for Master Lists'!$J$25:$J$26</definedName>
    <definedName name="GDSplitYears">[9]Tariff!$B$20:$E$20</definedName>
    <definedName name="Gen_Max_TEC">[9]GenInput!#REF!</definedName>
    <definedName name="GenChgeBaseMaxTECSum">[9]Tariff!$G$179</definedName>
    <definedName name="Generation_Residual_Revenue">[9]Tariff!$I$179</definedName>
    <definedName name="Generation_Techs">[21]Generation!$A$3:$A$78</definedName>
    <definedName name="GenerationSummary">#REF!</definedName>
    <definedName name="GenInputGenZone">[9]GenInput!$V$35:$V$302</definedName>
    <definedName name="GenPSMW">[9]GenInput!$L$35:$L$302</definedName>
    <definedName name="GenType">[9]GenInput!$B$35:$B$302</definedName>
    <definedName name="GenYRMW">[9]GenInput!$O$35:$O$302</definedName>
    <definedName name="GenZone">[9]Transport!$I$13:$I$974</definedName>
    <definedName name="ghj" hidden="1">{#N/A,#N/A,FALSE,"TMCOMP96";#N/A,#N/A,FALSE,"MAT96";#N/A,#N/A,FALSE,"FANDA96";#N/A,#N/A,FALSE,"INTRAN96";#N/A,#N/A,FALSE,"NAA9697";#N/A,#N/A,FALSE,"ECWEBB";#N/A,#N/A,FALSE,"MFT96";#N/A,#N/A,FALSE,"CTrecon"}</definedName>
    <definedName name="giga">[20]Units!$E$20</definedName>
    <definedName name="GWCVFKhuQebAZuBwJNOx" hidden="1">'[11]Heat Load Int'!$K$10:$K$276</definedName>
    <definedName name="GWhToKtoe">[31]CONVERSION!$B$6</definedName>
    <definedName name="HalfyearCfD">#REF!</definedName>
    <definedName name="HalfyearGeneration">#REF!</definedName>
    <definedName name="HalfyearRO">#REF!</definedName>
    <definedName name="heightYear" hidden="1">[11]Main!$AS$11</definedName>
    <definedName name="HHReached">'[18]Source Numbers for Master Lists'!$A$34:$A$34</definedName>
    <definedName name="HL_Alt_Chk_1" hidden="1">[14]BS_Hist_TA!$H$73</definedName>
    <definedName name="HL_Alt_Chk_14" hidden="1">[14]BS_Fcast_TO!$I$72</definedName>
    <definedName name="HL_Alt_Chk_15" hidden="1">[14]Fcast_OP_TO!$I$138</definedName>
    <definedName name="HL_Alt_Chk_2" hidden="1">[14]BS_Hist_TO!$H$74</definedName>
    <definedName name="HL_Err_Chk_1" hidden="1">[14]Fcast_OP_TO!$I$42</definedName>
    <definedName name="HL_Err_Chk_11" hidden="1">[14]IS_Fcast_TO!$I$41</definedName>
    <definedName name="HL_Err_Chk_13" hidden="1">[14]BS_Fcast_TO!$I$70</definedName>
    <definedName name="HL_Err_Chk_14" hidden="1">[14]CFS_Fcast_TO!$I$114</definedName>
    <definedName name="HL_Err_Chk_15" hidden="1">[14]Fcast_OP_TO!$I$136</definedName>
    <definedName name="HL_Err_Chk_2" hidden="1">[14]Fcast_OP_TO!$I$59</definedName>
    <definedName name="HL_Err_Chk_3" hidden="1">[14]Fcast_OP_TO!$I$74</definedName>
    <definedName name="HL_Err_Chk_4" hidden="1">[14]Fcast_OP_TO!$I$86</definedName>
    <definedName name="hoKTHkfgejZaiBzilbJH" hidden="1">[11]Biogas!$B$14:$B$76</definedName>
    <definedName name="hour">[20]Units!$E$30</definedName>
    <definedName name="HR_adjust">'[21]CBA control'!$D$36</definedName>
    <definedName name="HR_Adjust_end">'[21]CBA control'!$F$36</definedName>
    <definedName name="HR_adjust_start">'[21]CBA control'!$E$36</definedName>
    <definedName name="HTML_CodePage" hidden="1">1</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HVDC_Boundary_Header">[9]HVDC!$H$17:$AK$17</definedName>
    <definedName name="HVDC_Boundary_Sum">[9]HVDC!$H$20:$AK$20</definedName>
    <definedName name="HVDCCode">[9]HVDC!$A$18:$A$19</definedName>
    <definedName name="HVDCDesiredFlowPS3">[9]HVDC!#REF!</definedName>
    <definedName name="HVDCDesiredFlowYR3">[9]HVDC!#REF!</definedName>
    <definedName name="ICqreciXPXzONdgtQHqW" hidden="1">'[11]Heat Load Int'!$AW$286:$AW$295</definedName>
    <definedName name="Include_NI_yn">'[15]Model Settings'!$C$25</definedName>
    <definedName name="Include_predev">'[32]Model Settings'!$C$27</definedName>
    <definedName name="Ind_Calibrate">'[18]Source Numbers for Master Lists'!$E$91:$E$93</definedName>
    <definedName name="indelec">[18]Consumption!$P$8:$P$11</definedName>
    <definedName name="indgas">[18]Consumption!$W$8:$W$10</definedName>
    <definedName name="INPUT_BOX">#REF!</definedName>
    <definedName name="InstalledCapacityPivot">#REF!</definedName>
    <definedName name="InstalledCapacityPivot_OtherResBuild">#REF!</definedName>
    <definedName name="Interconnector_Capacity">[13]Interconnectors!$E$5</definedName>
    <definedName name="Interconnector_Included">[13]Interconnectors!$C$5</definedName>
    <definedName name="Interconnector_SRMC_Matrix">[13]Interconnectors!$G$5</definedName>
    <definedName name="Interconnector_StartDate">[13]Interconnectors!$D$5</definedName>
    <definedName name="InterconnectorFixedFlow2_Capacity">#REF!</definedName>
    <definedName name="InterconnectorFixedFlow2_IntraDayFlowRate_Matrix">#REF!</definedName>
    <definedName name="InterconnectorFixedFlow2_Name_String">#REF!</definedName>
    <definedName name="InterconnectorFixedFlow2_OnOff_String">#REF!</definedName>
    <definedName name="Interconnectorimport15_16">'[33]Interconnector data'!$Z$6:$Z$31</definedName>
    <definedName name="Interconnectornode">'[33]Interconnector data'!$AE$6:$AE$25</definedName>
    <definedName name="IntraDayCalculationRange">#REF!</definedName>
    <definedName name="IntraDayOutput">#REF!</definedName>
    <definedName name="IntraDayOutputHeadings">#REF!</definedName>
    <definedName name="IntraDaySeason">#REF!</definedName>
    <definedName name="IntraDaySeasonEnd">#REF!</definedName>
    <definedName name="IntraDaySeasonStart">#REF!</definedName>
    <definedName name="IntraDayType">#REF!</definedName>
    <definedName name="IntraDayTypeEnd">#REF!</definedName>
    <definedName name="IntraDayTypeStart">#REF!</definedName>
    <definedName name="IntraDayWindLevel">#REF!</definedName>
    <definedName name="IntraDayWindLevelEnd">#REF!</definedName>
    <definedName name="IntraDayWindLevelStart">#REF!</definedName>
    <definedName name="IntraDayYear">#REF!</definedName>
    <definedName name="IntraDayYearEnd">#REF!</definedName>
    <definedName name="IntraDayYearStart">#REF!</definedName>
    <definedName name="JAwJOKwHbIEjFLUJmwxv" hidden="1">'[11]Heat Load Int'!$AX$285:$BI$285</definedName>
    <definedName name="jhkgh"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oule">[20]Units!$E$37</definedName>
    <definedName name="Key">[34]Tracker!#REF!</definedName>
    <definedName name="kg">[20]Units!$E$71</definedName>
    <definedName name="kilometre">[20]Units!$E$57</definedName>
    <definedName name="KlBgjGglAMdseVtSRqQI" hidden="1">[11]DH!$AV$130</definedName>
    <definedName name="KLdfpQurXHDrnWUZIBJl" hidden="1">'[11]Fuel Split'!$F$19:$H$19</definedName>
    <definedName name="LACSubStation">[9]LocalAssetCharging!$K$13:$K$98</definedName>
    <definedName name="LACTariffTECBase">[9]LocalAssetCharging!$N$13:$N$91</definedName>
    <definedName name="LastTimeCalcTrans">[9]Transport!$G$6</definedName>
    <definedName name="LastTimeHVDCImpCalc">[9]HVDC!$F$5</definedName>
    <definedName name="LastTimeHVDCInit">[9]HVDC!$F$4</definedName>
    <definedName name="LastTimeVal">[9]Transport!$G$3</definedName>
    <definedName name="Limit">[9]Transport!$X$13:$X$1436</definedName>
    <definedName name="LineLoss">[9]Transport!$AE$13:$AE$1436</definedName>
    <definedName name="LineLoss2">[9]Transport!$AI$13:$AI$1436</definedName>
    <definedName name="listFuels">OFFSET([30]Lists!$C$2, 1, 0, COUNTA([30]Lists!$C$1:$C$65536)-1, 1)</definedName>
    <definedName name="listPolicyCategories">OFFSET([30]Lists!$E$2, 1, 0, COUNTA([30]Lists!$E$1:$E$65536)-1, 1)</definedName>
    <definedName name="Lists_DDMNames">[21]Lists!$B$11:$B$85</definedName>
    <definedName name="Lists_TechNames">[21]Lists!$C$11:$C$85</definedName>
    <definedName name="Lists_TechNames2">[21]Lists!$D$11:$D$85</definedName>
    <definedName name="listScenarioLevels">OFFSET([30]Lists!$D$2, 1, 0, COUNTA([30]Lists!$D$1:$D$65536)-1, 1)</definedName>
    <definedName name="listSectors">OFFSET([30]Lists!$B$2, 1, 0, COUNTA([30]Lists!$B$1:$B$65536)-1, 1)</definedName>
    <definedName name="listTechnologies">OFFSET([30]Lists!$A$2, 1, 0, COUNTA([30]Lists!$A$1:$A$65536)-1, 1)</definedName>
    <definedName name="LoadCurve_Winter_Matrix">'[13]Daily Load Curves'!$B$5</definedName>
    <definedName name="Local_Cct_LU">'[35]Local Cct Tariffs'!$A$3:$M$93</definedName>
    <definedName name="Losses_Distribution">[13]Losses!$C$6</definedName>
    <definedName name="Losses_Transmission">[13]Losses!$C$5</definedName>
    <definedName name="LtFzNtFkQmLJjUhYhjcx" hidden="1">'[11]Heat Load Int'!$L$9:$AF$9</definedName>
    <definedName name="LvNRUKgNpFMdYOzVVHrW" hidden="1">[36]Main!$AR$16</definedName>
    <definedName name="MaxTEC">[9]Transport!#REF!</definedName>
    <definedName name="MaxTECHeader">[9]Transport!#REF!</definedName>
    <definedName name="mega">[20]Units!$E$19</definedName>
    <definedName name="Merchant_ContractedPrice">'[37]Merchant Assumptions'!$C$9</definedName>
    <definedName name="Merchant_ContractedProportion">'[37]Merchant Assumptions'!$C$8</definedName>
    <definedName name="Merchant_CostDebt">'[37]Merchant Assumptions'!$C$5</definedName>
    <definedName name="Merchant_CostEquity">'[37]Merchant Assumptions'!$C$6</definedName>
    <definedName name="Merchant_Gearing">'[37]Merchant Assumptions'!$C$7</definedName>
    <definedName name="Merchant_HurdleRatePremium_NoPolicy">'[37]Merchant Assumptions'!$C$13</definedName>
    <definedName name="Merchant_HurdleRatePremium_Tech">'[37]Merchant Assumptions'!$B$13</definedName>
    <definedName name="metre">[20]Units!$E$55</definedName>
    <definedName name="minute">[20]Units!$E$29</definedName>
    <definedName name="ModelName">[38]QA_Index!$C$6</definedName>
    <definedName name="Months">[25]QsYs!$F$25:$F$184</definedName>
    <definedName name="Mothballing_AnnualLimit">'[13]Model Settings'!$C$29</definedName>
    <definedName name="Mothballing_TestPeriod1">'[13]Model Settings'!$C$26</definedName>
    <definedName name="Mothballing_TestPeriod2">'[13]Model Settings'!$C$27</definedName>
    <definedName name="Mothballing_YearsPreRetirement">'[13]Model Settings'!$C$28</definedName>
    <definedName name="n" hidden="1">{#N/A,#N/A,FALSE,"TMCOMP96";#N/A,#N/A,FALSE,"MAT96";#N/A,#N/A,FALSE,"FANDA96";#N/A,#N/A,FALSE,"INTRAN96";#N/A,#N/A,FALSE,"NAA9697";#N/A,#N/A,FALSE,"ECWEBB";#N/A,#N/A,FALSE,"MFT96";#N/A,#N/A,FALSE,"CTrecon"}</definedName>
    <definedName name="NbyTNBfppntcfKZYkori" hidden="1">[11]DH!$AW$130:$CN$130</definedName>
    <definedName name="NDWS">'[18]Source Numbers for Master Lists'!$E$81:$E$82</definedName>
    <definedName name="NetworkLosses">[21]Lists!$O$3</definedName>
    <definedName name="NewBuild_InflationIndex">'[13]Model Settings'!$D$15</definedName>
    <definedName name="NewBuild_PricingYear">'[13]Model Settings'!$D$7</definedName>
    <definedName name="NewBuild_UtilisationYear">'[13]Model Settings'!$C$7</definedName>
    <definedName name="NewBuildScenario">#REF!</definedName>
    <definedName name="NewBuildScenarion">#REF!</definedName>
    <definedName name="NewPlant_Capacity">'[13]New Plant'!$BX$7</definedName>
    <definedName name="NewPlant_ConstructionPeriod">'[13]New Plant'!$BU$7</definedName>
    <definedName name="NewPlant_Lifetime">'[13]New Plant'!$BV$7</definedName>
    <definedName name="NewPlant_MaxLifetime">'[13]New Plant'!$BW$7</definedName>
    <definedName name="NewPlant_Type">'[13]New Plant'!$BT$7</definedName>
    <definedName name="NewPlantAvailable_Merchant">'[13]Plant Available for New Build'!$D$6</definedName>
    <definedName name="NewPlantAvailable_Tech">'[13]Plant Available for New Build'!$B$6</definedName>
    <definedName name="NewPlantAvailable_VIU">'[13]Plant Available for New Build'!$C$6</definedName>
    <definedName name="NewPlantCAPEX_Matrix">'[13]New Plant'!$B$7</definedName>
    <definedName name="NewPlantInfrastructureCost">'[13]New Plant'!$BF$7</definedName>
    <definedName name="NewPlantInfrastructureCost_Matrix">'[13]New Plant'!$BG$7</definedName>
    <definedName name="NewPlantPaymentPhasing_Matrix">'[13]New Plant'!$AS$7</definedName>
    <definedName name="NOCONFLICT" hidden="1">{#N/A,#N/A,FALSE,"TMCOMP96";#N/A,#N/A,FALSE,"MAT96";#N/A,#N/A,FALSE,"FANDA96";#N/A,#N/A,FALSE,"INTRAN96";#N/A,#N/A,FALSE,"NAA9697";#N/A,#N/A,FALSE,"ECWEBB";#N/A,#N/A,FALSE,"MFT96";#N/A,#N/A,FALSE,"CTrecon"}</definedName>
    <definedName name="NodalTransportTEC">[9]GenInput!#REF!</definedName>
    <definedName name="NodalTransportTECHeader">[9]GenInput!#REF!</definedName>
    <definedName name="node1">'[39]July 13 data'!$M$5:$M$500</definedName>
    <definedName name="Node2">'[39]July 13 data'!$N$5:$N$500</definedName>
    <definedName name="Node3">'[39]July 13 data'!$O$5:$O$500</definedName>
    <definedName name="NodeDemand1516">'[39]July 13 data'!$R$5:$R$500</definedName>
    <definedName name="NumberSites">'[17]IRR Calc'!$F$2</definedName>
    <definedName name="NumNodes">[9]GenInput!$J$35:$J$302</definedName>
    <definedName name="nxYDdvbCLzcKZRJRtXGY" localSheetId="6" hidden="1">#REF!</definedName>
    <definedName name="nxYDdvbCLzcKZRJRtXGY" localSheetId="2" hidden="1">#REF!</definedName>
    <definedName name="nxYDdvbCLzcKZRJRtXGY" localSheetId="4" hidden="1">#REF!</definedName>
    <definedName name="nxYDdvbCLzcKZRJRtXGY" localSheetId="5" hidden="1">#REF!</definedName>
    <definedName name="Option2" hidden="1">{#N/A,#N/A,FALSE,"TMCOMP96";#N/A,#N/A,FALSE,"MAT96";#N/A,#N/A,FALSE,"FANDA96";#N/A,#N/A,FALSE,"INTRAN96";#N/A,#N/A,FALSE,"NAA9697";#N/A,#N/A,FALSE,"ECWEBB";#N/A,#N/A,FALSE,"MFT96";#N/A,#N/A,FALSE,"CTrecon"}</definedName>
    <definedName name="Outaged">[9]Transport!$AC$13:$AC$1436</definedName>
    <definedName name="OutageRates_PFMSheet">'[37]Outage rates (new and existing)'!#REF!</definedName>
    <definedName name="OutageRates_PlannedDuration">'[13]Outage rates (new and existing)'!$F$5</definedName>
    <definedName name="OutageRates_PlannedFrequency">'[13]Outage rates (new and existing)'!$E$5</definedName>
    <definedName name="OutageRates_Tech">'[13]Outage rates (new and existing)'!$B$5</definedName>
    <definedName name="OutageRates_UnplannedDuration">'[13]Outage rates (new and existing)'!$H$5</definedName>
    <definedName name="OutageRates_UnplannedFrequency">#REF!</definedName>
    <definedName name="OutputGenSubHeader">#REF!</definedName>
    <definedName name="OyQUXOkQtbXgrmZZKvZs" hidden="1">'[11]Fuel Split'!$E$19</definedName>
    <definedName name="P_T">'[18]Source Numbers for Master Lists'!$A$20:$A$24</definedName>
    <definedName name="Pal_Workbook_GUID" hidden="1">"1LMS2U6TLKFBVGQISFA5FIYM"</definedName>
    <definedName name="PolicyDemandSavings_Domestic">'[13]Policy Demand Reduction'!$C$5</definedName>
    <definedName name="PolicyDemandSavings_NonDomestic">'[13]Policy Demand Reduction'!$D$5</definedName>
    <definedName name="Pop" hidden="1">[40]Population!#REF!</definedName>
    <definedName name="Population" hidden="1">#REF!</definedName>
    <definedName name="Profiles" hidden="1">#REF!</definedName>
    <definedName name="Projections" hidden="1">#REF!</definedName>
    <definedName name="quality_list">[20]Logs!$B$20:$B$22</definedName>
    <definedName name="Quarters">[25]QsYs!$B:$B</definedName>
    <definedName name="RAB1_AnnualMaxCapacity">'[13]Regulated Asset Base 1'!$C$11</definedName>
    <definedName name="RAB1_ChargeBack">'[13]Regulated Asset Base 1'!$C$9</definedName>
    <definedName name="RAB1_HurdleRateAdjustment">'[13]Regulated Asset Base 1'!$D$14</definedName>
    <definedName name="RAB1_Index">'[13]Regulated Asset Base 1'!$C$14</definedName>
    <definedName name="RAB1_Switch_String">'[13]Regulated Asset Base 1'!$B$4</definedName>
    <definedName name="RAB1_Tech">'[13]Regulated Asset Base 1'!$B$14</definedName>
    <definedName name="ReserveAdj_LargePlant">[13]Reserve!$C$6</definedName>
    <definedName name="ReserveAdj_WindGeneration">[13]Reserve!$D$6</definedName>
    <definedName name="residentialconsumption2015">3300</definedName>
    <definedName name="Results" hidden="1">[41]UK99!$A$1:$A$1</definedName>
    <definedName name="Retail_Price">'[18]Source Numbers for Master Lists'!$E$57:$E$60</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ExcelReportsGoInNewWorkbook">TRUE</definedName>
    <definedName name="RiskExcelReportsToGenerate">0</definedName>
    <definedName name="RiskFixedSeed" hidden="1">1</definedName>
    <definedName name="RiskGenerateExcelReportsAtEndOfSimulation">FALSE</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3000</definedName>
    <definedName name="RiskNumSimulations" hidden="1">1</definedName>
    <definedName name="RiskPauseOnError" hidden="1">FALSE</definedName>
    <definedName name="RiskRealTimeResults">FALSE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howRiskWindowAtEndOfSimulation">TRUE</definedName>
    <definedName name="RiskStandardRecalc" hidden="1">1</definedName>
    <definedName name="RiskTemplateSheetName">"myTemplate"</definedName>
    <definedName name="RiskUpdateDisplay" hidden="1">FALSE</definedName>
    <definedName name="RiskUseDifferentSeedForEachSim" hidden="1">FALSE</definedName>
    <definedName name="RiskUseFixedSeed" hidden="1">FALSE</definedName>
    <definedName name="RiskUseMultipleCPUs" hidden="1">TRUE</definedName>
    <definedName name="rng.Emission.Generators_Parent">[42]Emission.Generators_data_C!$B:$B</definedName>
    <definedName name="rng.Emission.Generators_Property">[42]Emission.Generators_data_C!$F:$F</definedName>
    <definedName name="rng.Emission.Generators_Region">[42]Emission.Generators_data_C!$A:$A</definedName>
    <definedName name="rng.Generator_Category">[42]Generator_data_C!$E:$E</definedName>
    <definedName name="rng.Generator_Child">[42]Generator_data_C!$D:$D</definedName>
    <definedName name="rng.Generator_Property">[42]Generator_data_C!$F:$F</definedName>
    <definedName name="rng.Generator_Region">[42]Generator_data_C!$A:$A</definedName>
    <definedName name="rng.Generator_Units">[42]Generator_data_C!$H:$H</definedName>
    <definedName name="rng.GeneratorUC_Category">[42]Generator_data_UC!$E:$E</definedName>
    <definedName name="rng.GeneratorUC_Child">[42]Generator_data_UC!$D:$D</definedName>
    <definedName name="rng.GeneratorUC_Property">[42]Generator_data_UC!$F:$F</definedName>
    <definedName name="rng.GeneratorUC_Region">[42]Generator_data_UC!$A:$A</definedName>
    <definedName name="rng.LineUC_Child">[42]Line_data_UC!$D:$D</definedName>
    <definedName name="rng.LineUC_Property">[42]Line_data_UC!$F:$F</definedName>
    <definedName name="rng.LineUC_Units">[42]Line_data_UC!$H:$H</definedName>
    <definedName name="rng.Node_Child">[42]Node_data_C!$D:$D</definedName>
    <definedName name="rng.Node_Property">[42]Node_data_C!$F:$F</definedName>
    <definedName name="rng.Node_Units">[42]Node_data_C!$H:$H</definedName>
    <definedName name="rng.RegionUC_Child">[42]Region_data_UC!$D:$D</definedName>
    <definedName name="rng.RegionUC_Property">[42]Region_data_UC!$F:$F</definedName>
    <definedName name="rng.RegionUC_Units">[42]Region_data_UC!$H:$H</definedName>
    <definedName name="rng_CapitalCost">'[17]IRR Calc'!$B$48</definedName>
    <definedName name="rng_detinput">'[29]CBA control'!#REF!</definedName>
    <definedName name="rng_Efficiency">'[17]IRR Calc'!$B$47</definedName>
    <definedName name="rng_elec_offset">[17]CONTROL!$T$16</definedName>
    <definedName name="rng_Elec_Output">'[17]IRR Calc'!$F$8</definedName>
    <definedName name="rng_Fuel_Offset">[17]CONTROL!$S$31</definedName>
    <definedName name="rng_FuelType">[17]CONTROL!$B$15</definedName>
    <definedName name="rng_gas_offset">[17]CONTROL!$S$16</definedName>
    <definedName name="rng_Heat_Output">'[17]IRR Calc'!$F$9</definedName>
    <definedName name="rng_HeatOffset">[17]CONTROL!$V$16</definedName>
    <definedName name="rng_inputfile">'[29]CBA control'!#REF!</definedName>
    <definedName name="rng_MaintenanceCost">'[17]IRR Calc'!$B$49</definedName>
    <definedName name="rng_outdist_mw">'[17]IRR Calc'!$F$6</definedName>
    <definedName name="rng_Outputs_Clear">'[17]Capacity Summary'!$B$4:$J$11,'[17]Capacity Summary'!$C$17:$J$24</definedName>
    <definedName name="rng_Outputs_Clear2">'[17]Heat&amp;Elec Output'!$B$4:$J$11,'[17]Heat&amp;Elec Output'!$C$17:$J$24,'[17]Heat&amp;Elec Output'!$C$47:$J$54,'[17]Heat&amp;Elec Output'!$C$60:$J$67</definedName>
    <definedName name="rng_Outputs_Clear3">'[17]Fuel Use Output'!$B$4:$J$11,'[17]Fuel Use Output'!$C$17:$J$24,'[17]Fuel Use Output'!$C$47:$J$54,'[17]Fuel Use Output'!$C$60:$J$67</definedName>
    <definedName name="rng_Outputs_Clear4">[17]Probabilities!$B$6:$AY$42,[17]Probabilities!$D$49:$AY$85</definedName>
    <definedName name="rng_Outputs_Clear5">'[17]Capacity By Sector'!$B$6:$AY$42,'[17]Capacity By Sector'!$D$49:$AY$85</definedName>
    <definedName name="rng_Outputs_Clear6">'[17]Heat Output By Sector'!$B$6:$AY$42,'[17]Heat Output By Sector'!$D$49:$AY$85</definedName>
    <definedName name="rng_Outputs_Clear7">'[17]Power Output By Sector'!$B$6:$AY$42,'[17]Power Output By Sector'!$D$49:$AY$85</definedName>
    <definedName name="rng_Outputs_Clear8">'[17]Heat Fuel By Sector'!$B$6:$AY$42,'[17]Heat Fuel By Sector'!$D$49:$AY$85</definedName>
    <definedName name="rng_Outputs_Clear9">'[17]Power Fuel By Sector'!$B$6:$AY$42,'[17]Power Fuel By Sector'!$D$49:$AY$85</definedName>
    <definedName name="rng_sector">[17]CONTROL!$P$33</definedName>
    <definedName name="rng_Site_Type">[17]CONTROL!$B$13</definedName>
    <definedName name="rng_subsector">[17]CONTROL!$P$34</definedName>
    <definedName name="rng_year">[17]CONTROL!$B$11</definedName>
    <definedName name="rng_year_offset">[17]CONTROL!$S$25</definedName>
    <definedName name="ROCcosts">#REF!</definedName>
    <definedName name="SA">'[18]Source Numbers for Master Lists'!$A$11:$A$13</definedName>
    <definedName name="sc2dom_CfD11_AllowForDistortion">#REF!</definedName>
    <definedName name="ScalingCarbon">[9]GenInput!$G$13:$G$25</definedName>
    <definedName name="ScalingFuelClass">[9]GenInput!$B$13:$B$25</definedName>
    <definedName name="ScalingGenType">[9]GenInput!$A$13:$A$25</definedName>
    <definedName name="ScalingPSLiable">[9]GenInput!$F$13:$F$25</definedName>
    <definedName name="ScalingPSScaling">[9]GenInput!$D$13:$D$25</definedName>
    <definedName name="ScalingTransportTEC">[9]GenInput!$C$13:$C$25</definedName>
    <definedName name="ScalingYRNSliable">[9]GenInput!$H$13:$H$25</definedName>
    <definedName name="ScalingYRScaling">[9]GenInput!$E$13:$E$25</definedName>
    <definedName name="Scenario">#REF!</definedName>
    <definedName name="Scenario10DemandPS">[43]Transport!#REF!</definedName>
    <definedName name="Scenario10DemandYR">[43]Transport!#REF!</definedName>
    <definedName name="Scenario10Local">[43]Transport!#REF!</definedName>
    <definedName name="Scenario10WiderGenPS">[43]Transport!#REF!</definedName>
    <definedName name="Scenario10WiderGenYR">[43]Transport!#REF!</definedName>
    <definedName name="Scenario11DemandPS">[43]Transport!#REF!</definedName>
    <definedName name="Scenario11DemandYR">[43]Transport!#REF!</definedName>
    <definedName name="Scenario11Local">[43]Transport!#REF!</definedName>
    <definedName name="Scenario11WiderGenPS">[43]Transport!#REF!</definedName>
    <definedName name="Scenario11WiderGenYR">[43]Transport!#REF!</definedName>
    <definedName name="Scenario2">[9]Transport!#REF!</definedName>
    <definedName name="Scenario2DemandPS">[43]Transport!#REF!</definedName>
    <definedName name="Scenario2DemandYR">[43]Transport!#REF!</definedName>
    <definedName name="Scenario2Local">[43]Transport!#REF!</definedName>
    <definedName name="Scenario2WiderGenPS">[43]Transport!#REF!</definedName>
    <definedName name="Scenario2WiderGenYR">[43]Transport!#REF!</definedName>
    <definedName name="Scenario3DemandPS">[43]Transport!#REF!</definedName>
    <definedName name="Scenario3DemandYR">[43]Transport!#REF!</definedName>
    <definedName name="Scenario3Local">[43]Transport!#REF!</definedName>
    <definedName name="Scenario3WiderGenPS">[43]Transport!#REF!</definedName>
    <definedName name="Scenario3WiderGenYR">[43]Transport!#REF!</definedName>
    <definedName name="Scenario4DemandPS">[43]Transport!#REF!</definedName>
    <definedName name="Scenario4DemandYR">[43]Transport!#REF!</definedName>
    <definedName name="Scenario4Local">[43]Transport!#REF!</definedName>
    <definedName name="Scenario4WiderGenPS">[43]Transport!#REF!</definedName>
    <definedName name="Scenario4WiderGenYR">[43]Transport!#REF!</definedName>
    <definedName name="Scenario5DemandPS">[43]Transport!#REF!</definedName>
    <definedName name="Scenario5DemandYR">[43]Transport!#REF!</definedName>
    <definedName name="Scenario5Local">[43]Transport!#REF!</definedName>
    <definedName name="Scenario5WiderGenPS">[43]Transport!#REF!</definedName>
    <definedName name="Scenario5WiderGenYR">[43]Transport!#REF!</definedName>
    <definedName name="Scenario6DemandPS">[43]Transport!#REF!</definedName>
    <definedName name="Scenario6DemandYR">[43]Transport!#REF!</definedName>
    <definedName name="Scenario6Local">[43]Transport!#REF!</definedName>
    <definedName name="Scenario6WiderGenPS">[43]Transport!#REF!</definedName>
    <definedName name="Scenario6WiderGenYR">[43]Transport!#REF!</definedName>
    <definedName name="Scenario7DemandPS">[43]Transport!#REF!</definedName>
    <definedName name="Scenario7DemandYR">[43]Transport!#REF!</definedName>
    <definedName name="Scenario7Local">[43]Transport!#REF!</definedName>
    <definedName name="Scenario7WiderGenPS">[43]Transport!#REF!</definedName>
    <definedName name="Scenario7WiderGenYR">[43]Transport!#REF!</definedName>
    <definedName name="Scenario8DemandPS">[43]Transport!#REF!</definedName>
    <definedName name="Scenario8DemandYR">[43]Transport!#REF!</definedName>
    <definedName name="Scenario8Local">[43]Transport!#REF!</definedName>
    <definedName name="Scenario8WiderGenPS">[43]Transport!#REF!</definedName>
    <definedName name="Scenario8WiderGenYR">[43]Transport!#REF!</definedName>
    <definedName name="Scenario9DemandPS">[43]Transport!#REF!</definedName>
    <definedName name="Scenario9DemandYR">[43]Transport!#REF!</definedName>
    <definedName name="Scenario9Local">[43]Transport!#REF!</definedName>
    <definedName name="Scenario9WiderGenPS">[43]Transport!#REF!</definedName>
    <definedName name="Scenario9WiderGenYR">[43]Transport!#REF!</definedName>
    <definedName name="ScenarioList" localSheetId="11">OFFSET(FIRSTSCENARIO,0,0,COUNTA(OFFSET(FIRSTSCENARIO,0,0,6,1)),1)</definedName>
    <definedName name="ScenarioList">OFFSET(FIRSTSCENARIO,0,0,COUNTA(OFFSET(FIRSTSCENARIO,0,0,6,1)),1)</definedName>
    <definedName name="scenarioParameters">OFFSET([44]Scenarios!$C$1, 0, 0, 1, COUNTA([44]Scenarios!$A$1:$IV$1)-1)</definedName>
    <definedName name="scnBiomassConstraint" hidden="1">[45]ControlInt!$E$20</definedName>
    <definedName name="scnDH" hidden="1">[45]ControlInt!$E$19</definedName>
    <definedName name="sdf"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eason">#REF!</definedName>
    <definedName name="second">[20]Units!$E$28</definedName>
    <definedName name="Sector">#REF!</definedName>
    <definedName name="SFactor2">[9]Transport!$K$3</definedName>
    <definedName name="SFactor3">[9]Transport!$K$4</definedName>
    <definedName name="sfad" hidden="1">{#N/A,#N/A,FALSE,"TMCOMP96";#N/A,#N/A,FALSE,"MAT96";#N/A,#N/A,FALSE,"FANDA96";#N/A,#N/A,FALSE,"INTRAN96";#N/A,#N/A,FALSE,"NAA9697";#N/A,#N/A,FALSE,"ECWEBB";#N/A,#N/A,FALSE,"MFT96";#N/A,#N/A,FALSE,"CTrecon"}</definedName>
    <definedName name="SI.prefix">[20]!Units.PowersOfTen[Reference]</definedName>
    <definedName name="size">[18]Consumption!$AQ$7:$AQ$9</definedName>
    <definedName name="Small_Gens_LU">'[35]Small Gens Tariff'!$A$2:$M$2</definedName>
    <definedName name="source">'[24]Source Data'!$A$1:$H$6272</definedName>
    <definedName name="SparkSpreadEfficiency">'[13]Spark and Dark Spreads'!$C$6</definedName>
    <definedName name="Status_Overall">[38]Lookups!$D$7:$D$18</definedName>
    <definedName name="StrategicReserve_Capacity">'[13]Strategic Reserve'!$C$9</definedName>
    <definedName name="StrategicReserve_Price">'[13]Strategic Reserve'!$D$9</definedName>
    <definedName name="StrategicReserve_Year">'[13]Strategic Reserve'!$B$9</definedName>
    <definedName name="SummaryAssumptions_EfWRes">[21]Lists!$O$5</definedName>
    <definedName name="Supplier_Margin">'[18]Source Numbers for Master Lists'!$E$26:$E$32</definedName>
    <definedName name="Supplier_Margin_Industrial">'[18]Source Numbers for Master Lists'!$E$35:$E$38</definedName>
    <definedName name="SupplyBarrierCost_T">'[30]Supply Barriers'!$B$9:$T$9</definedName>
    <definedName name="SupplyBarrierCost_TL">'[30]Supply Barriers'!$A$9</definedName>
    <definedName name="T_D_M">'[18]Source Numbers for Master Lists'!$E$41:$E$43</definedName>
    <definedName name="t25Q2">#REF!</definedName>
    <definedName name="t29full">#REF!</definedName>
    <definedName name="T4.9i"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able_25_Q2">#REF!</definedName>
    <definedName name="table_29_full">#REF!</definedName>
    <definedName name="Table_6.5_no_footnotes">#REF!</definedName>
    <definedName name="Targeting">'[18]Source Numbers for Master Lists'!$E$22:$E$23</definedName>
    <definedName name="TariffLocalGen">[9]GenInput!$Q$35:$Q$302</definedName>
    <definedName name="TariffPSGen">[9]GenInput!$S$35:$S$302</definedName>
    <definedName name="TariffSubStation">[46]Tariff!$B$167:$B$237</definedName>
    <definedName name="TariffTEC">[9]GenInput!$D$35:$D$302</definedName>
    <definedName name="TariffYRGen">[9]GenInput!$T$35:$T$302</definedName>
    <definedName name="TariffYRNSGen">[9]GenInput!$U$35:$U$300</definedName>
    <definedName name="Team">[38]Lookups!$B$7:$B$18</definedName>
    <definedName name="TEC_Log">'[35]TEC Changes'!$A$5:$M$145</definedName>
    <definedName name="TECConventional">[9]Transport!#REF!</definedName>
    <definedName name="TECConventionalHeader">[9]Transport!#REF!</definedName>
    <definedName name="TechAssumptions_AuxPowerDeductions">'[13]Technology Assumptions'!$L$5</definedName>
    <definedName name="TechAssumptions_CarbonCaptured">'[13]Technology Assumptions'!$M$5</definedName>
    <definedName name="TechAssumptions_CO2transport">'[13]Technology Assumptions'!$R$5</definedName>
    <definedName name="TechAssumptions_EligibleForReservePayments">'[13]Technology Assumptions'!$N$5</definedName>
    <definedName name="TechAssumptions_Fuel1">'[13]Technology Assumptions'!$F$5</definedName>
    <definedName name="TechAssumptions_Fuel2">'[13]Technology Assumptions'!$G$5</definedName>
    <definedName name="TechAssumptions_GrossEfficiency">'[13]Technology Assumptions'!$J$5</definedName>
    <definedName name="TechAssumptions_GrossToNetEfficiency">'[13]Technology Assumptions'!$K$5</definedName>
    <definedName name="TechAssumptions_MaintenanceCost">'[13]Technology Assumptions'!$I$5</definedName>
    <definedName name="TechAssumptions_NonFuelCosts">'[13]Technology Assumptions'!$P$5</definedName>
    <definedName name="TechAssumptions_Opex">'[13]Technology Assumptions'!$Q$5</definedName>
    <definedName name="TechAssumptions_ProportionFuel1">'[13]Technology Assumptions'!$H$5</definedName>
    <definedName name="TechAssumptions_Tech">'[13]Technology Assumptions'!$B$5</definedName>
    <definedName name="TECWind">[9]Transport!#REF!</definedName>
    <definedName name="TECWindHeader">[9]Transport!#REF!</definedName>
    <definedName name="tera">[20]Units!$E$21</definedName>
    <definedName name="therm">[20]Units!$E$41</definedName>
    <definedName name="Tmpl_AssumptionsType">[20]!Tmpl_Lookup_AssumptionsType[Type of Assumptions]</definedName>
    <definedName name="Tmpl_ImpactRatings">[20]!Tmpl_Lookup_ImpactRatings[Impact ratings]</definedName>
    <definedName name="Tmpl_ProtectionMarks">[20]!Tmpl_Lookup_ProtectionMarks[Protection mark list]</definedName>
    <definedName name="Tmpl_RAGRatings">[20]!Tmpl_Lookup_RAGRatings[RAG ratings]</definedName>
    <definedName name="Tmpl_RiskActions">[20]!Tmpl_Lookup_RiskActions[Risk management actions]</definedName>
    <definedName name="Tmpl_SheetState">[20]!Tmpl_Lookup_SheetState[Sheet state]</definedName>
    <definedName name="Tmpl_SheetType">[20]!Tmpl_Lookup_SheetType[Sheet type]</definedName>
    <definedName name="toe">[20]Units!$E$40</definedName>
    <definedName name="TotalCost">[9]Transport!$AG$13:$AG$1436</definedName>
    <definedName name="TotalCost2">[9]Transport!$AK$13:$AK$1436</definedName>
    <definedName name="tr" localSheetId="6" hidden="1">'[10]1997'!#REF!</definedName>
    <definedName name="tr" localSheetId="2" hidden="1">'[10]1997'!#REF!</definedName>
    <definedName name="tr" localSheetId="4" hidden="1">'[10]1997'!#REF!</definedName>
    <definedName name="tr" localSheetId="5" hidden="1">'[10]1997'!#REF!</definedName>
    <definedName name="TransportPSGen">[9]GenInput!$M$35:$M$302</definedName>
    <definedName name="TransportTEC">[9]GenInput!$C$35:$C$302</definedName>
    <definedName name="TransportYRGen">[9]GenInput!$P$35:$P$302</definedName>
    <definedName name="trggh" hidden="1">{#N/A,#N/A,FALSE,"TMCOMP96";#N/A,#N/A,FALSE,"MAT96";#N/A,#N/A,FALSE,"FANDA96";#N/A,#N/A,FALSE,"INTRAN96";#N/A,#N/A,FALSE,"NAA9697";#N/A,#N/A,FALSE,"ECWEBB";#N/A,#N/A,FALSE,"MFT96";#N/A,#N/A,FALSE,"CTrecon"}</definedName>
    <definedName name="TWhtoMWh" hidden="1">'[47]Savings by Fuel'!$S$15</definedName>
    <definedName name="TxYRMWkm">[9]TxNetwork!$C$43:$C$69</definedName>
    <definedName name="UEM_ModelStartDate_String">'[15]UEM inputs'!$C$2</definedName>
    <definedName name="UnderUtil">[9]Transport!$AB$13:$AB$1436</definedName>
    <definedName name="Units.Energy.Name">[20]!Units.Time[Name]</definedName>
    <definedName name="Units.Power.Name">[20]!Units.Energy[Name]</definedName>
    <definedName name="Units.PowersOfTen.Name">[20]!Units.PowersOfTen[Name]</definedName>
    <definedName name="UpdateYear">[48]Introduction!$E$6</definedName>
    <definedName name="ValSuccessful">[9]Transport!$H$3</definedName>
    <definedName name="Var_WS_Elec">'[18]Source Numbers for Master Lists'!$A$27:$A$28</definedName>
    <definedName name="Variable_Fixed">'[18]Source Numbers for Master Lists'!$E$77:$E$78</definedName>
    <definedName name="VIU_ContractedPrice">'[37]VIU Assumptions'!$C$9</definedName>
    <definedName name="VIU_ContractedProportion">'[37]VIU Assumptions'!$C$8</definedName>
    <definedName name="VIU_CostDebt">'[37]VIU Assumptions'!$C$5</definedName>
    <definedName name="VIU_CostEquity">'[37]VIU Assumptions'!$C$6</definedName>
    <definedName name="VIU_Gearing">'[37]VIU Assumptions'!$C$7</definedName>
    <definedName name="VIU_HurdleRatePremium_NoPolicy">'[37]VIU Assumptions'!$C$13</definedName>
    <definedName name="VIU_HurdleRatePremium_Tech">'[37]VIU Assumptions'!$B$13</definedName>
    <definedName name="VIU_InvestmentLimit_Amount">'[13]VIU limit'!$C$5</definedName>
    <definedName name="VlbWgrtQoyMlHkLPVVkg" localSheetId="6" hidden="1">#REF!</definedName>
    <definedName name="VlbWgrtQoyMlHkLPVVkg" localSheetId="2" hidden="1">#REF!</definedName>
    <definedName name="VlbWgrtQoyMlHkLPVVkg" localSheetId="4" hidden="1">#REF!</definedName>
    <definedName name="VlbWgrtQoyMlHkLPVVkg" localSheetId="5" hidden="1">#REF!</definedName>
    <definedName name="vrRyKRNiMNYszVAHBYxy" hidden="1">[11]Biogas!$C$13:$BC$13</definedName>
    <definedName name="VrYAidXodZiuaaSCbAOG" hidden="1">[11]DH!$AV$131:$AV$142</definedName>
    <definedName name="W.h">[20]Units!$E$38</definedName>
    <definedName name="Water_Capacity">'[13]Hydro and Pumped Storage'!$F$5</definedName>
    <definedName name="Water_DecommissionDate">'[13]Hydro and Pumped Storage'!$E$5</definedName>
    <definedName name="Water_Efficiency">'[13]Hydro and Pumped Storage'!$G$5</definedName>
    <definedName name="Water_GeneratingHoursPerDay">'[13]Hydro and Pumped Storage'!$I$5</definedName>
    <definedName name="Water_Included">'[13]Hydro and Pumped Storage'!$C$5</definedName>
    <definedName name="Water_PumpToGenerateRatio">'[13]Hydro and Pumped Storage'!$H$5</definedName>
    <definedName name="Water_StartDate">'[13]Hydro and Pumped Storage'!$D$5</definedName>
    <definedName name="watt">[20]Units!$E$49</definedName>
    <definedName name="WBLIM">10000</definedName>
    <definedName name="WBREPOPEN">"ErrorOnly"</definedName>
    <definedName name="WBSTIMLIM">120</definedName>
    <definedName name="wCldlTrbtxArTtVFsPEu" hidden="1">[11]Biogas!$B$13</definedName>
    <definedName name="Wholesale">'[18]Source Numbers for Master Lists'!$E$46:$E$48</definedName>
    <definedName name="WholesaleMarkUp_Capacity_Index">'[13]Pricing Mark-up'!$B$9</definedName>
    <definedName name="WholesaleMarkUp_Capacity_Percentage">'[13]Pricing Mark-up'!$C$9</definedName>
    <definedName name="Wider_Tariff_LU">'[35]Wider Tariffs'!$A$33:$N$59</definedName>
    <definedName name="Wind_Offshore">[13]Wind!$C$7</definedName>
    <definedName name="Wind_Onshore">[13]Wind!$C$6</definedName>
    <definedName name="wrn.flifted." hidden="1">{#N/A,#N/A,FALSE,"Summary";#N/A,#N/A,FALSE,"road";#N/A,#N/A,FALSE,"raillifted";#N/A,#N/A,FALSE,"inlandwaterway";#N/A,#N/A,FALSE,"seagoing";#N/A,#N/A,FALSE,"pipeline"}</definedName>
    <definedName name="wrn.fmoved." hidden="1">{#N/A,#N/A,FALSE,"road";#N/A,#N/A,FALSE,"inlandwaterway";#N/A,#N/A,FALSE,"seagoing";#N/A,#N/A,FALSE,"pipeline"}</definedName>
    <definedName name="wrn.MoD._.Summary." hidden="1">{"Summary sheet",#N/A,TRUE,"Output pres";"Proforma 1 and 2",#N/A,TRUE,"Ratios";"Proforma 3,4 and 5",#N/A,TRUE,"FS";"Proforma 8,9 and 10",#N/A,TRUE,"Calcs"}</definedName>
    <definedName name="wrn.rail." hidden="1">{#N/A,#N/A,FALSE,"inopert";#N/A,#N/A,FALSE,"electrified";#N/A,#N/A,FALSE,"network"}</definedName>
    <definedName name="wrn.Summ_Assum_Graphs." hidden="1">{#N/A,#N/A,TRUE,"Initial";#N/A,#N/A,TRUE,"Graphs"}</definedName>
    <definedName name="wrn.table1." hidden="1">{#N/A,#N/A,FALSE,"CGBR95C"}</definedName>
    <definedName name="wrn.table2." hidden="1">{#N/A,#N/A,FALSE,"CGBR95C"}</definedName>
    <definedName name="wrn.tablea." hidden="1">{#N/A,#N/A,FALSE,"CGBR95C"}</definedName>
    <definedName name="wrn.tableb." hidden="1">{#N/A,#N/A,FALSE,"CGBR95C"}</definedName>
    <definedName name="wrn.tableq." hidden="1">{#N/A,#N/A,FALSE,"CGBR95C"}</definedName>
    <definedName name="wrn.TMCOMP." hidden="1">{#N/A,#N/A,FALSE,"TMCOMP96";#N/A,#N/A,FALSE,"MAT96";#N/A,#N/A,FALSE,"FANDA96";#N/A,#N/A,FALSE,"INTRAN96";#N/A,#N/A,FALSE,"NAA9697";#N/A,#N/A,FALSE,"ECWEBB";#N/A,#N/A,FALSE,"MFT96";#N/A,#N/A,FALSE,"CTrecon"}</definedName>
    <definedName name="wrn.WholeModel." hidden="1">{#N/A,#N/A,TRUE,"Initial";#N/A,#N/A,TRUE,"CFs_P&amp;L_B&amp;S";#N/A,#N/A,TRUE,"Inv&amp;Fin";#N/A,#N/A,TRUE,"Depreciation";#N/A,#N/A,TRUE,"Energy";#N/A,#N/A,TRUE,"Index";#N/A,#N/A,TRUE,"Graphs";#N/A,#N/A,TRUE,"T_Contest"}</definedName>
    <definedName name="WTT_CFs">[49]Calc3_WTT_Fuels!$B$60:$M$92</definedName>
    <definedName name="WTT_Fuels_names">[49]Calc3_WTT_Fuels!$B$60:$B$92</definedName>
    <definedName name="WTT_labels">[49]Calc3_WTT_Fuels!$B$60:$M$60</definedName>
    <definedName name="yard">[20]Units!$E$56</definedName>
    <definedName name="year">[20]Units!$E$32</definedName>
    <definedName name="YearAheadCfDenabled">#REF!</definedName>
    <definedName name="YearOptions">#REF!</definedName>
    <definedName name="Years">[25]QsYs!$A:$A</definedName>
    <definedName name="Yes_No">'[18]Policy Master &amp; Summary Impacts'!$D$1:$D$2</definedName>
    <definedName name="YesNo">[38]Lookups!$C$7:$C$18</definedName>
    <definedName name="yn">'[50]CBA control'!#REF!</definedName>
    <definedName name="YwvNCFwYyaBxUJzOAGss" hidden="1">'[11]Fuel Split'!$E$20:$E$23</definedName>
    <definedName name="z_MWh2Therm" hidden="1">[11]Emissions!$H$198</definedName>
    <definedName name="ZonalInfluenceMatrix">[9]TxNetwork!$C$107:$AC$133</definedName>
    <definedName name="ZyXVuateiLivoJFEYQLY" localSheetId="6" hidden="1">'[51]Banking letter analysis'!#REF!</definedName>
    <definedName name="ZyXVuateiLivoJFEYQLY" localSheetId="2" hidden="1">'[51]Banking letter analysis'!#REF!</definedName>
    <definedName name="ZyXVuateiLivoJFEYQLY" localSheetId="4" hidden="1">'[51]Banking letter analysis'!#REF!</definedName>
    <definedName name="ZyXVuateiLivoJFEYQLY" localSheetId="5" hidden="1">'[51]Banking letter analysis'!#REF!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9" i="32" l="1"/>
  <c r="K79" i="32"/>
  <c r="J79" i="32"/>
  <c r="I79" i="32"/>
  <c r="T78" i="32"/>
  <c r="S78" i="32"/>
  <c r="R78" i="32"/>
  <c r="Q78" i="32"/>
  <c r="P78" i="32"/>
  <c r="O78" i="32"/>
  <c r="N78" i="32"/>
  <c r="M78" i="32"/>
  <c r="T77" i="32"/>
  <c r="T79" i="32" s="1"/>
  <c r="S77" i="32"/>
  <c r="S79" i="32" s="1"/>
  <c r="R77" i="32"/>
  <c r="R79" i="32" s="1"/>
  <c r="Q77" i="32"/>
  <c r="Q79" i="32" s="1"/>
  <c r="P77" i="32"/>
  <c r="P79" i="32" s="1"/>
  <c r="O77" i="32"/>
  <c r="O79" i="32" s="1"/>
  <c r="N77" i="32"/>
  <c r="N79" i="32" s="1"/>
  <c r="M77" i="32"/>
  <c r="M79" i="32" s="1"/>
  <c r="N68" i="32"/>
  <c r="N66" i="32"/>
  <c r="M66" i="32"/>
  <c r="L66" i="32"/>
  <c r="K66" i="32"/>
  <c r="J66" i="32"/>
  <c r="O66" i="32" s="1"/>
  <c r="O67" i="32" s="1"/>
  <c r="G66" i="32"/>
  <c r="T65" i="32"/>
  <c r="N65" i="32"/>
  <c r="AK64" i="32"/>
  <c r="AL68" i="32" s="1"/>
  <c r="AJ64" i="32"/>
  <c r="AJ66" i="32" s="1"/>
  <c r="AI64" i="32"/>
  <c r="AI66" i="32" s="1"/>
  <c r="AH64" i="32"/>
  <c r="AM64" i="32" s="1"/>
  <c r="AE64" i="32"/>
  <c r="AF68" i="32" s="1"/>
  <c r="AD64" i="32"/>
  <c r="AF64" i="32" s="1"/>
  <c r="AC64" i="32"/>
  <c r="AC66" i="32" s="1"/>
  <c r="AB64" i="32"/>
  <c r="AB66" i="32" s="1"/>
  <c r="Y64" i="32"/>
  <c r="Y66" i="32" s="1"/>
  <c r="X64" i="32"/>
  <c r="X66" i="32" s="1"/>
  <c r="W64" i="32"/>
  <c r="W66" i="32" s="1"/>
  <c r="V64" i="32"/>
  <c r="AA64" i="32" s="1"/>
  <c r="S64" i="32"/>
  <c r="S66" i="32" s="1"/>
  <c r="R64" i="32"/>
  <c r="R66" i="32" s="1"/>
  <c r="Q64" i="32"/>
  <c r="Q66" i="32" s="1"/>
  <c r="P64" i="32"/>
  <c r="U64" i="32" s="1"/>
  <c r="U65" i="32" s="1"/>
  <c r="O64" i="32"/>
  <c r="O65" i="32" s="1"/>
  <c r="N64" i="32"/>
  <c r="G64" i="32"/>
  <c r="G68" i="32" s="1"/>
  <c r="M52" i="32"/>
  <c r="L52" i="32"/>
  <c r="K52" i="32"/>
  <c r="J52" i="32"/>
  <c r="AK51" i="32"/>
  <c r="AC51" i="32"/>
  <c r="M51" i="32"/>
  <c r="L51" i="32"/>
  <c r="K51" i="32"/>
  <c r="J51" i="32"/>
  <c r="AL50" i="32"/>
  <c r="AF50" i="32"/>
  <c r="T50" i="32"/>
  <c r="N50" i="32"/>
  <c r="AK49" i="32"/>
  <c r="AI49" i="32"/>
  <c r="AE49" i="32"/>
  <c r="AC49" i="32"/>
  <c r="Y49" i="32"/>
  <c r="X49" i="32"/>
  <c r="W49" i="32"/>
  <c r="S49" i="32"/>
  <c r="Q49" i="32"/>
  <c r="P49" i="32"/>
  <c r="O49" i="32"/>
  <c r="M49" i="32"/>
  <c r="L49" i="32"/>
  <c r="K49" i="32"/>
  <c r="J49" i="32"/>
  <c r="N49" i="32" s="1"/>
  <c r="G49" i="32"/>
  <c r="G50" i="32" s="1"/>
  <c r="AM48" i="32"/>
  <c r="AL48" i="32"/>
  <c r="AK48" i="32"/>
  <c r="AK52" i="32" s="1"/>
  <c r="AJ48" i="32"/>
  <c r="AJ51" i="32" s="1"/>
  <c r="AI48" i="32"/>
  <c r="AI51" i="32" s="1"/>
  <c r="AH48" i="32"/>
  <c r="AH52" i="32" s="1"/>
  <c r="AE48" i="32"/>
  <c r="AE51" i="32" s="1"/>
  <c r="AD48" i="32"/>
  <c r="AG48" i="32" s="1"/>
  <c r="AC48" i="32"/>
  <c r="AC52" i="32" s="1"/>
  <c r="AB48" i="32"/>
  <c r="AB51" i="32" s="1"/>
  <c r="Y48" i="32"/>
  <c r="Y52" i="32" s="1"/>
  <c r="X48" i="32"/>
  <c r="X51" i="32" s="1"/>
  <c r="W48" i="32"/>
  <c r="W51" i="32" s="1"/>
  <c r="V48" i="32"/>
  <c r="V51" i="32" s="1"/>
  <c r="S48" i="32"/>
  <c r="S51" i="32" s="1"/>
  <c r="R48" i="32"/>
  <c r="R52" i="32" s="1"/>
  <c r="Q48" i="32"/>
  <c r="Q52" i="32" s="1"/>
  <c r="P48" i="32"/>
  <c r="P51" i="32" s="1"/>
  <c r="O48" i="32"/>
  <c r="N48" i="32"/>
  <c r="G48" i="32"/>
  <c r="F27" i="32"/>
  <c r="E27" i="32"/>
  <c r="F26" i="32"/>
  <c r="E26" i="32"/>
  <c r="R19" i="32"/>
  <c r="Q19" i="32"/>
  <c r="P19" i="32"/>
  <c r="O19" i="32"/>
  <c r="N19" i="32"/>
  <c r="M19" i="32"/>
  <c r="L19" i="32"/>
  <c r="K19" i="32"/>
  <c r="J19" i="32"/>
  <c r="I19" i="32"/>
  <c r="G19" i="32"/>
  <c r="F19" i="32"/>
  <c r="E19" i="32"/>
  <c r="R18" i="32"/>
  <c r="P18" i="32"/>
  <c r="O18" i="32"/>
  <c r="N18" i="32"/>
  <c r="M18" i="32"/>
  <c r="L18" i="32"/>
  <c r="K18" i="32"/>
  <c r="H18" i="32"/>
  <c r="R17" i="32"/>
  <c r="Q17" i="32"/>
  <c r="Q18" i="32" s="1"/>
  <c r="P17" i="32"/>
  <c r="O17" i="32"/>
  <c r="N17" i="32"/>
  <c r="M17" i="32"/>
  <c r="L17" i="32"/>
  <c r="K17" i="32"/>
  <c r="J17" i="32"/>
  <c r="J18" i="32" s="1"/>
  <c r="I17" i="32"/>
  <c r="I18" i="32" s="1"/>
  <c r="G17" i="32"/>
  <c r="G18" i="32" s="1"/>
  <c r="F17" i="32"/>
  <c r="F18" i="32" s="1"/>
  <c r="E17" i="32"/>
  <c r="E18" i="32" s="1"/>
  <c r="R11" i="32"/>
  <c r="R10" i="32"/>
  <c r="R9" i="32"/>
  <c r="R8" i="32"/>
  <c r="R7" i="32"/>
  <c r="Q7" i="32"/>
  <c r="P7" i="32"/>
  <c r="O7" i="32"/>
  <c r="N7" i="32"/>
  <c r="M7" i="32"/>
  <c r="R6" i="32"/>
  <c r="Q6" i="32"/>
  <c r="P6" i="32"/>
  <c r="O6" i="32"/>
  <c r="N6" i="32"/>
  <c r="M6" i="32"/>
  <c r="L6" i="32"/>
  <c r="K6" i="32"/>
  <c r="J6" i="32"/>
  <c r="I6" i="32"/>
  <c r="H6" i="32"/>
  <c r="AI53" i="32" s="1"/>
  <c r="G52" i="32" l="1"/>
  <c r="O52" i="32"/>
  <c r="G39" i="32"/>
  <c r="G34" i="32"/>
  <c r="N52" i="32"/>
  <c r="N51" i="32"/>
  <c r="U49" i="32"/>
  <c r="V52" i="32"/>
  <c r="AE52" i="32"/>
  <c r="O51" i="32"/>
  <c r="P52" i="32"/>
  <c r="Y53" i="32"/>
  <c r="G37" i="32"/>
  <c r="Z48" i="32"/>
  <c r="Q51" i="32"/>
  <c r="Y51" i="32"/>
  <c r="Z51" i="32" s="1"/>
  <c r="G38" i="32"/>
  <c r="AA48" i="32"/>
  <c r="T49" i="32"/>
  <c r="AB49" i="32"/>
  <c r="AJ49" i="32"/>
  <c r="R51" i="32"/>
  <c r="AH51" i="32"/>
  <c r="S52" i="32"/>
  <c r="AI52" i="32"/>
  <c r="L53" i="32"/>
  <c r="AB53" i="32"/>
  <c r="AJ53" i="32"/>
  <c r="AG64" i="32"/>
  <c r="AG65" i="32" s="1"/>
  <c r="AK66" i="32"/>
  <c r="T68" i="32"/>
  <c r="AD52" i="32"/>
  <c r="AE53" i="32"/>
  <c r="AD51" i="32"/>
  <c r="AF51" i="32" s="1"/>
  <c r="W52" i="32"/>
  <c r="G35" i="32"/>
  <c r="AF48" i="32"/>
  <c r="X52" i="32"/>
  <c r="G53" i="32"/>
  <c r="Q53" i="32"/>
  <c r="G36" i="32"/>
  <c r="G51" i="32"/>
  <c r="T48" i="32"/>
  <c r="Z50" i="32"/>
  <c r="AB52" i="32"/>
  <c r="AJ52" i="32"/>
  <c r="M53" i="32"/>
  <c r="AC53" i="32"/>
  <c r="AK53" i="32"/>
  <c r="Z64" i="32"/>
  <c r="V66" i="32"/>
  <c r="AD66" i="32"/>
  <c r="AG66" i="32" s="1"/>
  <c r="AG67" i="32" s="1"/>
  <c r="Z68" i="32"/>
  <c r="U48" i="32"/>
  <c r="V49" i="32"/>
  <c r="AD49" i="32"/>
  <c r="V53" i="32"/>
  <c r="AD53" i="32"/>
  <c r="AE66" i="32"/>
  <c r="T64" i="32"/>
  <c r="P66" i="32"/>
  <c r="AL64" i="32"/>
  <c r="AH66" i="32"/>
  <c r="W53" i="32"/>
  <c r="X53" i="32"/>
  <c r="R49" i="32"/>
  <c r="AH49" i="32"/>
  <c r="J53" i="32"/>
  <c r="R53" i="32"/>
  <c r="AH53" i="32"/>
  <c r="P53" i="32"/>
  <c r="K53" i="32"/>
  <c r="S53" i="32"/>
  <c r="T51" i="32" l="1"/>
  <c r="AL52" i="32"/>
  <c r="AM52" i="32"/>
  <c r="AG53" i="32"/>
  <c r="AF53" i="32"/>
  <c r="AG51" i="32"/>
  <c r="AA53" i="32"/>
  <c r="Z53" i="32"/>
  <c r="AA66" i="32"/>
  <c r="Z66" i="32"/>
  <c r="U52" i="32"/>
  <c r="T52" i="32"/>
  <c r="Z52" i="32"/>
  <c r="AA52" i="32"/>
  <c r="U53" i="32"/>
  <c r="T53" i="32"/>
  <c r="AM66" i="32"/>
  <c r="AL66" i="32"/>
  <c r="Z49" i="32"/>
  <c r="AA49" i="32"/>
  <c r="AM51" i="32"/>
  <c r="AL51" i="32"/>
  <c r="U51" i="32"/>
  <c r="AA51" i="32"/>
  <c r="AG49" i="32"/>
  <c r="AF49" i="32"/>
  <c r="AL53" i="32"/>
  <c r="AM53" i="32"/>
  <c r="AF66" i="32"/>
  <c r="O53" i="32"/>
  <c r="N53" i="32"/>
  <c r="AL49" i="32"/>
  <c r="AM49" i="32"/>
  <c r="T66" i="32"/>
  <c r="U66" i="32"/>
  <c r="U67" i="32" s="1"/>
  <c r="AG52" i="32"/>
  <c r="AF52" i="32"/>
  <c r="AM50" i="32" l="1"/>
  <c r="O50" i="32"/>
  <c r="AA50" i="32"/>
  <c r="U50" i="32"/>
  <c r="AG50"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Madhushan Perera</author>
    <author>Sam Foster</author>
  </authors>
  <commentList>
    <comment ref="D3" authorId="0" shapeId="0" xr:uid="{21260F56-A390-494E-A10F-EB7DD62110B8}">
      <text>
        <r>
          <rPr>
            <b/>
            <sz val="9"/>
            <color indexed="81"/>
            <rFont val="Tahoma"/>
            <family val="2"/>
          </rPr>
          <t>Madhushan Perera:</t>
        </r>
        <r>
          <rPr>
            <sz val="9"/>
            <color indexed="81"/>
            <rFont val="Tahoma"/>
            <family val="2"/>
          </rPr>
          <t xml:space="preserve">
Previous: All costs are expressed in a base year of £2018 (converted from the source data where appropriate).</t>
        </r>
      </text>
    </comment>
    <comment ref="R11" authorId="0" shapeId="0" xr:uid="{D9947139-6E9B-47C4-9FD3-FBAD4944EEDA}">
      <text>
        <r>
          <rPr>
            <b/>
            <sz val="9"/>
            <color indexed="81"/>
            <rFont val="Tahoma"/>
            <family val="2"/>
          </rPr>
          <t>Madhushan Perera:</t>
        </r>
        <r>
          <rPr>
            <sz val="9"/>
            <color indexed="81"/>
            <rFont val="Tahoma"/>
            <family val="2"/>
          </rPr>
          <t xml:space="preserve">
Previous: 152.775
</t>
        </r>
      </text>
    </comment>
    <comment ref="S11" authorId="0" shapeId="0" xr:uid="{AF914B3C-2E66-4DB6-90E0-3C67B37C9D6E}">
      <text>
        <r>
          <rPr>
            <b/>
            <sz val="9"/>
            <color indexed="81"/>
            <rFont val="Tahoma"/>
            <family val="2"/>
          </rPr>
          <t>Madhushan Perera:</t>
        </r>
        <r>
          <rPr>
            <sz val="9"/>
            <color indexed="81"/>
            <rFont val="Tahoma"/>
            <family val="2"/>
          </rPr>
          <t xml:space="preserve">
Previous: Uplift of 50% in the opex compared to gas boiler due to the need to replace catalyst used to reduce NOx emissions (for both Hydrogen-only boiler and Hyready boiler).</t>
        </r>
      </text>
    </comment>
    <comment ref="S18" authorId="0" shapeId="0" xr:uid="{CBAC9DE5-22B7-42E9-A389-296F5FBB0449}">
      <text>
        <r>
          <rPr>
            <b/>
            <sz val="9"/>
            <color indexed="81"/>
            <rFont val="Tahoma"/>
            <family val="2"/>
          </rPr>
          <t>Madhushan Perera:</t>
        </r>
        <r>
          <rPr>
            <sz val="9"/>
            <color indexed="81"/>
            <rFont val="Tahoma"/>
            <family val="2"/>
          </rPr>
          <t xml:space="preserve">
Previous: £153 added to cost of gas boiler to account for increased cost of Hydrogen boiler (Hydrogen-only boiler and Hyready boiler)</t>
        </r>
      </text>
    </comment>
    <comment ref="AA18" authorId="0" shapeId="0" xr:uid="{1012471B-1B18-4283-A5ED-F625848D0F8D}">
      <text>
        <r>
          <rPr>
            <b/>
            <sz val="9"/>
            <color indexed="81"/>
            <rFont val="Tahoma"/>
            <family val="2"/>
          </rPr>
          <t>Madhushan Perera:</t>
        </r>
        <r>
          <rPr>
            <sz val="9"/>
            <color indexed="81"/>
            <rFont val="Tahoma"/>
            <family val="2"/>
          </rPr>
          <t xml:space="preserve">
Previous: Hydrogen supply chain evidence base report for BEIS (2018)</t>
        </r>
      </text>
    </comment>
    <comment ref="H77" authorId="1" shapeId="0" xr:uid="{CF5FADDB-2A8E-4CA7-9602-5759BEB1FEA4}">
      <text>
        <r>
          <rPr>
            <b/>
            <sz val="9"/>
            <color indexed="81"/>
            <rFont val="Tahoma"/>
            <family val="2"/>
          </rPr>
          <t>Sam Foster:</t>
        </r>
        <r>
          <rPr>
            <sz val="9"/>
            <color indexed="81"/>
            <rFont val="Tahoma"/>
            <family val="2"/>
          </rPr>
          <t xml:space="preserve">
Proposed update - could this be higher e.g. 100 years?</t>
        </r>
      </text>
    </comment>
    <comment ref="E85" authorId="1" shapeId="0" xr:uid="{2BFD7465-CB89-4F2A-8812-8F474111B872}">
      <text>
        <r>
          <rPr>
            <b/>
            <sz val="9"/>
            <color indexed="81"/>
            <rFont val="Tahoma"/>
            <family val="2"/>
          </rPr>
          <t>Sam Foster:</t>
        </r>
        <r>
          <rPr>
            <sz val="9"/>
            <color indexed="81"/>
            <rFont val="Tahoma"/>
            <family val="2"/>
          </rPr>
          <t xml:space="preserve">
Proposed update - could this be higher e.g. 100 years?</t>
        </r>
      </text>
    </comment>
  </commentList>
</comments>
</file>

<file path=xl/sharedStrings.xml><?xml version="1.0" encoding="utf-8"?>
<sst xmlns="http://schemas.openxmlformats.org/spreadsheetml/2006/main" count="979" uniqueCount="342">
  <si>
    <t>Discount rate:</t>
  </si>
  <si>
    <t>Standard Green book declining discount rate</t>
  </si>
  <si>
    <t>Scenario</t>
  </si>
  <si>
    <t>Cost of capital (domestic):</t>
  </si>
  <si>
    <t>Cost of capital (commercial):</t>
  </si>
  <si>
    <t xml:space="preserve"> </t>
  </si>
  <si>
    <t>Source</t>
  </si>
  <si>
    <t>Comments</t>
  </si>
  <si>
    <t>Other</t>
  </si>
  <si>
    <t>Assumptions</t>
  </si>
  <si>
    <t>Standard Costs</t>
  </si>
  <si>
    <t>Flat CNV</t>
  </si>
  <si>
    <t>Flat LR</t>
  </si>
  <si>
    <t>Flat HR</t>
  </si>
  <si>
    <t>Mid Terrace</t>
  </si>
  <si>
    <t>End Terrace</t>
  </si>
  <si>
    <t>Semi Detached</t>
  </si>
  <si>
    <t>Detached</t>
  </si>
  <si>
    <t>Bungalow</t>
  </si>
  <si>
    <t>Final Price Year</t>
  </si>
  <si>
    <t>Sources</t>
  </si>
  <si>
    <t>Main source of data analysis</t>
  </si>
  <si>
    <t>Adjustment incorprating case study data</t>
  </si>
  <si>
    <t>Hard-to-Treat (HTT) assumptions</t>
  </si>
  <si>
    <t>Measures/ size</t>
  </si>
  <si>
    <t>S</t>
  </si>
  <si>
    <t>M</t>
  </si>
  <si>
    <t>L</t>
  </si>
  <si>
    <t>Main Sources of data</t>
  </si>
  <si>
    <t>University College London (UCL), 2020. Analysis Work to Refine Fabric Energy Efficiency Assumptions for use in Developing the Sixth Carbon Budget.</t>
  </si>
  <si>
    <t>N/A</t>
  </si>
  <si>
    <t>Partially filled cavities</t>
  </si>
  <si>
    <t>Suspended timber floor insulation</t>
  </si>
  <si>
    <t>Solid floor insulation</t>
  </si>
  <si>
    <t>N/A-For 2 storey dwellings only ground floor is insulated</t>
  </si>
  <si>
    <t>Insulated doors</t>
  </si>
  <si>
    <t>Draught proofing (draught stripping)</t>
  </si>
  <si>
    <t>Reduced infiltration (foam, strips, sealent use)</t>
  </si>
  <si>
    <t>HW Tank insulation</t>
  </si>
  <si>
    <t>Ventilation</t>
  </si>
  <si>
    <t>Uncertainty</t>
  </si>
  <si>
    <t>Low</t>
  </si>
  <si>
    <t>Medium</t>
  </si>
  <si>
    <t>High</t>
  </si>
  <si>
    <t xml:space="preserve">Supplementary  Costs Items </t>
  </si>
  <si>
    <t>Cost Type</t>
  </si>
  <si>
    <t>Cost Item</t>
  </si>
  <si>
    <t>Unit</t>
  </si>
  <si>
    <t>Average</t>
  </si>
  <si>
    <t>Price Year (2019)</t>
  </si>
  <si>
    <t>Cost</t>
  </si>
  <si>
    <t>Floor</t>
  </si>
  <si>
    <t>Lifetimes</t>
  </si>
  <si>
    <t>Lifetime (years)</t>
  </si>
  <si>
    <t>Notes</t>
  </si>
  <si>
    <t>Fabric Measure Savings</t>
  </si>
  <si>
    <t>Base savings % (reduction in kWh baseline consumption) - drawn from UCL (2020) Analysis work to refine fabric energy efficiency assumptions for use in developing the Sixth Carbon Budget, using NEED kWh savings, set against NEED total gas baseline consumption.</t>
  </si>
  <si>
    <t>Main source of data anlaysis</t>
  </si>
  <si>
    <t xml:space="preserve">External (solid) wall insulation </t>
  </si>
  <si>
    <t xml:space="preserve">BEIS (2019) National Energy Efficiency Data Framework (NEED): Impact of Measures- Solid Wall Installations 2016. </t>
  </si>
  <si>
    <t>Non- NEED data low uncertainty &amp; limited CS data</t>
  </si>
  <si>
    <t>Internal (solid) wall insulation</t>
  </si>
  <si>
    <t>BEIS (2019) National Energy Efficiency Data Framework (NEED): Impact of Measures- Solid Wall Inallations 2017</t>
  </si>
  <si>
    <t>Thin internal (solid) wall insulation</t>
  </si>
  <si>
    <t>BEIS (2019) National Energy Efficiency Data Framework (NEED): Impact of Measures- Solid Wall Installations 2016. Glew, D., Parker, D., Miles-Shenton, D., Fletcher, M., Thomas, F., Booth, J., Cobden, L. for BEIS, (Forthcoming). Thin Internal Wall Insulation (TIWI) Project.</t>
  </si>
  <si>
    <t>Easy to treat cavities (Unfilled)</t>
  </si>
  <si>
    <t xml:space="preserve">BEIS (2019) National Energy Efficiency Data Framework (NEED): Impact of Measures- Cavity Wall Installations 2016. </t>
  </si>
  <si>
    <t>Non- generally within range</t>
  </si>
  <si>
    <t>Hard to treat cavities (Unfilled)</t>
  </si>
  <si>
    <t>Non- CS data against control group</t>
  </si>
  <si>
    <t>Non- NEED data low uncertainty &amp; no CS data</t>
  </si>
  <si>
    <r>
      <t>Loft insulation</t>
    </r>
    <r>
      <rPr>
        <i/>
        <sz val="8"/>
        <color theme="1"/>
        <rFont val="Calibri"/>
        <family val="2"/>
        <scheme val="minor"/>
      </rPr>
      <t xml:space="preserve">
(see loft potential factor in below section)</t>
    </r>
  </si>
  <si>
    <t xml:space="preserve">BEIS (2019) National Energy Efficiency Data Framework (NEED): Impact of Measures- Loftl Installations 2016. </t>
  </si>
  <si>
    <r>
      <t xml:space="preserve">Loft insulation (HTT) </t>
    </r>
    <r>
      <rPr>
        <i/>
        <sz val="8"/>
        <color theme="1"/>
        <rFont val="Calibri"/>
        <family val="2"/>
        <scheme val="minor"/>
      </rPr>
      <t xml:space="preserve">
(see loft potential factor in below section)</t>
    </r>
  </si>
  <si>
    <t>BEIS (2015) National Energy Efficiency Data Framework (NEED): Energy Performance Certificate Analysis &amp; Pelsmakers, S., Elwell, C.A., 2017. Suspended timber ground floors: Heat loss reduction potential of insulation interventions. Energy and Buildings 153, 549–563. https://doi.org/10.1016/j.enbuild.2017.07.085</t>
  </si>
  <si>
    <t xml:space="preserve">Non- generally within range for archetype-For 2 storey dwellings only ground floor is insulated </t>
  </si>
  <si>
    <t>11.a</t>
  </si>
  <si>
    <t>Secondary glazing (From Band G)</t>
  </si>
  <si>
    <t xml:space="preserve">BFRC (2019) British Fenestration Rating Council. </t>
  </si>
  <si>
    <t>Follows pattern of over estimation of glazing savings - 35% reduction applied across glazing types</t>
  </si>
  <si>
    <t>11.b</t>
  </si>
  <si>
    <t>Secondary glazing (From Band E)</t>
  </si>
  <si>
    <t>12.a</t>
  </si>
  <si>
    <t>Double glazing (From Band G)</t>
  </si>
  <si>
    <t>Follows pattern of over estimation of glazing savings - 30% reduction applied across glazing types</t>
  </si>
  <si>
    <t>12.b</t>
  </si>
  <si>
    <t>Double glazing (From Band E)</t>
  </si>
  <si>
    <t>13.a</t>
  </si>
  <si>
    <t>Double Glazing- Slim profile (From Band G)</t>
  </si>
  <si>
    <t>13.b</t>
  </si>
  <si>
    <t>Double Glazing- Slim profile (From Band E)</t>
  </si>
  <si>
    <t>14.a</t>
  </si>
  <si>
    <t>Triple Glazing (From Band G)</t>
  </si>
  <si>
    <t>14.b</t>
  </si>
  <si>
    <t>Triple Glazing (From Band E)</t>
  </si>
  <si>
    <t>BEIS (2015) National Energy Efficiency Data Framework (NEED): Energy Performance Certificate Analysis . ETI, 2013. Single dweling implementation plan. Energy Technologies Institute.</t>
  </si>
  <si>
    <t xml:space="preserve">BEIS (2015) National Energy Efficiency Data Framework (NEED): Energy Performance Certificate Analysis . </t>
  </si>
  <si>
    <t>BEIS (2015) National Energy Efficiency Data Framework (NEED): Energy Performance Certificate Analysis . Ofgem (2008) Energy Saving Matrix</t>
  </si>
  <si>
    <t>Shading</t>
  </si>
  <si>
    <t>Applied savings % (reduction kWh baseline consumption), after adjusting to rebase against relevant component of gas demand (space heat or hot water depending on measure). Performance gap uplift not included.</t>
  </si>
  <si>
    <t>Source &amp; Method</t>
  </si>
  <si>
    <t>This table is derived from the table above by adjusting the savings values to rebase them against relevant component of gas demand (space heat or hot water depending on measure). Performance gap uplift is not included in here. A [space heating]:[hot water] ratio was determined (based on the heating demands present in this work's archetype modelling), disaggregated by property type and property size. This ratio was then used to determine the relevant correction factors that were then applied to the savings from the table above, such that the savings in this table reflect a savings against the relevant baseline (e.g. space heating demand, rather than overall gas demand).</t>
  </si>
  <si>
    <r>
      <t xml:space="preserve">Loft insulation
</t>
    </r>
    <r>
      <rPr>
        <i/>
        <sz val="8"/>
        <color theme="1"/>
        <rFont val="Calibri"/>
        <family val="2"/>
        <scheme val="minor"/>
      </rPr>
      <t>(see loft potential factor in below section)</t>
    </r>
  </si>
  <si>
    <t>Loft Potential Factor</t>
  </si>
  <si>
    <t>Disaggregated Loft Attribute Type (based on level of existing insulation)</t>
  </si>
  <si>
    <t>No roof</t>
  </si>
  <si>
    <t xml:space="preserve">Based on calibration to the actual observed savings data for loft insulation measures from NEED and using the difference in U-values (of insulated and non-insulated levels) using SAP Table S9.
i.e. the caclulation method uses the NEED data distribution of thicknesses up to and including 100mm (as a starting point) and determines the savings for insulation to around 270mm-300mm based on changes in U-value. </t>
  </si>
  <si>
    <t>All savings for lofts (in the above table) are applied in conjunction with a loft potential factor based on the disaggregated loft type (i.e. level of existing insulation). For example, the savings for a loft inulsation measure in a medium, mid-terraced dwelling, which has less than 100mm of existing insulation is [6% * 1.77] = [11%].
Lofts that are categorised as "no roof" or "200mm or more" are considered unsuitable.</t>
  </si>
  <si>
    <t>Less than 100mm ETT</t>
  </si>
  <si>
    <t>Less than 100mm HTT</t>
  </si>
  <si>
    <t>100 -199mm ETT</t>
  </si>
  <si>
    <t>100 -199mm HTT</t>
  </si>
  <si>
    <t>200mm or more</t>
  </si>
  <si>
    <t>Behavioural Measure Savings</t>
  </si>
  <si>
    <t>Behavioural measure</t>
  </si>
  <si>
    <t>SH or HW</t>
  </si>
  <si>
    <t>% Savings</t>
  </si>
  <si>
    <t>All costs are expressed in a base year of £2019 (converted from the source data where appropriate).</t>
  </si>
  <si>
    <t>Fixed (£)</t>
  </si>
  <si>
    <t>Marginal (£/kW)</t>
  </si>
  <si>
    <t>OPEX (£/y)</t>
  </si>
  <si>
    <t>Simple name</t>
  </si>
  <si>
    <t>Technology</t>
  </si>
  <si>
    <t>Minimum  size (kW)</t>
  </si>
  <si>
    <t>Sizing increments (kW)</t>
  </si>
  <si>
    <t>Lifetime (y)</t>
  </si>
  <si>
    <t>All years</t>
  </si>
  <si>
    <t xml:space="preserve">Assumptions </t>
  </si>
  <si>
    <t>Electric resistive</t>
  </si>
  <si>
    <t>Electric resistive heating</t>
  </si>
  <si>
    <t>Storage heater</t>
  </si>
  <si>
    <t>District heating - heat interface unit and heat meter</t>
  </si>
  <si>
    <t>Gas boiler</t>
  </si>
  <si>
    <t>See below</t>
  </si>
  <si>
    <t>Oil boiler</t>
  </si>
  <si>
    <t>Hydrogen boiler</t>
  </si>
  <si>
    <t>Hydrogen boiler (Hydrogen-only boiler and Hyready boiler)</t>
  </si>
  <si>
    <t>Based on findings that pre-mixed combustion of hydrogen (i.e. in domestic boilers) is typically lower NOX than natural gas.</t>
  </si>
  <si>
    <t>Year</t>
  </si>
  <si>
    <t>Boiler type / size (kW)</t>
  </si>
  <si>
    <t>Marginal price for boilers above 24 kW remains the same as that calculated from the 24 kW system price, from the source.
Note that in the scenarios, the gas boilers may use the hyready boiler costs below.</t>
  </si>
  <si>
    <t>£100 added to cost of gas boiler to account for increased technology and volume cost of Hydrogen boiler</t>
  </si>
  <si>
    <r>
      <rPr>
        <i/>
        <sz val="11"/>
        <color theme="1"/>
        <rFont val="Calibri"/>
        <family val="2"/>
        <scheme val="minor"/>
      </rPr>
      <t>Hydrogen supply chain evidence base</t>
    </r>
    <r>
      <rPr>
        <sz val="11"/>
        <color theme="1"/>
        <rFont val="Calibri"/>
        <family val="2"/>
        <scheme val="minor"/>
      </rPr>
      <t xml:space="preserve"> report for BEIS (2018); edited based on feedback from external stakeholders</t>
    </r>
  </si>
  <si>
    <t>Oil boiler (regional installer, including labour, fittings, removal of old equipment but excluding controls and heat distribution system)</t>
  </si>
  <si>
    <t>Marginal price for boilers above 24 kW remains the same as that calculated from the 24 kW system price, from the source.</t>
  </si>
  <si>
    <t>Solar thermal</t>
  </si>
  <si>
    <t>Size of system (kW)</t>
  </si>
  <si>
    <t>Maximum hot water supplied (kWh)</t>
  </si>
  <si>
    <t>Cost used to derive kWh/kW values for joint heating system plus solar thermal</t>
  </si>
  <si>
    <t>Heat delivered calculated assuming that solar thermal delivers no more than 60% of hot water demand or 643 kWh/kW, whichever is lower. Two configurations made: 1) accounting for 60% of hot water 2) accounting for 60% hot water + 50% space heating.
Assume £750 (cost of HW cylinder) is removed from the cost of the RHI prices (to not double count in configurations with ASHP)</t>
  </si>
  <si>
    <t>Solar thermal configurations</t>
  </si>
  <si>
    <t>Balanced Net Zero Pathway / Widespread Engagement / Headwinds</t>
  </si>
  <si>
    <t>Widespread Innovation / Tailwinds Scenarios</t>
  </si>
  <si>
    <t>Configuration</t>
  </si>
  <si>
    <t>ASHP + solar thermal HW</t>
  </si>
  <si>
    <t>Solar thermal + ASHP: config 1 (60% HW)</t>
  </si>
  <si>
    <t>ASHP + solar thermal HW/SH</t>
  </si>
  <si>
    <t>Storage heater + solar thermal HW</t>
  </si>
  <si>
    <t>Solar thermal + storage heater: config 1 (60% HW)</t>
  </si>
  <si>
    <t>Storage heater + solar thermal HW/SH</t>
  </si>
  <si>
    <t>Electric resistive + solar thermal HW</t>
  </si>
  <si>
    <t>Solar thermal + electric resistive: config 1 (60% HW)</t>
  </si>
  <si>
    <t>Electric resistive + solar thermal HW/SH</t>
  </si>
  <si>
    <t>ASHP + hybrids</t>
  </si>
  <si>
    <t>Price</t>
  </si>
  <si>
    <t>CAPEX (£)</t>
  </si>
  <si>
    <t>ASHP</t>
  </si>
  <si>
    <t>ASHP unit cost + fittings + controls + labour (excludes buffer tank/cylinder and heat distribution system)</t>
  </si>
  <si>
    <t>High T ASHP</t>
  </si>
  <si>
    <t>High temperature ASHP unit cost + fittings + controls + labour (excludes buffer tank/cylinder and heat distribution system)</t>
  </si>
  <si>
    <t>Communal ASHP</t>
  </si>
  <si>
    <t>Hybrid ASHP + resistive heating</t>
  </si>
  <si>
    <t>Costs derived by removing boiler component of hybrid heat pump and adding cost of resistive heating based on modelled kW (resistive element) per kW (heat pump)</t>
  </si>
  <si>
    <t>GSHP</t>
  </si>
  <si>
    <t>High T GSHP</t>
  </si>
  <si>
    <t>Communal GSHP</t>
  </si>
  <si>
    <t>GSHP (groundworks)</t>
  </si>
  <si>
    <t>GSHP trench</t>
  </si>
  <si>
    <t>Trench</t>
  </si>
  <si>
    <t>GSHP borehole</t>
  </si>
  <si>
    <t>Borehole</t>
  </si>
  <si>
    <t>GSHP blended groundworks</t>
  </si>
  <si>
    <t>Borehole/Trench blended cost</t>
  </si>
  <si>
    <t>Water Softener</t>
  </si>
  <si>
    <t>House size</t>
  </si>
  <si>
    <t>Lifetime</t>
  </si>
  <si>
    <t>Small</t>
  </si>
  <si>
    <t>Large</t>
  </si>
  <si>
    <t>Electronic Water Conditioner</t>
  </si>
  <si>
    <t>Assumed to be suitable for all house types and locations
Cost excluding VAT</t>
  </si>
  <si>
    <t>Scalewatcher Brochure (2012)
Available on Amazon today
https://www.scalewatcher.co.uk/files/attachments/scalewatcher-brochure.pdf
https://www.amazon.co.uk/ScaleWatcher-Electronic-Conditioner-Inhibitor-Prevents/dp/B006H4HIDA
https://www.amazon.co.uk/Scalewatcher-SW3-Scale-Watcher-Star/dp/B009T300A4/ref=sr_1_2?keywords=scalewatcher+3+star&amp;qid=1584042091&amp;s=home-garden&amp;sr=1-2
https://www.amazon.co.uk/Scalewatcher-Limescale-Control-1-star/dp/B006H4H3NA/ref=sr_1_3?keywords=scalewatcher+3+star&amp;qid=1584042091&amp;s=home-garden&amp;sr=1-3</t>
  </si>
  <si>
    <t>Look at fixed year; do offset</t>
  </si>
  <si>
    <t>BEIS: Evidence gathering for electric heating options in off gas grid homes (2019)
https://assets.publishing.service.gov.uk/government/uploads/system/uploads/attachment_data/file/831079/Electric_heating_options_in_off-gas_grid_homes.pdf</t>
  </si>
  <si>
    <t>1 kW demand is equivalent to 15 kWh installed storage heaters</t>
  </si>
  <si>
    <t>DH</t>
  </si>
  <si>
    <r>
      <rPr>
        <i/>
        <sz val="11"/>
        <rFont val="Calibri"/>
        <family val="2"/>
        <scheme val="minor"/>
      </rPr>
      <t>Hydrogen supply chain evidence base</t>
    </r>
    <r>
      <rPr>
        <sz val="11"/>
        <rFont val="Calibri"/>
        <family val="2"/>
        <scheme val="minor"/>
      </rPr>
      <t>, Report for BEIS (2018)</t>
    </r>
  </si>
  <si>
    <t>Gas boiler (regional installer, including labour and fittings but excluding controls and heat distribution system)</t>
  </si>
  <si>
    <t>12 - 18 kW: As Fifth Carbon Budget, converted to 2019 prices 
&gt;24 kW: The Cost of Installing Heating Measures in Domestic Properties, Delta-EE for BEIS (2018) (based on 24kW combi for combi direct swap by regional installer)</t>
  </si>
  <si>
    <t>12 - 18 kW: As Fifth Carbon Budget, converted to 2019 prices 
&gt;24 kW: The Cost of Installing Heating Measures in Domestic Properties, Delta-EE for BEIS (2018) (based on 24kW combi for an old 24kW non-combi swap by regional installer )</t>
  </si>
  <si>
    <t>https://www.gov.uk/government/collections/renewable-heat-incentive-statistics
RHI monthly deployment data: December 2019 (Annual edition)
Table S2.1 - Average reported costs of domestic RHI installations, Great Britain, April 2014 to December 2019
[Solar thermal data]
HW cylinder costs were suggested by Dr. Richard Hall to be between £500-£1000 (excl. VAT); link below corroborates
https://heatingforce.co.uk/blog/installation-cost-vented-unvented-hot-water-cylinders/</t>
  </si>
  <si>
    <t>Central/Worst</t>
  </si>
  <si>
    <t>Best</t>
  </si>
  <si>
    <t>6CB Central/People-led/Govt-led</t>
  </si>
  <si>
    <t>High Innovation / Max Scenarios</t>
  </si>
  <si>
    <t>Offset from column C</t>
  </si>
  <si>
    <t>Heat delivered calculated assuming that solar thermal delivers no more than 60% of hot water demand or 643 kWh/kW, whichever is lower. Two configurations made: 1) accounting for 60% of hot water 2) accounting for 60% hot water + 50% space heating.
Assume £750 (cost of HW cylinder) is removed from the cost of the RHI prices (to not double count in configurations with ASHP)
20% reduction in ASHP capex from 2020 to 2030 in the 6CB central scenario.
30% reduction in ASHP capex from 2020 to 2050 in the 6CB central scenario.
30% reduction in ASHP capex from 2020 to 2030 in the high innovation/max scenarios.
40% reduction in ASHP capex from 2020 to 2050 in the high innovation/max scenarios.
20% reduction in solar thermal capex from 2020 to 2030 in all scenarios.
Solar thermal opex modelled the same as a storage heater.
Opex assumed to be £50 lower than the sum of the opex for the two components of the hybrid system due to economies of scale.</t>
  </si>
  <si>
    <r>
      <rPr>
        <b/>
        <sz val="12"/>
        <rFont val="Calibri"/>
        <family val="2"/>
        <scheme val="minor"/>
      </rPr>
      <t>Costs:</t>
    </r>
    <r>
      <rPr>
        <sz val="12"/>
        <rFont val="Calibri"/>
        <family val="2"/>
        <scheme val="minor"/>
      </rPr>
      <t xml:space="preserve">
https://www.gov.uk/government/collections/renewable-heat-incentive-statistics
RHI monthly deployment data: December 2019 (Annual edition), Table S2.1 - Average reported costs of domestic RHI installations, Great Britain, April 2014 to December 2019, [Solar thermal data]
Cost reduction to 2030 suggested by Dr. Richard Hall.
HW cylinder costs were suggested by Dr. Richard Hall to be between £500-£1000 (excl. VAT); link below corroborates
https://heatingforce.co.uk/blog/installation-cost-vented-unvented-hot-water-cylinders/
Costs derived by removing boiler component of hybrid heat pump and adding cost of resistive heating based on modelled kWresistive/kWHP for (see above for solar thermal costs)
</t>
    </r>
    <r>
      <rPr>
        <b/>
        <sz val="12"/>
        <rFont val="Calibri"/>
        <family val="2"/>
        <scheme val="minor"/>
      </rPr>
      <t xml:space="preserve">ASHP Lifetime:
</t>
    </r>
    <r>
      <rPr>
        <sz val="12"/>
        <rFont val="Calibri"/>
        <family val="2"/>
        <scheme val="minor"/>
      </rPr>
      <t xml:space="preserve">EE - Evidence gathering for electric heating options in off gas grid homes - Final Report (2019): https://assets.publishing.service.gov.uk/government/uploads/system/uploads/attachment_data/file/831079/Electric_heating_options_in_off-gas_grid_homes.pdf
Lifetime and cost reductions in each scenario based on feedback from external HP stakeholders (Mitsubishi Electric UK, Glen Dimplex Heating &amp; Ventilation, Ground Source Heat Pump Association, The Kensa Group, and Daikin).
</t>
    </r>
    <r>
      <rPr>
        <b/>
        <sz val="12"/>
        <rFont val="Calibri"/>
        <family val="2"/>
        <scheme val="minor"/>
      </rPr>
      <t xml:space="preserve">Solar thermal Lifetime:
</t>
    </r>
    <r>
      <rPr>
        <sz val="12"/>
        <rFont val="Calibri"/>
        <family val="2"/>
        <scheme val="minor"/>
      </rPr>
      <t>25 years
Typically stated ranges are between 20-30 year with most sources noting that warranties are for 20 years while actualy components are likely to last up to 30 years.
https://www.isoenergy.co.uk/latest-news/renewable-energy-news-from-isoenergy/how-long-do-solar-panels-last
http://thegreenhome.co.uk/heating-renewables/solar-panels/solar-thermal-system-lifespan/
https://www.renewableenergyhub.co.uk/main/solar-thermal-information/solar-thermal-system-lifespan-maintenance-and-warranties/
https://www.cibsejournal.com/cpd/modules/2012-05/</t>
    </r>
  </si>
  <si>
    <t>Solar thermal + ASHP: config 2 (60% HW + 50% SH)</t>
  </si>
  <si>
    <t>Solar thermal + storage heater: config 2 (60% HW + 50% SH)</t>
  </si>
  <si>
    <t>Solar thermal + electric resistive: config 2 (60% HW + 50% SH)</t>
  </si>
  <si>
    <t>"High" cost applied for 16 kW systems and larger (as is done in the source itself).
20% reduction in ASHP capex from 2020 to 2030 in the 6CB central scenario.
30% reduction in ASHP capex from 2020 to 2050 in the 6CB central scenario.
30% reduction in ASHP capex from 2020 to 2030 in the high innovation/max scenarios.
40% reduction in ASHP capex from 2020 to 2050 in the high innovation/max scenarios.</t>
  </si>
  <si>
    <r>
      <rPr>
        <b/>
        <sz val="12"/>
        <rFont val="Calibri"/>
        <family val="2"/>
        <scheme val="minor"/>
      </rPr>
      <t xml:space="preserve">Costs:
</t>
    </r>
    <r>
      <rPr>
        <sz val="12"/>
        <rFont val="Calibri"/>
        <family val="2"/>
        <scheme val="minor"/>
      </rPr>
      <t xml:space="preserve">The Cost of Installing Heating Measures in Domestic Properties, Delta-EE for BEIS (2018)
Cost reduction based on stakeholder feedback (see below).
Feedback ranges from 25-35%. Published evidence suggests 20%: https://assets.publishing.service.gov.uk/government/uploads/system/uploads/attachment_data/file/498962/150113_Delta-ee_Final_ASHP_report_DECC.pdf  
</t>
    </r>
    <r>
      <rPr>
        <b/>
        <sz val="12"/>
        <rFont val="Calibri"/>
        <family val="2"/>
        <scheme val="minor"/>
      </rPr>
      <t>Lifetime:</t>
    </r>
    <r>
      <rPr>
        <sz val="12"/>
        <rFont val="Calibri"/>
        <family val="2"/>
        <scheme val="minor"/>
      </rPr>
      <t xml:space="preserve">
European Commission (2017), Technical Study on the Macroeconomics of Energy and Climate Policies: https://ec.europa.eu/energy/sites/ener/files/documents/technical_analysis_residential_heat.pdf 
Danish Energy Energy (energistyrelsen): https://ens.dk/sites/ens.dk/files/Analyser/technologydatafor_heating_installations_marts_2018.xlsx
Further evidence of ASHP Lifetimes from ASHRAE: https://www.naturalhandyman.com/iip/infhvac/ASHRAE_Chart_HVAC_Life_Expectancy.pdf 
Lifetime and cost reductions in each scenario based on feedback from external HP stakeholders (Mitsubishi Electric UK, Glen Dimplex Heating &amp; Ventilation, Ground Source Heat Pump Association, The Kensa Group, and Daikin).
ASHP assumption is right at the lower bound of 4CBR assumptions, and slightly lower than the 16yr lower bound for 5CB. However a number of major manufacturers consider 16 may prove to be optimistic.</t>
    </r>
  </si>
  <si>
    <t>High temp. HP is one that is operating at a designed temp. above 60C (no cost premium for those designed to operate at 60C or below).
Assume opex and lifetime are the same as a standard ASHP (see sources for ASHP).
Assume a 10% capex price premium (on the fully installed cost) compared to a standard ASHP) no premium in the innovation/max scenarios.</t>
  </si>
  <si>
    <r>
      <rPr>
        <b/>
        <sz val="12"/>
        <rFont val="Calibri"/>
        <family val="2"/>
        <scheme val="minor"/>
      </rPr>
      <t>Price Premium:</t>
    </r>
    <r>
      <rPr>
        <sz val="12"/>
        <rFont val="Calibri"/>
        <family val="2"/>
        <scheme val="minor"/>
      </rPr>
      <t xml:space="preserve">
https://assets.publishing.service.gov.uk/government/uploads/system/uploads/attachment_data/file/565248/Heat_Pumps_Combined_Summary_report_-_FINAL.pdf
This source indicates a price premium based on fully installed costs is ~10-20%.
Based on external HP stakeholders (Mitsubishi Electric UK, Glen Dimplex Heating &amp; Ventilation, Ground Source Heat Pump Association, The Kensa Group, and Daikin), 10% was chosen for modelling.</t>
    </r>
  </si>
  <si>
    <t>Communal ASHP
(large central ASHP with ambient loop to smaller individual HPs in the dwellings)</t>
  </si>
  <si>
    <t>Opex is assumed to be the same as an individual ASHP considering the configuration; marginal capex is based on largest individual HP size (20kW) data point.</t>
  </si>
  <si>
    <t>10 flats used as the size of the communal heating system based on from English Housing Survey 2017-2018
MHCLG Internal analysis, English Housing Survey, 2018 dwelling sample</t>
  </si>
  <si>
    <t>Hybrid ASHP + hydrogen</t>
  </si>
  <si>
    <t>Hybrid heat pump (Hyready boiler in Gas mode or hydrogen mode)</t>
  </si>
  <si>
    <t>Boiler cost £800, control unit cost £300. £150 added for Hyready boiler. Opex assumed to be £50 lower than the sum of the opex for the two components of the hybrid system (£102 each) due to economies of scale; no further uplift based on findings that pre-mixed combustion of hydrogen (i.e. in domestic boilers) is typically lower NOX than natural gas. (Costs converted from 2017 values to 2019).</t>
  </si>
  <si>
    <t>2020 values from Hybrid Heat Pumps (2017), Element Energy for BEIS
https://assets.publishing.service.gov.uk/government/uploads/system/uploads/attachment_data/file/700572/Hybrid_heat_pumps_Final_report-.pdf
Increase in capex for Hyready boiler in line with Hydrogen supply chain evidence base report, Element Energy for BEIS (2018)</t>
  </si>
  <si>
    <t>Hybrid ASHP + bottled gas</t>
  </si>
  <si>
    <t>Hybrid heat pump (bottled gas)</t>
  </si>
  <si>
    <t>Boiler cost £1232, control unit cost £300. Opex assumed to be £50 lower than the sum of the opex for the two components of the hybrid system due to economies of scale with £65 added to opex to reflect delivery and storage of gas. (Costs converted from 2017 values to 2019).</t>
  </si>
  <si>
    <t>Costs have been derived by adjusting the boiler component of hybrid heat pump capex to reflect LPG boiler. Cost of LPG boiler assumed to be equivalent to oil boiler, and therefore cost component (£800) increased in-line with average ratio of oil boiler to gas boiler in 5CB costs (oil boiler cost 1.54 times gas boiler cost). £65 added to opex to reflect delivery and storage of gas, based on https://householdquotes.co.uk/lpg-gas-central-heating-costs/ (accessed 25/02/2019)</t>
  </si>
  <si>
    <t>Hybrid heat pump with resistive heating</t>
  </si>
  <si>
    <t>Control unit cost £300.</t>
  </si>
  <si>
    <t>GSHP (excluding groundworks)</t>
  </si>
  <si>
    <t>GSHP unit cost + fittings + controls + labour (excludes groundworks, buffer tank/cylinder and heat distribution system)</t>
  </si>
  <si>
    <t>"High" cost applied for 16 kW systems and larger (as is done in the source itself)
25% reduction in GSHP capex from 2020 to 2030 in the 6CB central scenario.
35% reduction in GSHP capex from 2020 to 2050 in the 6CB central scenario.
35% reduction in GSHP capex from 2020 to 2030 in the high innovation/max scenarios.
45% reduction in GSHP capex from 2020 to 2050 in the high innovation/max scenarios.</t>
  </si>
  <si>
    <r>
      <rPr>
        <b/>
        <sz val="12"/>
        <rFont val="Calibri"/>
        <family val="2"/>
        <scheme val="minor"/>
      </rPr>
      <t>Costs:</t>
    </r>
    <r>
      <rPr>
        <sz val="12"/>
        <rFont val="Calibri"/>
        <family val="2"/>
        <scheme val="minor"/>
      </rPr>
      <t xml:space="preserve">
The Cost of Installing Heating Measures in Domestic Properties, Delta-EE for BEIS (2018)
</t>
    </r>
    <r>
      <rPr>
        <b/>
        <sz val="12"/>
        <rFont val="Calibri"/>
        <family val="2"/>
        <scheme val="minor"/>
      </rPr>
      <t>Lifetime:</t>
    </r>
    <r>
      <rPr>
        <sz val="12"/>
        <rFont val="Calibri"/>
        <family val="2"/>
        <scheme val="minor"/>
      </rPr>
      <t xml:space="preserve">
European Commission (2017), Technical Study on the Macroeconomics of Energy and Climate Policies: https://ec.europa.eu/energy/sites/ener/files/documents/technical_analysis_residential_heat.pdf 
Danish Energy Energy (energistyrelsen): https://ens.dk/sites/ens.dk/files/Analyser/technologydatafor_heating_installations_marts_2018.xlsx
Lifetime and cost reduction in scenarios based on by feedback from external HP stakeholders (Mitsubishi Electric UK, Glen Dimplex Heating &amp; Ventilation, Ground Source Heat Pump Association, The Kensa Group, and Daikin).
GSHP assumption is in line with 5CB and midpoint of feedback (note GSHPA supported 20 years, Kensa argue 22 years.</t>
    </r>
  </si>
  <si>
    <t>High temperature GSHP unit cost + fittings + controls + labour (excludes groundworks, buffer tank/cylinder and heat distribution system)</t>
  </si>
  <si>
    <t>High temp. HP is one that is operating at a designed temp. above 60C (no cost premium for those designed to operate at 60C or below).
Assume opex and lifetime are the same as a standard GSHP (see sources for GSHP).
Assume a 10% capex price premium (on the fully installed cost) compared to a standard GSHP); no premium in the innovation/max scenarios.</t>
  </si>
  <si>
    <r>
      <rPr>
        <b/>
        <sz val="12"/>
        <rFont val="Calibri"/>
        <family val="2"/>
        <scheme val="minor"/>
      </rPr>
      <t>Price Premium:</t>
    </r>
    <r>
      <rPr>
        <sz val="12"/>
        <rFont val="Calibri"/>
        <family val="2"/>
        <scheme val="minor"/>
      </rPr>
      <t xml:space="preserve">
https://assets.publishing.service.gov.uk/government/uploads/system/uploads/attachment_data/file/565248/Heat_Pumps_Combined_Summary_report_-_FINAL.pdf
This source indicates a price premium based on fully installed costs is ~10-20%.
Based on external HP stakeholders (Mitsubishi Electric UK, Glen Dimplex Heating &amp; Ventilation, Ground Source Heat Pump Association, The Kensa Group, and Daikin), 10% was chosen for modelling.
</t>
    </r>
  </si>
  <si>
    <t>Communal GSHP
(shared ambient loop with individual heat pumps in the buildings)</t>
  </si>
  <si>
    <t>Opex is same as for individual GSHP considering the configuration; marginal capex is based on largest individual HP size (20kW) data point and largest ground loop (see below).
Assumes the marginal cost is based on the largest ground loop (20 kW) and  is shared between properties.</t>
  </si>
  <si>
    <t>6 homes used as the size of the communal heating system based on the average terrace length: 1,901 end-terraced houses and 3,820 mid-terraced houses from English Housing Survey 2017-2018</t>
  </si>
  <si>
    <t>Cost of ground collector - trench including installation  (with margin). Source suggests using the "Low" cost for 12 kW and less and the "High" cost for 12 kW and above. Here, we have applied "Low" for 8 kW, "Central" for 12 kW and "High" for 16 kW and 20 kW to derive a smoother trend with size. 
30% reduction of base cost to 2030 for the 6CB central scneario.
50% reduction of base cost to 2030 for high innovation scenario.</t>
  </si>
  <si>
    <r>
      <rPr>
        <b/>
        <sz val="12"/>
        <rFont val="Calibri"/>
        <family val="2"/>
        <scheme val="minor"/>
      </rPr>
      <t>Costs:</t>
    </r>
    <r>
      <rPr>
        <sz val="12"/>
        <rFont val="Calibri"/>
        <family val="2"/>
        <scheme val="minor"/>
      </rPr>
      <t xml:space="preserve">
The Cost of Installing Heating Measures in Domestic Properties, Delta-EE for BEIS (2018)
Cost reductions based on feedback from external HP stakeholders (Mitsubishi Electric UK, Glen Dimplex Heating &amp; Ventilation, Ground Source Heat Pump Association, The Kensa Group, and Daikin).
</t>
    </r>
    <r>
      <rPr>
        <b/>
        <sz val="12"/>
        <rFont val="Calibri"/>
        <family val="2"/>
        <scheme val="minor"/>
      </rPr>
      <t>Lifetimes:</t>
    </r>
    <r>
      <rPr>
        <sz val="12"/>
        <rFont val="Calibri"/>
        <family val="2"/>
        <scheme val="minor"/>
      </rPr>
      <t xml:space="preserve">
Optimistic, based on mixed review (50+ years to 100+ years from the links below) and validation and feedback from external HP stakeholders (Ground Source Heat Pump Association, The Kensa Group).
- UK Energy Agency: https://www.energyagency.org.uk/en/ground-source-heat-pump_46650/
- GSHPA: https://www.gshp.org.uk/ground_source_heat_pumps_Domestic.html
- Greenmatch: https://www.greenmatch.co.uk/heat-pump/ground-source-heat-pump/ground-source-heat-pump-prices
- Plumbing &amp; Heating Contractors: https://ottersouthwest.co.uk/new-ground-source/
80%/20% split of the blended cost based on feedback frome external stakeholders.
Supported by the split between rural/urban of 17%/83% from:
https://www.gov.uk/government/publications/rural-population-and-migration/rural-population-201415
Assumes ground loop is shared between 2 properties.</t>
    </r>
  </si>
  <si>
    <t>Cost of ground collector - borehole including installation  (with margin). Source suggests using the "Low" cost for 12 kW and less and the "High" cost for 12 kW and above. Here, we have applied "Low" for 8 kW, "Central" for 12 kW and "High" for 16 kW and 20 kW to derive a smoother trend with size. 
30% reduction of base cost to 2030 for the 6CB central scneario.
50% reduction of base cost to 2030 for high innovation scenario.</t>
  </si>
  <si>
    <t>Cost based on a 80%/20% blend of borehole and trench systems.
30% reduction of base cost to 2030 for the 6CB central scneario.
50% reduction of base cost to 2030 for high innovation scenario.</t>
  </si>
  <si>
    <t>To be added as extra table in input tables</t>
  </si>
  <si>
    <t>Building size</t>
  </si>
  <si>
    <t>Installation and decommissioning costs</t>
  </si>
  <si>
    <t>Process</t>
  </si>
  <si>
    <t>Fixed CAPEX (£)</t>
  </si>
  <si>
    <r>
      <t>Marginal CAPEX</t>
    </r>
    <r>
      <rPr>
        <b/>
        <sz val="14"/>
        <color theme="0"/>
        <rFont val="Calibri"/>
        <family val="2"/>
      </rPr>
      <t>†</t>
    </r>
    <r>
      <rPr>
        <b/>
        <sz val="14"/>
        <color theme="0"/>
        <rFont val="Calibri"/>
        <family val="2"/>
        <scheme val="minor"/>
      </rPr>
      <t xml:space="preserve"> (£/m</t>
    </r>
    <r>
      <rPr>
        <b/>
        <vertAlign val="superscript"/>
        <sz val="14"/>
        <color theme="0"/>
        <rFont val="Calibri"/>
        <family val="2"/>
        <scheme val="minor"/>
      </rPr>
      <t>2</t>
    </r>
    <r>
      <rPr>
        <b/>
        <sz val="14"/>
        <color theme="0"/>
        <rFont val="Calibri"/>
        <family val="2"/>
        <scheme val="minor"/>
      </rPr>
      <t>)</t>
    </r>
  </si>
  <si>
    <t>Communal heating costs</t>
  </si>
  <si>
    <t>House type</t>
  </si>
  <si>
    <t>Flat</t>
  </si>
  <si>
    <t>Terrace</t>
  </si>
  <si>
    <t>Additional wiring and installation costs applied when switching from non-electric to electric heating:</t>
  </si>
  <si>
    <t>Fixed</t>
  </si>
  <si>
    <t>Load factor 
(factor applied to annual space heating demand to estimate peak heating need for calculating the system size - used purely for determining the size of the unit; not necessarily an estimate of the proportion of time it is running)</t>
  </si>
  <si>
    <t>Heating efficiency (higher heating value for combustion-based technologies)</t>
  </si>
  <si>
    <t>% space heating demand</t>
  </si>
  <si>
    <t>% hot water demand</t>
  </si>
  <si>
    <t>Source / Comments</t>
  </si>
  <si>
    <t>Space heating SPF</t>
  </si>
  <si>
    <t>Hot water SPF (60C)</t>
  </si>
  <si>
    <t>Combined SPF assuming space heat:hot water ratio of 3.5:1 (Balanced Net Zero Pathway/Headwinds/Widespread Engagement Scenarios)</t>
  </si>
  <si>
    <t>Combined SPF assuming space heat:hot water ratio of 3.5:1 (Innovation/Tailwinds Scenarios - HaaS)</t>
  </si>
  <si>
    <r>
      <t>Flow Temperature (</t>
    </r>
    <r>
      <rPr>
        <b/>
        <sz val="11"/>
        <color theme="0"/>
        <rFont val="Calibri"/>
        <family val="2"/>
      </rPr>
      <t>°C)</t>
    </r>
  </si>
  <si>
    <t>Unsuitable for all dwellings</t>
  </si>
  <si>
    <t>Sutiable for some dwellings under specified conditions</t>
  </si>
  <si>
    <t>Suitable for all dwellings</t>
  </si>
  <si>
    <t>Technology suitability matrix</t>
  </si>
  <si>
    <t>W/m2 constraint
(heat supply temperature constraint applicable to low temperature emitters)</t>
  </si>
  <si>
    <t>Fuse limit
(applicable to all electrical heating technologies)</t>
  </si>
  <si>
    <t>Dwelling type</t>
  </si>
  <si>
    <t>Space constraint (Total floor area divide number habitable rooms)</t>
  </si>
  <si>
    <t>Gas grid</t>
  </si>
  <si>
    <t>Heat density</t>
  </si>
  <si>
    <t>Heritage status</t>
  </si>
  <si>
    <t>Heating systems</t>
  </si>
  <si>
    <t>Semi-detached</t>
  </si>
  <si>
    <r>
      <t>&lt;16m</t>
    </r>
    <r>
      <rPr>
        <b/>
        <vertAlign val="superscript"/>
        <sz val="11"/>
        <color theme="1"/>
        <rFont val="Calibri"/>
        <family val="2"/>
        <scheme val="minor"/>
      </rPr>
      <t>2</t>
    </r>
  </si>
  <si>
    <r>
      <t>&gt;16m</t>
    </r>
    <r>
      <rPr>
        <b/>
        <vertAlign val="superscript"/>
        <sz val="11"/>
        <color theme="1"/>
        <rFont val="Calibri"/>
        <family val="2"/>
        <scheme val="minor"/>
      </rPr>
      <t>2</t>
    </r>
  </si>
  <si>
    <t>Connected</t>
  </si>
  <si>
    <t>Not connected</t>
  </si>
  <si>
    <r>
      <t>&lt;30kWh/m</t>
    </r>
    <r>
      <rPr>
        <b/>
        <vertAlign val="superscript"/>
        <sz val="11"/>
        <color theme="1"/>
        <rFont val="Calibri"/>
        <family val="2"/>
        <scheme val="minor"/>
      </rPr>
      <t>2</t>
    </r>
  </si>
  <si>
    <t>Conservation area</t>
  </si>
  <si>
    <t>Grade I</t>
  </si>
  <si>
    <t>Grade II*</t>
  </si>
  <si>
    <t>Grade II</t>
  </si>
  <si>
    <t>Energy efficiency measure suitability matrix</t>
  </si>
  <si>
    <t>Secondary glazing</t>
  </si>
  <si>
    <t>Assumed for/cost applied to all dwellings</t>
  </si>
  <si>
    <t>Assumed for/cost applied to some dwellings</t>
  </si>
  <si>
    <t>Assumption does not apply for/cost not applied to any dwellings</t>
  </si>
  <si>
    <t>Application of additional capex costs</t>
  </si>
  <si>
    <t>Assumptions about new system</t>
  </si>
  <si>
    <t>Assumptions about existing heating system</t>
  </si>
  <si>
    <t>Costs applied</t>
  </si>
  <si>
    <t>New system</t>
  </si>
  <si>
    <t>Existing system</t>
  </si>
  <si>
    <t>Wet heating system required</t>
  </si>
  <si>
    <t>Communal distribution system required</t>
  </si>
  <si>
    <t>Hot water solution required</t>
  </si>
  <si>
    <t>Low temperature system</t>
  </si>
  <si>
    <t>Existing wet heating system present</t>
  </si>
  <si>
    <t>Existing communal distribution system present</t>
  </si>
  <si>
    <t>Existing wiring suitable for storage heaters present</t>
  </si>
  <si>
    <t>Existing wiring suitable for resistive heaters present</t>
  </si>
  <si>
    <t>Existing hot water tank present</t>
  </si>
  <si>
    <t>Existing non-gas cooker/hob present</t>
  </si>
  <si>
    <t>Removal of wet system</t>
  </si>
  <si>
    <t>Installation of wet system</t>
  </si>
  <si>
    <t>Communal heating pipework and meter</t>
  </si>
  <si>
    <t>Storage heating electrical wiring</t>
  </si>
  <si>
    <t>Resistive heating electrical wiring</t>
  </si>
  <si>
    <t>Hot water tank/thermal storage</t>
  </si>
  <si>
    <t>Heat battery</t>
  </si>
  <si>
    <t>Radiator upgrades</t>
  </si>
  <si>
    <t>Decommission boiler and non-cooking gas appliances</t>
  </si>
  <si>
    <t>Decommission/replace cooking appliances</t>
  </si>
  <si>
    <t>Hydrogen pipework and conversion</t>
  </si>
  <si>
    <t>Low carbon heating cost uplift</t>
  </si>
  <si>
    <t>Cost uplift - Low</t>
  </si>
  <si>
    <t>Cost uplift - High</t>
  </si>
  <si>
    <t>Basis</t>
  </si>
  <si>
    <t>Energy efficiency measures cost uplift</t>
  </si>
  <si>
    <t>Cost uplift per measure</t>
  </si>
  <si>
    <t>Walls</t>
  </si>
  <si>
    <t>Double glazing</t>
  </si>
  <si>
    <t>Loft</t>
  </si>
  <si>
    <t>Measure</t>
  </si>
  <si>
    <t>Cover sheet</t>
  </si>
  <si>
    <t>This workbook will cover all data and assumptions included as part of this project.</t>
  </si>
  <si>
    <t>Key notes and caveats should be highlighted here</t>
  </si>
  <si>
    <t>Guidance associated with this template is provided in read throughout the tabs</t>
  </si>
  <si>
    <t xml:space="preserve">Any economic or financial assumptions used should be recorded here. Inflation rates are provided as an example. </t>
  </si>
  <si>
    <t>Flat high-rise</t>
  </si>
  <si>
    <t>Flat low-rise</t>
  </si>
  <si>
    <t>Final Costs in £ material + labour</t>
  </si>
  <si>
    <t>Item no.</t>
  </si>
  <si>
    <t>Efficiency measures</t>
  </si>
  <si>
    <t>Tab colour code</t>
  </si>
  <si>
    <t>Data relating to energy efficiency measures</t>
  </si>
  <si>
    <t>Data relating to heating system and low carbon heating costs</t>
  </si>
  <si>
    <t>Supporting data relating to suitability, heritage cost uplifts and supply chain</t>
  </si>
  <si>
    <t>Supply chain capacity and capability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</si>
</sst>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quot;£&quot;* #,##0.00_-;_-&quot;£&quot;* &quot;-&quot;??_-;_-@_-"/>
    <numFmt numFmtId="43" formatCode="_-* #,##0.00_-;\-* #,##0.00_-;_-* &quot;-&quot;??_-;_-@_-"/>
    <numFmt numFmtId="164" formatCode="&quot;£&quot;#,##0"/>
    <numFmt numFmtId="165" formatCode="_-[$£-809]* #,##0_-;\-[$£-809]* #,##0_-;_-[$£-809]* &quot;-&quot;??_-;_-@_-"/>
    <numFmt numFmtId="166" formatCode="0.0%"/>
  </numFmts>
  <fonts count="78" x14ac:knownFonts="1">
    <font>
      <sz val="11"/>
      <color theme="1"/>
      <name val="Calibri"/>
      <family val="2"/>
      <scheme val="minor"/>
    </font>
    <font>
      <sz val="11"/>
      <color theme="1"/>
      <name val="Calibri"/>
      <family val="2"/>
      <scheme val="minor"/>
    </font>
    <font>
      <b/>
      <sz val="11"/>
      <color theme="1"/>
      <name val="Calibri"/>
      <family val="2"/>
      <scheme val="minor"/>
    </font>
    <font>
      <b/>
      <sz val="14"/>
      <color theme="0"/>
      <name val="Calibri"/>
      <family val="2"/>
      <scheme val="minor"/>
    </font>
    <font>
      <sz val="14"/>
      <name val="Calibri"/>
      <family val="2"/>
      <scheme val="minor"/>
    </font>
    <font>
      <b/>
      <sz val="14"/>
      <color theme="0"/>
      <name val="Calibri"/>
      <family val="2"/>
    </font>
    <font>
      <b/>
      <sz val="11"/>
      <color theme="0"/>
      <name val="Calibri"/>
      <family val="2"/>
      <scheme val="minor"/>
    </font>
    <font>
      <sz val="11"/>
      <color rgb="FFFF0000"/>
      <name val="Calibri"/>
      <family val="2"/>
      <scheme val="minor"/>
    </font>
    <font>
      <b/>
      <sz val="14"/>
      <color theme="1"/>
      <name val="Calibri"/>
      <family val="2"/>
      <scheme val="minor"/>
    </font>
    <font>
      <b/>
      <vertAlign val="superscript"/>
      <sz val="14"/>
      <color theme="0"/>
      <name val="Calibri"/>
      <family val="2"/>
      <scheme val="minor"/>
    </font>
    <font>
      <i/>
      <sz val="14"/>
      <name val="Calibri"/>
      <family val="2"/>
      <scheme val="minor"/>
    </font>
    <font>
      <sz val="11"/>
      <name val="Calibri"/>
      <family val="2"/>
      <scheme val="minor"/>
    </font>
    <font>
      <sz val="10"/>
      <name val="Arial"/>
      <family val="2"/>
    </font>
    <font>
      <u/>
      <sz val="11"/>
      <color theme="10"/>
      <name val="Calibri"/>
      <family val="2"/>
      <scheme val="minor"/>
    </font>
    <font>
      <i/>
      <sz val="11"/>
      <color theme="1"/>
      <name val="Calibri"/>
      <family val="2"/>
      <scheme val="minor"/>
    </font>
    <font>
      <b/>
      <sz val="11"/>
      <color theme="0"/>
      <name val="Calibri"/>
      <family val="2"/>
    </font>
    <font>
      <sz val="11"/>
      <color theme="0"/>
      <name val="Calibri"/>
      <family val="2"/>
      <scheme val="minor"/>
    </font>
    <font>
      <b/>
      <sz val="11"/>
      <name val="Calibri"/>
      <family val="2"/>
      <scheme val="minor"/>
    </font>
    <font>
      <b/>
      <sz val="15"/>
      <name val="Arial"/>
      <family val="2"/>
    </font>
    <font>
      <sz val="12"/>
      <color theme="1"/>
      <name val="Arial"/>
      <family val="2"/>
    </font>
    <font>
      <u/>
      <sz val="10"/>
      <color theme="10"/>
      <name val="Arial"/>
      <family val="2"/>
    </font>
    <font>
      <b/>
      <sz val="11"/>
      <name val="Calibri"/>
      <family val="2"/>
    </font>
    <font>
      <sz val="11"/>
      <color rgb="FFC00000"/>
      <name val="Calibri"/>
      <family val="2"/>
      <scheme val="minor"/>
    </font>
    <font>
      <u/>
      <sz val="12"/>
      <color theme="10"/>
      <name val="Arial"/>
      <family val="2"/>
    </font>
    <font>
      <sz val="11"/>
      <color rgb="FF000000"/>
      <name val="Calibri"/>
      <family val="2"/>
    </font>
    <font>
      <i/>
      <sz val="11"/>
      <name val="Calibri"/>
      <family val="2"/>
      <scheme val="minor"/>
    </font>
    <font>
      <sz val="9"/>
      <color theme="1"/>
      <name val="Calibri"/>
      <family val="2"/>
      <scheme val="minor"/>
    </font>
    <font>
      <i/>
      <sz val="11"/>
      <color rgb="FFFF0000"/>
      <name val="Calibri"/>
      <family val="2"/>
      <scheme val="minor"/>
    </font>
    <font>
      <b/>
      <vertAlign val="superscript"/>
      <sz val="11"/>
      <color theme="1"/>
      <name val="Calibri"/>
      <family val="2"/>
      <scheme val="minor"/>
    </font>
    <font>
      <b/>
      <sz val="11"/>
      <color rgb="FF000000"/>
      <name val="Calibri"/>
      <family val="2"/>
    </font>
    <font>
      <i/>
      <sz val="11"/>
      <color rgb="FF000000"/>
      <name val="Calibri"/>
      <family val="2"/>
    </font>
    <font>
      <i/>
      <sz val="11"/>
      <name val="Arial"/>
      <family val="2"/>
    </font>
    <font>
      <sz val="10"/>
      <name val="Arial"/>
      <family val="2"/>
    </font>
    <font>
      <sz val="8"/>
      <name val="Calibri"/>
      <family val="2"/>
      <scheme val="minor"/>
    </font>
    <font>
      <sz val="9"/>
      <color indexed="81"/>
      <name val="Tahoma"/>
      <family val="2"/>
    </font>
    <font>
      <b/>
      <sz val="9"/>
      <color indexed="81"/>
      <name val="Tahoma"/>
      <family val="2"/>
    </font>
    <font>
      <sz val="10"/>
      <color theme="1"/>
      <name val="Arial"/>
      <family val="2"/>
    </font>
    <font>
      <u/>
      <sz val="10"/>
      <color indexed="12"/>
      <name val="Arial"/>
      <family val="2"/>
    </font>
    <font>
      <u/>
      <sz val="11"/>
      <color indexed="12"/>
      <name val="Calibri"/>
      <family val="2"/>
    </font>
    <font>
      <u/>
      <sz val="11"/>
      <color theme="10"/>
      <name val="Calibri"/>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8"/>
      <color theme="1"/>
      <name val="Calibri"/>
      <family val="2"/>
      <scheme val="minor"/>
    </font>
    <font>
      <b/>
      <sz val="8"/>
      <color theme="1"/>
      <name val="Calibri"/>
      <family val="2"/>
      <scheme val="minor"/>
    </font>
    <font>
      <b/>
      <sz val="9"/>
      <color theme="1"/>
      <name val="Calibri"/>
      <family val="2"/>
      <scheme val="minor"/>
    </font>
    <font>
      <sz val="12"/>
      <name val="Arial"/>
      <family val="2"/>
    </font>
    <font>
      <sz val="12"/>
      <color theme="1"/>
      <name val="Calibri"/>
      <family val="2"/>
      <scheme val="minor"/>
    </font>
    <font>
      <b/>
      <sz val="12"/>
      <name val="Calibri"/>
      <family val="2"/>
      <scheme val="minor"/>
    </font>
    <font>
      <sz val="12"/>
      <name val="Calibri"/>
      <family val="2"/>
      <scheme val="minor"/>
    </font>
    <font>
      <b/>
      <sz val="16"/>
      <color theme="1"/>
      <name val="Calibri"/>
      <family val="2"/>
      <scheme val="minor"/>
    </font>
    <font>
      <b/>
      <sz val="16"/>
      <name val="Calibri"/>
      <family val="2"/>
      <scheme val="minor"/>
    </font>
    <font>
      <sz val="12"/>
      <color rgb="FFFF0000"/>
      <name val="Calibri"/>
      <family val="2"/>
      <scheme val="minor"/>
    </font>
    <font>
      <sz val="9"/>
      <name val="Calibri"/>
      <family val="2"/>
      <scheme val="minor"/>
    </font>
    <font>
      <sz val="9"/>
      <color theme="1"/>
      <name val="Calibri Light"/>
      <family val="2"/>
    </font>
    <font>
      <b/>
      <sz val="9"/>
      <name val="Calibri"/>
      <family val="2"/>
      <scheme val="minor"/>
    </font>
    <font>
      <i/>
      <sz val="8"/>
      <color theme="1"/>
      <name val="Calibri"/>
      <family val="2"/>
      <scheme val="minor"/>
    </font>
    <font>
      <sz val="12"/>
      <color rgb="FF000000"/>
      <name val="Calibri"/>
      <family val="2"/>
      <scheme val="minor"/>
    </font>
    <font>
      <b/>
      <sz val="11"/>
      <color rgb="FFFF0000"/>
      <name val="Calibri"/>
      <family val="2"/>
      <scheme val="minor"/>
    </font>
    <font>
      <b/>
      <sz val="12"/>
      <color rgb="FFFF0000"/>
      <name val="Calibri"/>
      <family val="2"/>
      <scheme val="minor"/>
    </font>
    <font>
      <b/>
      <i/>
      <sz val="11"/>
      <color rgb="FFFF0000"/>
      <name val="Calibri"/>
      <family val="2"/>
      <scheme val="minor"/>
    </font>
    <font>
      <b/>
      <sz val="14"/>
      <color theme="1"/>
      <name val="Century Gothic"/>
      <family val="2"/>
    </font>
    <font>
      <sz val="11"/>
      <color theme="1"/>
      <name val="Century Gothic"/>
      <family val="2"/>
    </font>
    <font>
      <b/>
      <sz val="11"/>
      <color theme="0"/>
      <name val="Century Gothic"/>
      <family val="2"/>
    </font>
    <font>
      <b/>
      <sz val="11"/>
      <color rgb="FFFF0000"/>
      <name val="Century Gothic"/>
      <family val="2"/>
    </font>
    <font>
      <sz val="11"/>
      <name val="Century Gothic"/>
      <family val="2"/>
    </font>
    <font>
      <i/>
      <sz val="11"/>
      <color rgb="FFFF0000"/>
      <name val="Century Gothic"/>
      <family val="2"/>
    </font>
    <font>
      <sz val="11"/>
      <color rgb="FFFF0000"/>
      <name val="Century Gothic"/>
      <family val="2"/>
    </font>
    <font>
      <b/>
      <sz val="11"/>
      <name val="Century Gothic"/>
      <family val="2"/>
    </font>
  </fonts>
  <fills count="5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bgColor indexed="64"/>
      </patternFill>
    </fill>
    <fill>
      <patternFill patternType="solid">
        <fgColor theme="0" tint="-0.14999847407452621"/>
        <bgColor indexed="64"/>
      </patternFill>
    </fill>
    <fill>
      <patternFill patternType="solid">
        <fgColor rgb="FFFF0000"/>
        <bgColor indexed="64"/>
      </patternFill>
    </fill>
    <fill>
      <patternFill patternType="solid">
        <fgColor rgb="FF92D050"/>
        <bgColor indexed="64"/>
      </patternFill>
    </fill>
    <fill>
      <patternFill patternType="solid">
        <fgColor rgb="FFFFC000"/>
        <bgColor indexed="64"/>
      </patternFill>
    </fill>
    <fill>
      <patternFill patternType="solid">
        <fgColor theme="7"/>
        <bgColor indexed="64"/>
      </patternFill>
    </fill>
    <fill>
      <patternFill patternType="solid">
        <fgColor rgb="FFE0E0E0"/>
        <bgColor indexed="64"/>
      </patternFill>
    </fill>
    <fill>
      <patternFill patternType="solid">
        <fgColor theme="4" tint="-0.499984740745262"/>
        <bgColor indexed="64"/>
      </patternFill>
    </fill>
    <fill>
      <patternFill patternType="solid">
        <fgColor rgb="FF00B050"/>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bgColor indexed="64"/>
      </patternFill>
    </fill>
    <fill>
      <patternFill patternType="solid">
        <fgColor theme="2" tint="-9.9978637043366805E-2"/>
        <bgColor indexed="64"/>
      </patternFill>
    </fill>
  </fills>
  <borders count="8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theme="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74">
    <xf numFmtId="0" fontId="0" fillId="0" borderId="0"/>
    <xf numFmtId="0" fontId="1" fillId="3" borderId="0"/>
    <xf numFmtId="0" fontId="1" fillId="4" borderId="0"/>
    <xf numFmtId="9" fontId="1" fillId="0" borderId="0" applyFont="0" applyFill="0" applyBorder="0" applyAlignment="0" applyProtection="0"/>
    <xf numFmtId="0" fontId="12" fillId="0" borderId="0"/>
    <xf numFmtId="0" fontId="13" fillId="0" borderId="0" applyNumberFormat="0" applyFill="0" applyBorder="0" applyAlignment="0" applyProtection="0"/>
    <xf numFmtId="0" fontId="1" fillId="0" borderId="0"/>
    <xf numFmtId="0" fontId="18" fillId="0" borderId="16" applyNumberFormat="0" applyFill="0" applyAlignment="0" applyProtection="0"/>
    <xf numFmtId="0" fontId="1" fillId="0" borderId="0"/>
    <xf numFmtId="0" fontId="12" fillId="0" borderId="0"/>
    <xf numFmtId="0" fontId="19" fillId="0" borderId="0"/>
    <xf numFmtId="0" fontId="20" fillId="0" borderId="0" applyNumberFormat="0" applyFill="0" applyBorder="0" applyAlignment="0" applyProtection="0">
      <alignment vertical="top"/>
      <protection locked="0"/>
    </xf>
    <xf numFmtId="0" fontId="13" fillId="0" borderId="0" applyNumberFormat="0" applyFill="0" applyBorder="0" applyAlignment="0" applyProtection="0"/>
    <xf numFmtId="0" fontId="23" fillId="0" borderId="0" applyNumberFormat="0" applyFill="0" applyBorder="0" applyAlignment="0" applyProtection="0"/>
    <xf numFmtId="0" fontId="32" fillId="0" borderId="0"/>
    <xf numFmtId="0" fontId="1" fillId="0" borderId="0"/>
    <xf numFmtId="0" fontId="12" fillId="0" borderId="0"/>
    <xf numFmtId="0" fontId="12" fillId="0" borderId="0"/>
    <xf numFmtId="0" fontId="23" fillId="0" borderId="0" applyNumberFormat="0" applyFill="0" applyBorder="0" applyAlignment="0" applyProtection="0"/>
    <xf numFmtId="43" fontId="1" fillId="0" borderId="0" applyFont="0" applyFill="0" applyBorder="0" applyAlignment="0" applyProtection="0"/>
    <xf numFmtId="0" fontId="36" fillId="0" borderId="0"/>
    <xf numFmtId="0" fontId="20" fillId="0" borderId="0" applyNumberFormat="0" applyFill="0" applyBorder="0" applyAlignment="0" applyProtection="0">
      <alignment vertical="top"/>
      <protection locked="0"/>
    </xf>
    <xf numFmtId="43" fontId="12" fillId="0" borderId="0" applyFont="0" applyFill="0" applyBorder="0" applyAlignment="0" applyProtection="0"/>
    <xf numFmtId="0" fontId="37" fillId="0" borderId="0" applyNumberFormat="0" applyFill="0" applyBorder="0" applyAlignment="0" applyProtection="0">
      <alignment vertical="top"/>
      <protection locked="0"/>
    </xf>
    <xf numFmtId="0" fontId="1" fillId="0" borderId="0"/>
    <xf numFmtId="0" fontId="38"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40" fillId="0" borderId="0" applyNumberFormat="0" applyFill="0" applyBorder="0" applyAlignment="0" applyProtection="0"/>
    <xf numFmtId="0" fontId="41" fillId="0" borderId="16" applyNumberFormat="0" applyFill="0" applyAlignment="0" applyProtection="0"/>
    <xf numFmtId="0" fontId="42" fillId="0" borderId="51" applyNumberFormat="0" applyFill="0" applyAlignment="0" applyProtection="0"/>
    <xf numFmtId="0" fontId="43" fillId="0" borderId="52" applyNumberFormat="0" applyFill="0" applyAlignment="0" applyProtection="0"/>
    <xf numFmtId="0" fontId="43" fillId="0" borderId="0" applyNumberFormat="0" applyFill="0" applyBorder="0" applyAlignment="0" applyProtection="0"/>
    <xf numFmtId="0" fontId="44" fillId="15" borderId="0" applyNumberFormat="0" applyBorder="0" applyAlignment="0" applyProtection="0"/>
    <xf numFmtId="0" fontId="45" fillId="16" borderId="0" applyNumberFormat="0" applyBorder="0" applyAlignment="0" applyProtection="0"/>
    <xf numFmtId="0" fontId="46" fillId="17" borderId="0" applyNumberFormat="0" applyBorder="0" applyAlignment="0" applyProtection="0"/>
    <xf numFmtId="0" fontId="47" fillId="18" borderId="53" applyNumberFormat="0" applyAlignment="0" applyProtection="0"/>
    <xf numFmtId="0" fontId="48" fillId="19" borderId="54" applyNumberFormat="0" applyAlignment="0" applyProtection="0"/>
    <xf numFmtId="0" fontId="49" fillId="19" borderId="53" applyNumberFormat="0" applyAlignment="0" applyProtection="0"/>
    <xf numFmtId="0" fontId="50" fillId="0" borderId="55" applyNumberFormat="0" applyFill="0" applyAlignment="0" applyProtection="0"/>
    <xf numFmtId="0" fontId="6" fillId="20" borderId="56" applyNumberFormat="0" applyAlignment="0" applyProtection="0"/>
    <xf numFmtId="0" fontId="7" fillId="0" borderId="0" applyNumberFormat="0" applyFill="0" applyBorder="0" applyAlignment="0" applyProtection="0"/>
    <xf numFmtId="0" fontId="1" fillId="21" borderId="57" applyNumberFormat="0" applyFont="0" applyAlignment="0" applyProtection="0"/>
    <xf numFmtId="0" fontId="51" fillId="0" borderId="0" applyNumberFormat="0" applyFill="0" applyBorder="0" applyAlignment="0" applyProtection="0"/>
    <xf numFmtId="0" fontId="2" fillId="0" borderId="58" applyNumberFormat="0" applyFill="0" applyAlignment="0" applyProtection="0"/>
    <xf numFmtId="0" fontId="1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6"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6"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6"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55" fillId="0" borderId="0"/>
    <xf numFmtId="43" fontId="36" fillId="0" borderId="0" applyFont="0" applyFill="0" applyBorder="0" applyAlignment="0" applyProtection="0"/>
    <xf numFmtId="0" fontId="36" fillId="0" borderId="0"/>
    <xf numFmtId="43" fontId="1" fillId="0" borderId="0" applyFont="0" applyFill="0" applyBorder="0" applyAlignment="0" applyProtection="0"/>
    <xf numFmtId="44" fontId="1" fillId="0" borderId="0" applyFont="0" applyFill="0" applyBorder="0" applyAlignment="0" applyProtection="0"/>
    <xf numFmtId="0" fontId="1" fillId="46" borderId="0"/>
  </cellStyleXfs>
  <cellXfs count="792">
    <xf numFmtId="0" fontId="0" fillId="0" borderId="0" xfId="0"/>
    <xf numFmtId="0" fontId="6" fillId="5" borderId="3" xfId="0" applyFont="1" applyFill="1" applyBorder="1" applyAlignment="1">
      <alignment vertical="center"/>
    </xf>
    <xf numFmtId="0" fontId="6" fillId="5" borderId="3" xfId="0" applyFont="1" applyFill="1" applyBorder="1" applyAlignment="1">
      <alignment vertical="center" wrapText="1"/>
    </xf>
    <xf numFmtId="0" fontId="2" fillId="0" borderId="3" xfId="0" applyFont="1" applyBorder="1" applyAlignment="1">
      <alignment vertical="center" wrapText="1"/>
    </xf>
    <xf numFmtId="0" fontId="17" fillId="0" borderId="3" xfId="0" applyFont="1" applyBorder="1" applyAlignment="1">
      <alignment horizontal="center" vertical="center" wrapText="1"/>
    </xf>
    <xf numFmtId="0" fontId="0" fillId="0" borderId="1" xfId="0" applyBorder="1" applyAlignment="1">
      <alignment vertical="center"/>
    </xf>
    <xf numFmtId="0" fontId="26" fillId="8" borderId="3" xfId="0" applyFont="1" applyFill="1" applyBorder="1" applyAlignment="1">
      <alignment horizontal="center" vertical="center" wrapText="1"/>
    </xf>
    <xf numFmtId="0" fontId="26" fillId="7" borderId="3" xfId="0" applyFont="1" applyFill="1" applyBorder="1" applyAlignment="1">
      <alignment horizontal="center" vertical="center" wrapText="1"/>
    </xf>
    <xf numFmtId="0" fontId="21" fillId="0" borderId="35" xfId="0" applyFont="1" applyBorder="1" applyAlignment="1">
      <alignment horizontal="left" vertical="center" wrapText="1" readingOrder="1"/>
    </xf>
    <xf numFmtId="0" fontId="21" fillId="0" borderId="36" xfId="0" applyFont="1" applyBorder="1" applyAlignment="1">
      <alignment horizontal="left" vertical="center" wrapText="1" readingOrder="1"/>
    </xf>
    <xf numFmtId="0" fontId="21" fillId="0" borderId="42" xfId="0" applyFont="1" applyBorder="1" applyAlignment="1">
      <alignment horizontal="left" vertical="center" wrapText="1" readingOrder="1"/>
    </xf>
    <xf numFmtId="0" fontId="29" fillId="0" borderId="25" xfId="0" applyFont="1" applyBorder="1" applyAlignment="1">
      <alignment horizontal="left" vertical="center" wrapText="1" readingOrder="1"/>
    </xf>
    <xf numFmtId="0" fontId="29" fillId="0" borderId="1" xfId="0" applyFont="1" applyBorder="1" applyAlignment="1">
      <alignment horizontal="left" vertical="center" wrapText="1" readingOrder="1"/>
    </xf>
    <xf numFmtId="0" fontId="29" fillId="0" borderId="43" xfId="0" applyFont="1" applyBorder="1" applyAlignment="1">
      <alignment horizontal="left" vertical="center" wrapText="1" readingOrder="1"/>
    </xf>
    <xf numFmtId="0" fontId="29" fillId="0" borderId="9" xfId="0" applyFont="1" applyBorder="1" applyAlignment="1">
      <alignment horizontal="left" vertical="center" wrapText="1" readingOrder="1"/>
    </xf>
    <xf numFmtId="0" fontId="21" fillId="0" borderId="37" xfId="0" applyFont="1" applyBorder="1" applyAlignment="1">
      <alignment horizontal="left" vertical="center" wrapText="1" readingOrder="1"/>
    </xf>
    <xf numFmtId="0" fontId="24" fillId="8" borderId="21" xfId="0" applyFont="1" applyFill="1" applyBorder="1" applyAlignment="1">
      <alignment horizontal="left" vertical="center" wrapText="1" readingOrder="1"/>
    </xf>
    <xf numFmtId="0" fontId="4" fillId="3" borderId="8" xfId="0" applyFont="1" applyFill="1" applyBorder="1" applyAlignment="1">
      <alignment vertical="center"/>
    </xf>
    <xf numFmtId="9" fontId="0" fillId="3" borderId="3" xfId="0" applyNumberFormat="1" applyFill="1" applyBorder="1" applyAlignment="1">
      <alignment horizontal="center" vertical="center"/>
    </xf>
    <xf numFmtId="0" fontId="14" fillId="3" borderId="3" xfId="0" applyFont="1" applyFill="1" applyBorder="1" applyAlignment="1">
      <alignment horizontal="center" vertical="center"/>
    </xf>
    <xf numFmtId="9" fontId="11" fillId="3" borderId="3" xfId="0" applyNumberFormat="1" applyFont="1" applyFill="1" applyBorder="1" applyAlignment="1">
      <alignment horizontal="center" vertical="center"/>
    </xf>
    <xf numFmtId="0" fontId="0" fillId="3" borderId="0" xfId="0" applyFill="1" applyAlignment="1">
      <alignment vertical="center"/>
    </xf>
    <xf numFmtId="0" fontId="14" fillId="3" borderId="0" xfId="0" applyFont="1" applyFill="1" applyAlignment="1">
      <alignment horizontal="center" vertical="center"/>
    </xf>
    <xf numFmtId="0" fontId="0" fillId="6" borderId="0" xfId="0" applyFill="1" applyAlignment="1">
      <alignment vertical="center"/>
    </xf>
    <xf numFmtId="0" fontId="0" fillId="2" borderId="0" xfId="0" applyFill="1" applyAlignment="1">
      <alignment vertical="center"/>
    </xf>
    <xf numFmtId="0" fontId="2" fillId="3" borderId="0" xfId="0" applyFont="1" applyFill="1" applyAlignment="1">
      <alignment vertical="center"/>
    </xf>
    <xf numFmtId="0" fontId="0" fillId="6" borderId="0" xfId="0" applyFill="1" applyAlignment="1">
      <alignment horizontal="center" vertical="center"/>
    </xf>
    <xf numFmtId="0" fontId="0" fillId="3" borderId="9" xfId="0" applyFill="1" applyBorder="1" applyAlignment="1">
      <alignment vertical="center"/>
    </xf>
    <xf numFmtId="0" fontId="0" fillId="3" borderId="12" xfId="0" applyFill="1" applyBorder="1" applyAlignment="1">
      <alignment vertical="center"/>
    </xf>
    <xf numFmtId="0" fontId="4" fillId="14" borderId="3" xfId="0" applyFont="1" applyFill="1" applyBorder="1" applyAlignment="1">
      <alignment horizontal="left" vertical="center" wrapText="1"/>
    </xf>
    <xf numFmtId="0" fontId="26" fillId="0" borderId="62" xfId="0" applyFont="1" applyBorder="1" applyAlignment="1">
      <alignment horizontal="center" vertical="center"/>
    </xf>
    <xf numFmtId="0" fontId="26" fillId="0" borderId="65" xfId="0" applyFont="1" applyBorder="1" applyAlignment="1">
      <alignment horizontal="center" vertical="center"/>
    </xf>
    <xf numFmtId="1" fontId="4" fillId="14" borderId="3" xfId="0" applyNumberFormat="1" applyFont="1" applyFill="1" applyBorder="1" applyAlignment="1">
      <alignment horizontal="center" vertical="center"/>
    </xf>
    <xf numFmtId="0" fontId="0" fillId="3" borderId="3" xfId="0" applyFill="1" applyBorder="1" applyAlignment="1">
      <alignment horizontal="center" vertical="center"/>
    </xf>
    <xf numFmtId="0" fontId="3" fillId="5" borderId="3" xfId="0" applyFont="1" applyFill="1" applyBorder="1" applyAlignment="1">
      <alignment vertical="center" wrapText="1"/>
    </xf>
    <xf numFmtId="0" fontId="0" fillId="3" borderId="10" xfId="0" applyFill="1" applyBorder="1" applyAlignment="1">
      <alignment vertical="center"/>
    </xf>
    <xf numFmtId="0" fontId="0" fillId="3" borderId="11" xfId="0" applyFill="1" applyBorder="1" applyAlignment="1">
      <alignment vertical="center"/>
    </xf>
    <xf numFmtId="0" fontId="10" fillId="14" borderId="3" xfId="0" applyFont="1" applyFill="1" applyBorder="1" applyAlignment="1">
      <alignment horizontal="left" vertical="center" wrapText="1"/>
    </xf>
    <xf numFmtId="3" fontId="0" fillId="3" borderId="0" xfId="0" applyNumberFormat="1" applyFill="1" applyAlignment="1">
      <alignment vertical="center"/>
    </xf>
    <xf numFmtId="0" fontId="0" fillId="3" borderId="13" xfId="0" applyFill="1" applyBorder="1" applyAlignment="1">
      <alignment vertical="center"/>
    </xf>
    <xf numFmtId="0" fontId="10" fillId="3" borderId="0" xfId="0" applyFont="1" applyFill="1" applyAlignment="1">
      <alignment horizontal="left" vertical="center"/>
    </xf>
    <xf numFmtId="0" fontId="4" fillId="14" borderId="3" xfId="0" applyFont="1" applyFill="1" applyBorder="1" applyAlignment="1">
      <alignment horizontal="left" vertical="center"/>
    </xf>
    <xf numFmtId="0" fontId="4" fillId="3" borderId="3" xfId="0" applyFont="1" applyFill="1" applyBorder="1" applyAlignment="1">
      <alignment horizontal="center" vertical="center"/>
    </xf>
    <xf numFmtId="3" fontId="4" fillId="3" borderId="3" xfId="0" applyNumberFormat="1" applyFont="1" applyFill="1" applyBorder="1" applyAlignment="1">
      <alignment horizontal="center" vertical="center"/>
    </xf>
    <xf numFmtId="1" fontId="4" fillId="14" borderId="1" xfId="3" applyNumberFormat="1" applyFont="1" applyFill="1" applyBorder="1" applyAlignment="1">
      <alignment horizontal="center" vertical="center"/>
    </xf>
    <xf numFmtId="0" fontId="8" fillId="3" borderId="0" xfId="0" applyFont="1" applyFill="1" applyAlignment="1">
      <alignment vertical="center"/>
    </xf>
    <xf numFmtId="3" fontId="4" fillId="0" borderId="3" xfId="0" applyNumberFormat="1" applyFont="1" applyBorder="1" applyAlignment="1">
      <alignment horizontal="center" vertical="center"/>
    </xf>
    <xf numFmtId="3" fontId="4" fillId="14" borderId="3" xfId="0" applyNumberFormat="1" applyFont="1" applyFill="1" applyBorder="1" applyAlignment="1">
      <alignment horizontal="center" vertical="center"/>
    </xf>
    <xf numFmtId="0" fontId="22" fillId="3" borderId="12" xfId="0" applyFont="1" applyFill="1" applyBorder="1" applyAlignment="1">
      <alignment vertical="center"/>
    </xf>
    <xf numFmtId="0" fontId="22" fillId="3" borderId="0" xfId="0" applyFont="1" applyFill="1" applyAlignment="1">
      <alignment vertical="center"/>
    </xf>
    <xf numFmtId="0" fontId="22" fillId="6" borderId="0" xfId="0" applyFont="1" applyFill="1" applyAlignment="1">
      <alignment vertical="center"/>
    </xf>
    <xf numFmtId="0" fontId="0" fillId="0" borderId="0" xfId="0" applyAlignment="1">
      <alignment vertical="center"/>
    </xf>
    <xf numFmtId="0" fontId="4" fillId="14" borderId="3" xfId="0" applyFont="1" applyFill="1" applyBorder="1" applyAlignment="1">
      <alignment vertical="center" wrapText="1"/>
    </xf>
    <xf numFmtId="0" fontId="4" fillId="0" borderId="0" xfId="0" applyFont="1" applyAlignment="1">
      <alignment vertical="center"/>
    </xf>
    <xf numFmtId="0" fontId="4" fillId="14" borderId="3" xfId="0" applyFont="1" applyFill="1" applyBorder="1" applyAlignment="1">
      <alignment vertical="center"/>
    </xf>
    <xf numFmtId="0" fontId="0" fillId="3" borderId="6" xfId="0" applyFill="1" applyBorder="1" applyAlignment="1">
      <alignment vertical="center"/>
    </xf>
    <xf numFmtId="0" fontId="0" fillId="3" borderId="14" xfId="0" applyFill="1" applyBorder="1" applyAlignment="1">
      <alignment vertical="center"/>
    </xf>
    <xf numFmtId="0" fontId="0" fillId="3" borderId="15" xfId="0" applyFill="1" applyBorder="1" applyAlignment="1">
      <alignment vertical="center"/>
    </xf>
    <xf numFmtId="0" fontId="2" fillId="6" borderId="0" xfId="0" applyFont="1" applyFill="1" applyAlignment="1">
      <alignment horizontal="center" vertical="center"/>
    </xf>
    <xf numFmtId="0" fontId="0" fillId="6" borderId="0" xfId="0" applyFill="1" applyAlignment="1">
      <alignment horizontal="left" vertical="center"/>
    </xf>
    <xf numFmtId="164" fontId="0" fillId="6" borderId="0" xfId="0" applyNumberFormat="1" applyFill="1" applyAlignment="1">
      <alignment vertical="center"/>
    </xf>
    <xf numFmtId="164" fontId="0" fillId="6" borderId="0" xfId="0" quotePrefix="1" applyNumberFormat="1" applyFill="1" applyAlignment="1">
      <alignment horizontal="center" vertical="center"/>
    </xf>
    <xf numFmtId="0" fontId="4" fillId="3" borderId="3" xfId="0" applyFont="1" applyFill="1" applyBorder="1" applyAlignment="1">
      <alignment vertical="center"/>
    </xf>
    <xf numFmtId="0" fontId="0" fillId="3" borderId="50" xfId="0" applyFill="1" applyBorder="1" applyAlignment="1">
      <alignment vertical="center"/>
    </xf>
    <xf numFmtId="0" fontId="0" fillId="3" borderId="28" xfId="0" applyFill="1" applyBorder="1" applyAlignment="1">
      <alignment vertical="center"/>
    </xf>
    <xf numFmtId="0" fontId="0" fillId="3" borderId="29" xfId="0" applyFill="1" applyBorder="1" applyAlignment="1">
      <alignment vertical="center"/>
    </xf>
    <xf numFmtId="0" fontId="0" fillId="3" borderId="33" xfId="0" applyFill="1" applyBorder="1" applyAlignment="1">
      <alignment vertical="center"/>
    </xf>
    <xf numFmtId="0" fontId="0" fillId="3" borderId="34" xfId="0" applyFill="1" applyBorder="1" applyAlignment="1">
      <alignment vertical="center"/>
    </xf>
    <xf numFmtId="0" fontId="0" fillId="12" borderId="33" xfId="0" applyFill="1" applyBorder="1" applyAlignment="1">
      <alignment vertical="center"/>
    </xf>
    <xf numFmtId="0" fontId="0" fillId="12" borderId="0" xfId="0" applyFill="1" applyAlignment="1">
      <alignment vertical="center"/>
    </xf>
    <xf numFmtId="0" fontId="0" fillId="12" borderId="34" xfId="0" applyFill="1" applyBorder="1" applyAlignment="1">
      <alignment vertical="center"/>
    </xf>
    <xf numFmtId="0" fontId="0" fillId="3" borderId="30" xfId="0" applyFill="1" applyBorder="1" applyAlignment="1">
      <alignment vertical="center"/>
    </xf>
    <xf numFmtId="0" fontId="0" fillId="3" borderId="31" xfId="0" applyFill="1" applyBorder="1" applyAlignment="1">
      <alignment vertical="center"/>
    </xf>
    <xf numFmtId="0" fontId="0" fillId="3" borderId="32" xfId="0" applyFill="1" applyBorder="1" applyAlignment="1">
      <alignment vertical="center"/>
    </xf>
    <xf numFmtId="0" fontId="6" fillId="5" borderId="1" xfId="0" applyFont="1" applyFill="1" applyBorder="1" applyAlignment="1">
      <alignment vertical="center"/>
    </xf>
    <xf numFmtId="0" fontId="26" fillId="0" borderId="62" xfId="0" applyFont="1" applyBorder="1" applyAlignment="1">
      <alignment horizontal="center" vertical="center" wrapText="1"/>
    </xf>
    <xf numFmtId="0" fontId="54" fillId="0" borderId="19" xfId="0" applyFont="1" applyBorder="1" applyAlignment="1">
      <alignment vertical="center"/>
    </xf>
    <xf numFmtId="0" fontId="6" fillId="5" borderId="9" xfId="0" applyFont="1" applyFill="1" applyBorder="1" applyAlignment="1">
      <alignment vertical="center"/>
    </xf>
    <xf numFmtId="0" fontId="6" fillId="5" borderId="10" xfId="0" applyFont="1" applyFill="1" applyBorder="1" applyAlignment="1">
      <alignment vertical="center"/>
    </xf>
    <xf numFmtId="0" fontId="6" fillId="5" borderId="8" xfId="0" applyFont="1" applyFill="1" applyBorder="1" applyAlignment="1">
      <alignment vertical="center"/>
    </xf>
    <xf numFmtId="0" fontId="54" fillId="0" borderId="24" xfId="0" applyFont="1" applyBorder="1" applyAlignment="1">
      <alignment vertical="center"/>
    </xf>
    <xf numFmtId="0" fontId="54" fillId="0" borderId="23" xfId="0" applyFont="1" applyBorder="1" applyAlignment="1">
      <alignment vertical="center"/>
    </xf>
    <xf numFmtId="0" fontId="7" fillId="3" borderId="0" xfId="0" applyFont="1" applyFill="1" applyAlignment="1">
      <alignment vertical="center" wrapText="1"/>
    </xf>
    <xf numFmtId="0" fontId="0" fillId="2" borderId="12" xfId="0" applyFill="1" applyBorder="1" applyAlignment="1">
      <alignment vertical="center"/>
    </xf>
    <xf numFmtId="0" fontId="2" fillId="2" borderId="0" xfId="0" applyFont="1" applyFill="1" applyAlignment="1">
      <alignment vertical="center"/>
    </xf>
    <xf numFmtId="0" fontId="0" fillId="2" borderId="13" xfId="0" applyFill="1" applyBorder="1" applyAlignment="1">
      <alignment vertical="center"/>
    </xf>
    <xf numFmtId="0" fontId="0" fillId="0" borderId="13" xfId="0" applyBorder="1" applyAlignment="1">
      <alignment vertical="center"/>
    </xf>
    <xf numFmtId="0" fontId="2" fillId="3" borderId="3" xfId="0" applyFont="1" applyFill="1" applyBorder="1" applyAlignment="1">
      <alignment vertical="center" wrapText="1"/>
    </xf>
    <xf numFmtId="0" fontId="0" fillId="11" borderId="3" xfId="0" applyFill="1" applyBorder="1" applyAlignment="1">
      <alignment vertical="center"/>
    </xf>
    <xf numFmtId="0" fontId="6" fillId="5" borderId="11" xfId="0" applyFont="1" applyFill="1" applyBorder="1" applyAlignment="1">
      <alignment vertical="center"/>
    </xf>
    <xf numFmtId="0" fontId="59" fillId="3" borderId="0" xfId="0" applyFont="1" applyFill="1" applyAlignment="1">
      <alignment vertical="center"/>
    </xf>
    <xf numFmtId="0" fontId="60" fillId="3" borderId="0" xfId="0" applyFont="1" applyFill="1" applyAlignment="1">
      <alignment vertical="center"/>
    </xf>
    <xf numFmtId="0" fontId="6" fillId="5" borderId="14" xfId="0" applyFont="1" applyFill="1" applyBorder="1" applyAlignment="1">
      <alignment vertical="center"/>
    </xf>
    <xf numFmtId="0" fontId="4" fillId="0" borderId="3" xfId="0" applyFont="1" applyBorder="1" applyAlignment="1">
      <alignment horizontal="center" vertical="center"/>
    </xf>
    <xf numFmtId="1" fontId="4" fillId="14" borderId="3" xfId="3" applyNumberFormat="1" applyFont="1" applyFill="1" applyBorder="1" applyAlignment="1">
      <alignment horizontal="center" vertical="center"/>
    </xf>
    <xf numFmtId="3" fontId="4" fillId="14" borderId="1" xfId="0" applyNumberFormat="1" applyFont="1" applyFill="1" applyBorder="1" applyAlignment="1">
      <alignment horizontal="center" vertical="center"/>
    </xf>
    <xf numFmtId="3" fontId="4" fillId="14" borderId="1" xfId="0" applyNumberFormat="1" applyFont="1" applyFill="1" applyBorder="1" applyAlignment="1">
      <alignment horizontal="center" vertical="center" wrapText="1"/>
    </xf>
    <xf numFmtId="3" fontId="4" fillId="14" borderId="21" xfId="0" applyNumberFormat="1" applyFont="1" applyFill="1" applyBorder="1" applyAlignment="1">
      <alignment horizontal="center" vertical="center"/>
    </xf>
    <xf numFmtId="3" fontId="4" fillId="14" borderId="20" xfId="0" applyNumberFormat="1" applyFont="1" applyFill="1" applyBorder="1" applyAlignment="1">
      <alignment horizontal="center" vertical="center"/>
    </xf>
    <xf numFmtId="3" fontId="4" fillId="14" borderId="19" xfId="0" applyNumberFormat="1" applyFont="1" applyFill="1" applyBorder="1" applyAlignment="1">
      <alignment horizontal="center" vertical="center"/>
    </xf>
    <xf numFmtId="3" fontId="4" fillId="14" borderId="18" xfId="0" applyNumberFormat="1" applyFont="1" applyFill="1" applyBorder="1" applyAlignment="1">
      <alignment horizontal="center" vertical="center"/>
    </xf>
    <xf numFmtId="3" fontId="4" fillId="14" borderId="17" xfId="0" applyNumberFormat="1" applyFont="1" applyFill="1" applyBorder="1" applyAlignment="1">
      <alignment horizontal="center" vertical="center"/>
    </xf>
    <xf numFmtId="0" fontId="58" fillId="14" borderId="5" xfId="0" applyFont="1" applyFill="1" applyBorder="1" applyAlignment="1">
      <alignment vertical="center" wrapText="1"/>
    </xf>
    <xf numFmtId="0" fontId="58" fillId="14" borderId="2" xfId="0" applyFont="1" applyFill="1" applyBorder="1" applyAlignment="1">
      <alignment vertical="center" wrapText="1"/>
    </xf>
    <xf numFmtId="1" fontId="4" fillId="14" borderId="1" xfId="0" applyNumberFormat="1" applyFont="1" applyFill="1" applyBorder="1" applyAlignment="1">
      <alignment horizontal="center" vertical="center"/>
    </xf>
    <xf numFmtId="1" fontId="4" fillId="14" borderId="21" xfId="0" applyNumberFormat="1" applyFont="1" applyFill="1" applyBorder="1" applyAlignment="1">
      <alignment horizontal="center" vertical="center"/>
    </xf>
    <xf numFmtId="1" fontId="4" fillId="14" borderId="20" xfId="0" applyNumberFormat="1" applyFont="1" applyFill="1" applyBorder="1" applyAlignment="1">
      <alignment horizontal="center" vertical="center"/>
    </xf>
    <xf numFmtId="1" fontId="4" fillId="14" borderId="19" xfId="0" applyNumberFormat="1" applyFont="1" applyFill="1" applyBorder="1" applyAlignment="1">
      <alignment horizontal="center" vertical="center"/>
    </xf>
    <xf numFmtId="1" fontId="4" fillId="14" borderId="18" xfId="0" applyNumberFormat="1" applyFont="1" applyFill="1" applyBorder="1" applyAlignment="1">
      <alignment horizontal="center" vertical="center"/>
    </xf>
    <xf numFmtId="1" fontId="4" fillId="14" borderId="17" xfId="0" applyNumberFormat="1" applyFont="1" applyFill="1" applyBorder="1" applyAlignment="1">
      <alignment horizontal="center" vertical="center"/>
    </xf>
    <xf numFmtId="1" fontId="4" fillId="14" borderId="43" xfId="0" applyNumberFormat="1" applyFont="1" applyFill="1" applyBorder="1" applyAlignment="1">
      <alignment horizontal="center" vertical="center"/>
    </xf>
    <xf numFmtId="1" fontId="4" fillId="14"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3" fontId="4" fillId="14" borderId="4" xfId="0" applyNumberFormat="1" applyFont="1" applyFill="1" applyBorder="1" applyAlignment="1">
      <alignment horizontal="center" vertical="center"/>
    </xf>
    <xf numFmtId="0" fontId="3" fillId="5" borderId="2" xfId="0" applyFont="1" applyFill="1" applyBorder="1" applyAlignment="1">
      <alignment vertical="center" wrapText="1"/>
    </xf>
    <xf numFmtId="0" fontId="60" fillId="2" borderId="0" xfId="0" applyFont="1" applyFill="1" applyAlignment="1">
      <alignment vertical="center"/>
    </xf>
    <xf numFmtId="0" fontId="0" fillId="2" borderId="0" xfId="0" applyFill="1" applyAlignment="1">
      <alignment horizontal="left" vertical="center"/>
    </xf>
    <xf numFmtId="3" fontId="0" fillId="2" borderId="0" xfId="0" applyNumberFormat="1" applyFill="1" applyAlignment="1">
      <alignment vertical="center"/>
    </xf>
    <xf numFmtId="0" fontId="59" fillId="2" borderId="0" xfId="0" applyFont="1" applyFill="1" applyAlignment="1">
      <alignment vertical="center"/>
    </xf>
    <xf numFmtId="1" fontId="4" fillId="14" borderId="3" xfId="0" applyNumberFormat="1" applyFont="1" applyFill="1" applyBorder="1" applyAlignment="1">
      <alignment horizontal="center" vertical="center" wrapText="1"/>
    </xf>
    <xf numFmtId="0" fontId="3" fillId="5" borderId="0" xfId="0" applyFont="1" applyFill="1" applyAlignment="1">
      <alignment horizontal="center" vertical="center" wrapText="1"/>
    </xf>
    <xf numFmtId="0" fontId="4" fillId="14" borderId="1" xfId="0" applyFont="1" applyFill="1" applyBorder="1" applyAlignment="1">
      <alignment vertical="center" wrapText="1"/>
    </xf>
    <xf numFmtId="0" fontId="4" fillId="0" borderId="3" xfId="0" applyFont="1" applyBorder="1" applyAlignment="1">
      <alignment horizontal="center" vertical="center" wrapText="1"/>
    </xf>
    <xf numFmtId="0" fontId="4" fillId="0" borderId="21" xfId="0" applyFont="1" applyBorder="1" applyAlignment="1">
      <alignment horizontal="center" vertical="center" wrapText="1"/>
    </xf>
    <xf numFmtId="0" fontId="4" fillId="3" borderId="21"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18" xfId="0" applyFont="1" applyFill="1" applyBorder="1" applyAlignment="1">
      <alignment horizontal="center" vertical="center"/>
    </xf>
    <xf numFmtId="1" fontId="4" fillId="14" borderId="18" xfId="0" applyNumberFormat="1" applyFont="1" applyFill="1" applyBorder="1" applyAlignment="1">
      <alignment horizontal="center" vertical="center" wrapText="1"/>
    </xf>
    <xf numFmtId="3" fontId="4" fillId="14" borderId="43" xfId="0" applyNumberFormat="1" applyFont="1" applyFill="1" applyBorder="1" applyAlignment="1">
      <alignment horizontal="center" vertical="center"/>
    </xf>
    <xf numFmtId="3" fontId="4" fillId="0" borderId="21" xfId="0" applyNumberFormat="1" applyFont="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horizontal="center" vertical="center"/>
    </xf>
    <xf numFmtId="0" fontId="3" fillId="5" borderId="5" xfId="0" applyFont="1" applyFill="1" applyBorder="1" applyAlignment="1">
      <alignment vertical="center" wrapText="1"/>
    </xf>
    <xf numFmtId="0" fontId="0" fillId="0" borderId="24" xfId="0" applyBorder="1"/>
    <xf numFmtId="0" fontId="0" fillId="0" borderId="21" xfId="0" applyBorder="1"/>
    <xf numFmtId="0" fontId="54" fillId="0" borderId="21" xfId="0" applyFont="1" applyBorder="1"/>
    <xf numFmtId="0" fontId="54" fillId="0" borderId="19" xfId="0" applyFont="1" applyBorder="1"/>
    <xf numFmtId="0" fontId="14" fillId="3" borderId="0" xfId="0" quotePrefix="1" applyFont="1" applyFill="1" applyAlignment="1">
      <alignment vertical="center"/>
    </xf>
    <xf numFmtId="16" fontId="0" fillId="3" borderId="12" xfId="0" applyNumberFormat="1" applyFill="1" applyBorder="1" applyAlignment="1">
      <alignment vertical="center"/>
    </xf>
    <xf numFmtId="0" fontId="3" fillId="5" borderId="1" xfId="0" applyFont="1" applyFill="1" applyBorder="1" applyAlignment="1">
      <alignment vertical="center" wrapText="1"/>
    </xf>
    <xf numFmtId="3" fontId="4" fillId="14" borderId="2" xfId="0" applyNumberFormat="1" applyFont="1" applyFill="1" applyBorder="1" applyAlignment="1">
      <alignment horizontal="center" vertical="center"/>
    </xf>
    <xf numFmtId="3" fontId="4" fillId="0" borderId="8" xfId="0" applyNumberFormat="1" applyFont="1" applyBorder="1" applyAlignment="1">
      <alignment horizontal="center" vertical="center"/>
    </xf>
    <xf numFmtId="0" fontId="3" fillId="5" borderId="21" xfId="0" applyFont="1" applyFill="1" applyBorder="1" applyAlignment="1">
      <alignment vertical="center" wrapText="1"/>
    </xf>
    <xf numFmtId="0" fontId="3" fillId="5" borderId="61" xfId="0" applyFont="1" applyFill="1" applyBorder="1" applyAlignment="1">
      <alignment vertical="center" wrapText="1"/>
    </xf>
    <xf numFmtId="0" fontId="3" fillId="5" borderId="63" xfId="0" applyFont="1" applyFill="1" applyBorder="1" applyAlignment="1">
      <alignment vertical="center" wrapText="1"/>
    </xf>
    <xf numFmtId="0" fontId="59" fillId="2" borderId="76" xfId="0" applyFont="1" applyFill="1" applyBorder="1" applyAlignment="1">
      <alignment vertical="center"/>
    </xf>
    <xf numFmtId="0" fontId="3" fillId="5" borderId="73" xfId="0" applyFont="1" applyFill="1" applyBorder="1" applyAlignment="1">
      <alignment vertical="center" wrapText="1"/>
    </xf>
    <xf numFmtId="0" fontId="59" fillId="2" borderId="72" xfId="0" applyFont="1" applyFill="1" applyBorder="1" applyAlignment="1">
      <alignment vertical="center"/>
    </xf>
    <xf numFmtId="0" fontId="59" fillId="2" borderId="71" xfId="0" applyFont="1" applyFill="1" applyBorder="1" applyAlignment="1">
      <alignment vertical="center"/>
    </xf>
    <xf numFmtId="0" fontId="3" fillId="5" borderId="20" xfId="0" applyFont="1" applyFill="1" applyBorder="1" applyAlignment="1">
      <alignment vertical="center" wrapText="1"/>
    </xf>
    <xf numFmtId="0" fontId="59" fillId="2" borderId="24" xfId="0" applyFont="1" applyFill="1" applyBorder="1" applyAlignment="1">
      <alignment vertical="center"/>
    </xf>
    <xf numFmtId="3" fontId="4" fillId="14" borderId="74" xfId="0" applyNumberFormat="1" applyFont="1" applyFill="1" applyBorder="1" applyAlignment="1">
      <alignment horizontal="center" vertical="center"/>
    </xf>
    <xf numFmtId="3" fontId="4" fillId="14" borderId="8" xfId="0" applyNumberFormat="1" applyFont="1" applyFill="1" applyBorder="1" applyAlignment="1">
      <alignment horizontal="center" vertical="center"/>
    </xf>
    <xf numFmtId="3" fontId="4" fillId="14" borderId="38" xfId="0" applyNumberFormat="1" applyFont="1" applyFill="1" applyBorder="1" applyAlignment="1">
      <alignment horizontal="center" vertical="center"/>
    </xf>
    <xf numFmtId="0" fontId="3" fillId="5" borderId="9" xfId="0" applyFont="1" applyFill="1" applyBorder="1" applyAlignment="1">
      <alignment vertical="center" wrapText="1"/>
    </xf>
    <xf numFmtId="3" fontId="58" fillId="14" borderId="1" xfId="0" applyNumberFormat="1" applyFont="1" applyFill="1" applyBorder="1" applyAlignment="1">
      <alignment horizontal="left" vertical="center" wrapText="1"/>
    </xf>
    <xf numFmtId="0" fontId="58" fillId="14" borderId="1" xfId="0" applyFont="1" applyFill="1" applyBorder="1" applyAlignment="1">
      <alignment vertical="center" wrapText="1"/>
    </xf>
    <xf numFmtId="0" fontId="0" fillId="0" borderId="0" xfId="15" applyFont="1" applyAlignment="1">
      <alignment vertical="center"/>
    </xf>
    <xf numFmtId="0" fontId="7" fillId="3" borderId="0" xfId="0" applyFont="1" applyFill="1" applyAlignment="1">
      <alignment horizontal="left" vertical="center" wrapText="1"/>
    </xf>
    <xf numFmtId="0" fontId="6" fillId="5" borderId="1" xfId="0" applyFont="1" applyFill="1" applyBorder="1" applyAlignment="1">
      <alignment vertical="center" wrapText="1"/>
    </xf>
    <xf numFmtId="0" fontId="54" fillId="0" borderId="72" xfId="0" applyFont="1" applyBorder="1"/>
    <xf numFmtId="0" fontId="53" fillId="0" borderId="19" xfId="0" applyFont="1" applyBorder="1" applyAlignment="1">
      <alignment horizontal="center"/>
    </xf>
    <xf numFmtId="0" fontId="53" fillId="0" borderId="18" xfId="0" applyFont="1" applyBorder="1" applyAlignment="1">
      <alignment horizontal="center"/>
    </xf>
    <xf numFmtId="0" fontId="53" fillId="0" borderId="66" xfId="0" applyFont="1" applyBorder="1"/>
    <xf numFmtId="0" fontId="53" fillId="0" borderId="20" xfId="0" applyFont="1" applyBorder="1"/>
    <xf numFmtId="0" fontId="53" fillId="0" borderId="17" xfId="0" applyFont="1" applyBorder="1"/>
    <xf numFmtId="0" fontId="0" fillId="47" borderId="36" xfId="0" applyFill="1" applyBorder="1"/>
    <xf numFmtId="0" fontId="0" fillId="0" borderId="36" xfId="0" applyBorder="1"/>
    <xf numFmtId="0" fontId="0" fillId="48" borderId="36" xfId="0" applyFill="1" applyBorder="1"/>
    <xf numFmtId="0" fontId="0" fillId="49" borderId="36" xfId="0" applyFill="1" applyBorder="1"/>
    <xf numFmtId="0" fontId="0" fillId="0" borderId="37" xfId="0" applyBorder="1"/>
    <xf numFmtId="0" fontId="54" fillId="0" borderId="3" xfId="0" applyFont="1" applyBorder="1"/>
    <xf numFmtId="0" fontId="54" fillId="0" borderId="18" xfId="0" applyFont="1" applyBorder="1"/>
    <xf numFmtId="9" fontId="26" fillId="47" borderId="3" xfId="3" applyFont="1" applyFill="1" applyBorder="1" applyAlignment="1">
      <alignment horizontal="center"/>
    </xf>
    <xf numFmtId="9" fontId="26" fillId="47" borderId="20" xfId="3" applyFont="1" applyFill="1" applyBorder="1" applyAlignment="1">
      <alignment horizontal="center"/>
    </xf>
    <xf numFmtId="9" fontId="26" fillId="49" borderId="3" xfId="3" applyFont="1" applyFill="1" applyBorder="1" applyAlignment="1">
      <alignment horizontal="center"/>
    </xf>
    <xf numFmtId="9" fontId="26" fillId="49" borderId="20" xfId="3" applyFont="1" applyFill="1" applyBorder="1" applyAlignment="1">
      <alignment horizontal="center"/>
    </xf>
    <xf numFmtId="9" fontId="26" fillId="47" borderId="3" xfId="3" applyFont="1" applyFill="1" applyBorder="1" applyAlignment="1">
      <alignment horizontal="center" vertical="center"/>
    </xf>
    <xf numFmtId="9" fontId="26" fillId="47" borderId="20" xfId="3" applyFont="1" applyFill="1" applyBorder="1" applyAlignment="1">
      <alignment horizontal="center" vertical="center"/>
    </xf>
    <xf numFmtId="9" fontId="62" fillId="48" borderId="3" xfId="3" applyFont="1" applyFill="1" applyBorder="1" applyAlignment="1">
      <alignment horizontal="center" vertical="center"/>
    </xf>
    <xf numFmtId="9" fontId="62" fillId="48" borderId="20" xfId="3" applyFont="1" applyFill="1" applyBorder="1" applyAlignment="1">
      <alignment horizontal="center" vertical="center"/>
    </xf>
    <xf numFmtId="9" fontId="26" fillId="48" borderId="3" xfId="3" applyFont="1" applyFill="1" applyBorder="1" applyAlignment="1">
      <alignment horizontal="center" vertical="center"/>
    </xf>
    <xf numFmtId="9" fontId="26" fillId="48" borderId="20" xfId="3" applyFont="1" applyFill="1" applyBorder="1" applyAlignment="1">
      <alignment horizontal="center" vertical="center"/>
    </xf>
    <xf numFmtId="9" fontId="26" fillId="48" borderId="3" xfId="3" applyFont="1" applyFill="1" applyBorder="1" applyAlignment="1">
      <alignment horizontal="center"/>
    </xf>
    <xf numFmtId="9" fontId="26" fillId="48" borderId="20" xfId="3" applyFont="1" applyFill="1" applyBorder="1" applyAlignment="1">
      <alignment horizontal="center"/>
    </xf>
    <xf numFmtId="9" fontId="26" fillId="47" borderId="18" xfId="3" applyFont="1" applyFill="1" applyBorder="1" applyAlignment="1">
      <alignment horizontal="center" vertical="center"/>
    </xf>
    <xf numFmtId="9" fontId="26" fillId="47" borderId="17" xfId="3" applyFont="1" applyFill="1" applyBorder="1" applyAlignment="1">
      <alignment horizontal="center" vertical="center"/>
    </xf>
    <xf numFmtId="0" fontId="0" fillId="0" borderId="1" xfId="0" applyBorder="1" applyAlignment="1">
      <alignment vertical="center" wrapText="1"/>
    </xf>
    <xf numFmtId="2" fontId="0" fillId="3" borderId="12" xfId="0" applyNumberFormat="1" applyFill="1" applyBorder="1" applyAlignment="1">
      <alignment vertical="center"/>
    </xf>
    <xf numFmtId="2" fontId="0" fillId="3" borderId="0" xfId="0" applyNumberFormat="1" applyFill="1" applyAlignment="1">
      <alignment vertical="center"/>
    </xf>
    <xf numFmtId="2" fontId="0" fillId="3" borderId="3" xfId="0" applyNumberFormat="1" applyFill="1" applyBorder="1" applyAlignment="1">
      <alignment horizontal="center" vertical="center"/>
    </xf>
    <xf numFmtId="0" fontId="4" fillId="3" borderId="3" xfId="0" applyFont="1" applyFill="1" applyBorder="1" applyAlignment="1">
      <alignment vertical="center" wrapText="1"/>
    </xf>
    <xf numFmtId="1" fontId="4" fillId="3" borderId="3" xfId="3" applyNumberFormat="1" applyFont="1" applyFill="1" applyBorder="1" applyAlignment="1">
      <alignment horizontal="center" vertical="center"/>
    </xf>
    <xf numFmtId="0" fontId="4" fillId="3" borderId="3" xfId="0" applyFont="1" applyFill="1" applyBorder="1" applyAlignment="1">
      <alignment horizontal="left" vertical="center" wrapText="1"/>
    </xf>
    <xf numFmtId="1" fontId="4" fillId="3" borderId="3" xfId="0" applyNumberFormat="1" applyFont="1" applyFill="1" applyBorder="1" applyAlignment="1">
      <alignment horizontal="center" vertical="center"/>
    </xf>
    <xf numFmtId="1" fontId="4" fillId="3" borderId="1" xfId="0" applyNumberFormat="1" applyFont="1" applyFill="1" applyBorder="1" applyAlignment="1">
      <alignment horizontal="center" vertical="center" wrapText="1"/>
    </xf>
    <xf numFmtId="3" fontId="4" fillId="3" borderId="1" xfId="0" applyNumberFormat="1" applyFont="1" applyFill="1" applyBorder="1" applyAlignment="1">
      <alignment horizontal="center" vertical="center"/>
    </xf>
    <xf numFmtId="1" fontId="4" fillId="3" borderId="21" xfId="0" applyNumberFormat="1" applyFont="1" applyFill="1" applyBorder="1" applyAlignment="1">
      <alignment horizontal="center" vertical="center"/>
    </xf>
    <xf numFmtId="1" fontId="4" fillId="3" borderId="20" xfId="0" applyNumberFormat="1" applyFont="1" applyFill="1" applyBorder="1" applyAlignment="1">
      <alignment horizontal="center" vertical="center"/>
    </xf>
    <xf numFmtId="1" fontId="4" fillId="3" borderId="19" xfId="0" applyNumberFormat="1" applyFont="1" applyFill="1" applyBorder="1" applyAlignment="1">
      <alignment horizontal="center" vertical="center"/>
    </xf>
    <xf numFmtId="1" fontId="4" fillId="3" borderId="17" xfId="0" applyNumberFormat="1" applyFont="1" applyFill="1" applyBorder="1" applyAlignment="1">
      <alignment horizontal="center" vertical="center"/>
    </xf>
    <xf numFmtId="0" fontId="4" fillId="3" borderId="21" xfId="0" applyFont="1" applyFill="1" applyBorder="1" applyAlignment="1">
      <alignment horizontal="center" vertical="center" wrapText="1"/>
    </xf>
    <xf numFmtId="0" fontId="4" fillId="3" borderId="3" xfId="0" applyFont="1" applyFill="1" applyBorder="1" applyAlignment="1">
      <alignment horizontal="center" vertical="center" wrapText="1"/>
    </xf>
    <xf numFmtId="3" fontId="4" fillId="3" borderId="21" xfId="0" applyNumberFormat="1" applyFont="1" applyFill="1" applyBorder="1" applyAlignment="1">
      <alignment horizontal="center" vertical="center"/>
    </xf>
    <xf numFmtId="3" fontId="4" fillId="3" borderId="20" xfId="0" applyNumberFormat="1" applyFont="1" applyFill="1" applyBorder="1" applyAlignment="1">
      <alignment horizontal="center" vertical="center"/>
    </xf>
    <xf numFmtId="1" fontId="4" fillId="3" borderId="3" xfId="0" applyNumberFormat="1" applyFont="1" applyFill="1" applyBorder="1" applyAlignment="1">
      <alignment horizontal="center" vertical="center" wrapText="1"/>
    </xf>
    <xf numFmtId="4" fontId="4" fillId="3" borderId="3" xfId="0" applyNumberFormat="1" applyFont="1" applyFill="1" applyBorder="1" applyAlignment="1">
      <alignment horizontal="center" vertical="center"/>
    </xf>
    <xf numFmtId="3" fontId="4" fillId="3" borderId="2" xfId="0" applyNumberFormat="1" applyFont="1" applyFill="1" applyBorder="1" applyAlignment="1">
      <alignment horizontal="center" vertical="center"/>
    </xf>
    <xf numFmtId="1" fontId="4" fillId="3" borderId="18" xfId="0" applyNumberFormat="1" applyFont="1" applyFill="1" applyBorder="1" applyAlignment="1">
      <alignment horizontal="center" vertical="center" wrapText="1"/>
    </xf>
    <xf numFmtId="3" fontId="4" fillId="3" borderId="19" xfId="0" applyNumberFormat="1" applyFont="1" applyFill="1" applyBorder="1" applyAlignment="1">
      <alignment horizontal="center" vertical="center"/>
    </xf>
    <xf numFmtId="3" fontId="4" fillId="3" borderId="18" xfId="0" applyNumberFormat="1" applyFont="1" applyFill="1" applyBorder="1" applyAlignment="1">
      <alignment horizontal="center" vertical="center"/>
    </xf>
    <xf numFmtId="3" fontId="4" fillId="3" borderId="17" xfId="0" applyNumberFormat="1"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3" xfId="0" applyFont="1" applyFill="1" applyBorder="1" applyAlignment="1">
      <alignment horizontal="right" vertical="center"/>
    </xf>
    <xf numFmtId="9" fontId="0" fillId="3" borderId="3" xfId="0" applyNumberFormat="1" applyFill="1" applyBorder="1" applyAlignment="1">
      <alignment vertical="center"/>
    </xf>
    <xf numFmtId="9" fontId="0" fillId="3" borderId="9" xfId="0" applyNumberFormat="1" applyFill="1" applyBorder="1" applyAlignment="1">
      <alignment vertical="center"/>
    </xf>
    <xf numFmtId="9" fontId="0" fillId="3" borderId="10" xfId="0" applyNumberFormat="1" applyFill="1" applyBorder="1" applyAlignment="1">
      <alignment vertical="center"/>
    </xf>
    <xf numFmtId="9" fontId="0" fillId="3" borderId="11" xfId="0" applyNumberFormat="1" applyFill="1" applyBorder="1" applyAlignment="1">
      <alignment vertical="center"/>
    </xf>
    <xf numFmtId="9" fontId="0" fillId="3" borderId="14" xfId="0" applyNumberFormat="1" applyFill="1" applyBorder="1" applyAlignment="1">
      <alignment vertical="center"/>
    </xf>
    <xf numFmtId="9" fontId="0" fillId="3" borderId="6" xfId="0" applyNumberFormat="1" applyFill="1" applyBorder="1" applyAlignment="1">
      <alignment vertical="center"/>
    </xf>
    <xf numFmtId="9" fontId="0" fillId="3" borderId="15" xfId="0" applyNumberFormat="1" applyFill="1" applyBorder="1" applyAlignment="1">
      <alignment vertical="center"/>
    </xf>
    <xf numFmtId="0" fontId="17" fillId="2" borderId="0" xfId="0" applyFont="1" applyFill="1" applyAlignment="1">
      <alignment vertical="center"/>
    </xf>
    <xf numFmtId="0" fontId="0" fillId="3" borderId="0" xfId="0" applyFill="1" applyAlignment="1">
      <alignment horizontal="left" vertical="center"/>
    </xf>
    <xf numFmtId="0" fontId="3" fillId="5" borderId="9" xfId="0" applyFont="1" applyFill="1" applyBorder="1" applyAlignment="1">
      <alignment horizontal="center" vertical="center" wrapText="1"/>
    </xf>
    <xf numFmtId="0" fontId="0" fillId="0" borderId="0" xfId="0" applyAlignment="1">
      <alignment horizontal="left" vertical="center" wrapText="1"/>
    </xf>
    <xf numFmtId="2" fontId="0" fillId="0" borderId="0" xfId="0" applyNumberFormat="1"/>
    <xf numFmtId="2" fontId="14" fillId="3" borderId="0" xfId="0" applyNumberFormat="1" applyFont="1" applyFill="1" applyAlignment="1">
      <alignment horizontal="center" vertical="center"/>
    </xf>
    <xf numFmtId="0" fontId="54" fillId="0" borderId="21" xfId="0" applyFont="1" applyBorder="1" applyAlignment="1">
      <alignment horizontal="right" vertical="center"/>
    </xf>
    <xf numFmtId="0" fontId="2" fillId="0" borderId="21" xfId="0" applyFont="1" applyBorder="1"/>
    <xf numFmtId="0" fontId="53" fillId="0" borderId="62" xfId="0" applyFont="1" applyBorder="1" applyAlignment="1">
      <alignment horizontal="center"/>
    </xf>
    <xf numFmtId="0" fontId="54" fillId="0" borderId="22" xfId="0" applyFont="1" applyBorder="1" applyAlignment="1">
      <alignment vertical="center"/>
    </xf>
    <xf numFmtId="1" fontId="26" fillId="0" borderId="20" xfId="0" applyNumberFormat="1" applyFont="1" applyBorder="1" applyAlignment="1">
      <alignment horizontal="center" vertical="center"/>
    </xf>
    <xf numFmtId="1" fontId="26" fillId="0" borderId="17" xfId="0" applyNumberFormat="1" applyFont="1" applyBorder="1" applyAlignment="1">
      <alignment horizontal="center" vertical="center"/>
    </xf>
    <xf numFmtId="0" fontId="54" fillId="0" borderId="72" xfId="0" applyFont="1" applyBorder="1" applyAlignment="1">
      <alignment vertical="center"/>
    </xf>
    <xf numFmtId="0" fontId="52" fillId="0" borderId="22" xfId="0" applyFont="1" applyBorder="1"/>
    <xf numFmtId="0" fontId="53" fillId="0" borderId="17" xfId="0" applyFont="1" applyBorder="1" applyAlignment="1">
      <alignment horizontal="center"/>
    </xf>
    <xf numFmtId="9" fontId="26" fillId="47" borderId="2" xfId="3" applyFont="1" applyFill="1" applyBorder="1" applyAlignment="1">
      <alignment horizontal="center"/>
    </xf>
    <xf numFmtId="9" fontId="26" fillId="49" borderId="2" xfId="3" applyFont="1" applyFill="1" applyBorder="1" applyAlignment="1">
      <alignment horizontal="center"/>
    </xf>
    <xf numFmtId="9" fontId="26" fillId="47" borderId="2" xfId="3" applyFont="1" applyFill="1" applyBorder="1" applyAlignment="1">
      <alignment horizontal="center" vertical="center"/>
    </xf>
    <xf numFmtId="9" fontId="62" fillId="48" borderId="2" xfId="3" applyFont="1" applyFill="1" applyBorder="1" applyAlignment="1">
      <alignment horizontal="center" vertical="center"/>
    </xf>
    <xf numFmtId="9" fontId="26" fillId="48" borderId="2" xfId="3" applyFont="1" applyFill="1" applyBorder="1" applyAlignment="1">
      <alignment horizontal="center" vertical="center"/>
    </xf>
    <xf numFmtId="9" fontId="26" fillId="48" borderId="2" xfId="3" applyFont="1" applyFill="1" applyBorder="1" applyAlignment="1">
      <alignment horizontal="center"/>
    </xf>
    <xf numFmtId="9" fontId="26" fillId="47" borderId="79" xfId="3" applyFont="1" applyFill="1" applyBorder="1" applyAlignment="1">
      <alignment horizontal="center" vertical="center"/>
    </xf>
    <xf numFmtId="9" fontId="26" fillId="47" borderId="15" xfId="3" applyFont="1" applyFill="1" applyBorder="1" applyAlignment="1">
      <alignment horizontal="center"/>
    </xf>
    <xf numFmtId="9" fontId="26" fillId="47" borderId="4" xfId="3" applyFont="1" applyFill="1" applyBorder="1" applyAlignment="1">
      <alignment horizontal="center"/>
    </xf>
    <xf numFmtId="9" fontId="26" fillId="47" borderId="66" xfId="3" applyFont="1" applyFill="1" applyBorder="1" applyAlignment="1">
      <alignment horizontal="center"/>
    </xf>
    <xf numFmtId="0" fontId="53" fillId="0" borderId="72" xfId="0" applyFont="1" applyBorder="1" applyAlignment="1">
      <alignment horizontal="center" vertical="center"/>
    </xf>
    <xf numFmtId="0" fontId="53" fillId="0" borderId="62" xfId="0" applyFont="1" applyBorder="1" applyAlignment="1">
      <alignment horizontal="center" vertical="center"/>
    </xf>
    <xf numFmtId="0" fontId="26" fillId="0" borderId="62" xfId="0" applyFont="1" applyBorder="1" applyAlignment="1">
      <alignment vertical="center"/>
    </xf>
    <xf numFmtId="0" fontId="26" fillId="0" borderId="65" xfId="0" applyFont="1" applyBorder="1" applyAlignment="1">
      <alignment vertical="center"/>
    </xf>
    <xf numFmtId="9" fontId="26" fillId="0" borderId="62" xfId="0" applyNumberFormat="1" applyFont="1" applyBorder="1" applyAlignment="1">
      <alignment horizontal="center" vertical="center"/>
    </xf>
    <xf numFmtId="0" fontId="0" fillId="0" borderId="62" xfId="0" applyBorder="1" applyAlignment="1">
      <alignment horizontal="center" vertical="center"/>
    </xf>
    <xf numFmtId="1" fontId="58" fillId="0" borderId="3" xfId="0" applyNumberFormat="1" applyFont="1" applyBorder="1" applyAlignment="1">
      <alignment horizontal="center" vertical="center"/>
    </xf>
    <xf numFmtId="0" fontId="57" fillId="0" borderId="24" xfId="0" applyFont="1" applyBorder="1" applyAlignment="1">
      <alignment horizontal="left" vertical="center" wrapText="1"/>
    </xf>
    <xf numFmtId="1" fontId="58" fillId="0" borderId="18" xfId="0" applyNumberFormat="1" applyFont="1" applyBorder="1" applyAlignment="1">
      <alignment horizontal="center" vertical="center"/>
    </xf>
    <xf numFmtId="3" fontId="4" fillId="3" borderId="79" xfId="0" applyNumberFormat="1" applyFont="1" applyFill="1" applyBorder="1" applyAlignment="1">
      <alignment horizontal="center" vertical="center"/>
    </xf>
    <xf numFmtId="3" fontId="4" fillId="3" borderId="62" xfId="0" applyNumberFormat="1" applyFont="1" applyFill="1" applyBorder="1" applyAlignment="1">
      <alignment horizontal="center" vertical="center" wrapText="1"/>
    </xf>
    <xf numFmtId="3" fontId="4" fillId="3" borderId="62" xfId="0" applyNumberFormat="1" applyFont="1" applyFill="1" applyBorder="1" applyAlignment="1">
      <alignment horizontal="center" vertical="center"/>
    </xf>
    <xf numFmtId="3" fontId="4" fillId="3" borderId="65" xfId="0" applyNumberFormat="1" applyFont="1" applyFill="1" applyBorder="1" applyAlignment="1">
      <alignment horizontal="center" vertical="center"/>
    </xf>
    <xf numFmtId="0" fontId="3" fillId="5" borderId="25" xfId="0" applyFont="1" applyFill="1" applyBorder="1" applyAlignment="1">
      <alignment horizontal="center" vertical="center" wrapText="1"/>
    </xf>
    <xf numFmtId="0" fontId="4" fillId="3" borderId="63" xfId="0" applyFont="1" applyFill="1" applyBorder="1" applyAlignment="1">
      <alignment horizontal="center" vertical="center" wrapText="1"/>
    </xf>
    <xf numFmtId="0" fontId="4" fillId="3" borderId="21" xfId="0" applyFont="1" applyFill="1" applyBorder="1" applyAlignment="1">
      <alignment vertical="center" wrapText="1"/>
    </xf>
    <xf numFmtId="0" fontId="4" fillId="3" borderId="20" xfId="0" applyFont="1" applyFill="1" applyBorder="1" applyAlignment="1">
      <alignment vertical="center" wrapText="1"/>
    </xf>
    <xf numFmtId="0" fontId="4" fillId="3" borderId="63" xfId="0" applyFont="1" applyFill="1" applyBorder="1" applyAlignment="1">
      <alignment vertical="center" wrapText="1"/>
    </xf>
    <xf numFmtId="0" fontId="4" fillId="3" borderId="64" xfId="0" applyFont="1" applyFill="1" applyBorder="1" applyAlignment="1">
      <alignment vertical="center" wrapText="1"/>
    </xf>
    <xf numFmtId="0" fontId="4" fillId="3" borderId="17" xfId="0" applyFont="1" applyFill="1" applyBorder="1" applyAlignment="1">
      <alignment vertical="center" wrapText="1"/>
    </xf>
    <xf numFmtId="0" fontId="3" fillId="5" borderId="72" xfId="0" applyFont="1" applyFill="1" applyBorder="1" applyAlignment="1">
      <alignment vertical="center" wrapText="1"/>
    </xf>
    <xf numFmtId="0" fontId="58" fillId="3" borderId="62" xfId="0" applyFont="1" applyFill="1" applyBorder="1" applyAlignment="1">
      <alignment vertical="center" wrapText="1"/>
    </xf>
    <xf numFmtId="0" fontId="58" fillId="3" borderId="65" xfId="0" applyFont="1" applyFill="1" applyBorder="1" applyAlignment="1">
      <alignment horizontal="left" vertical="center" wrapText="1"/>
    </xf>
    <xf numFmtId="0" fontId="58" fillId="3" borderId="62" xfId="0" applyFont="1" applyFill="1" applyBorder="1" applyAlignment="1">
      <alignment horizontal="left" vertical="center" wrapText="1"/>
    </xf>
    <xf numFmtId="3" fontId="58" fillId="3" borderId="62" xfId="0" applyNumberFormat="1" applyFont="1" applyFill="1" applyBorder="1" applyAlignment="1">
      <alignment horizontal="left" vertical="center" wrapText="1"/>
    </xf>
    <xf numFmtId="3" fontId="58" fillId="3" borderId="65" xfId="0" applyNumberFormat="1" applyFont="1" applyFill="1" applyBorder="1" applyAlignment="1">
      <alignment horizontal="left" vertical="center" wrapText="1"/>
    </xf>
    <xf numFmtId="3" fontId="4" fillId="3" borderId="65" xfId="0" applyNumberFormat="1" applyFont="1" applyFill="1" applyBorder="1" applyAlignment="1">
      <alignment horizontal="center" vertical="center" wrapText="1"/>
    </xf>
    <xf numFmtId="1" fontId="4" fillId="3" borderId="20" xfId="0" applyNumberFormat="1" applyFont="1" applyFill="1" applyBorder="1" applyAlignment="1">
      <alignment horizontal="center" vertical="center" wrapText="1"/>
    </xf>
    <xf numFmtId="1" fontId="4" fillId="3" borderId="17" xfId="0" applyNumberFormat="1" applyFont="1" applyFill="1" applyBorder="1" applyAlignment="1">
      <alignment horizontal="center" vertical="center" wrapText="1"/>
    </xf>
    <xf numFmtId="0" fontId="4" fillId="3" borderId="21"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19" xfId="0" applyFont="1" applyFill="1" applyBorder="1" applyAlignment="1">
      <alignment horizontal="left" vertical="center" wrapText="1"/>
    </xf>
    <xf numFmtId="0" fontId="4" fillId="3" borderId="17" xfId="0" applyFont="1" applyFill="1" applyBorder="1" applyAlignment="1">
      <alignment horizontal="left" vertical="center" wrapText="1"/>
    </xf>
    <xf numFmtId="0" fontId="4" fillId="0" borderId="65" xfId="0" applyFont="1" applyBorder="1" applyAlignment="1">
      <alignment horizontal="center" vertical="center"/>
    </xf>
    <xf numFmtId="0" fontId="3" fillId="5" borderId="72" xfId="0" applyFont="1" applyFill="1" applyBorder="1" applyAlignment="1">
      <alignment horizontal="left" vertical="center" wrapText="1"/>
    </xf>
    <xf numFmtId="0" fontId="3" fillId="5" borderId="62" xfId="0" applyFont="1" applyFill="1" applyBorder="1" applyAlignment="1">
      <alignment horizontal="left" vertical="center" wrapText="1"/>
    </xf>
    <xf numFmtId="0" fontId="4" fillId="3" borderId="65" xfId="0" applyFont="1" applyFill="1" applyBorder="1" applyAlignment="1">
      <alignment horizontal="left" vertical="center" wrapText="1"/>
    </xf>
    <xf numFmtId="0" fontId="4" fillId="3" borderId="65" xfId="0" applyFont="1" applyFill="1" applyBorder="1" applyAlignment="1">
      <alignment vertical="center" wrapText="1"/>
    </xf>
    <xf numFmtId="0" fontId="4" fillId="3" borderId="62" xfId="0" applyFont="1" applyFill="1" applyBorder="1" applyAlignment="1">
      <alignment vertical="center" wrapText="1"/>
    </xf>
    <xf numFmtId="0" fontId="4" fillId="3" borderId="62" xfId="0" applyFont="1" applyFill="1" applyBorder="1" applyAlignment="1">
      <alignment horizontal="left" vertical="center"/>
    </xf>
    <xf numFmtId="1" fontId="4" fillId="3" borderId="62" xfId="3" applyNumberFormat="1" applyFont="1" applyFill="1" applyBorder="1" applyAlignment="1">
      <alignment horizontal="center" vertical="center"/>
    </xf>
    <xf numFmtId="1" fontId="4" fillId="3" borderId="65" xfId="3" applyNumberFormat="1" applyFont="1" applyFill="1" applyBorder="1" applyAlignment="1">
      <alignment horizontal="center" vertical="center"/>
    </xf>
    <xf numFmtId="0" fontId="4" fillId="0" borderId="20" xfId="0" applyFont="1" applyBorder="1" applyAlignment="1">
      <alignment horizontal="center" vertical="center"/>
    </xf>
    <xf numFmtId="0" fontId="4" fillId="3" borderId="20"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20" xfId="0" applyFont="1" applyFill="1" applyBorder="1" applyAlignment="1">
      <alignment horizontal="left" vertical="center"/>
    </xf>
    <xf numFmtId="0" fontId="4" fillId="3" borderId="19" xfId="0" applyFont="1" applyFill="1" applyBorder="1" applyAlignment="1">
      <alignment vertical="center" wrapText="1"/>
    </xf>
    <xf numFmtId="0" fontId="4" fillId="3" borderId="17" xfId="0" applyFont="1" applyFill="1" applyBorder="1" applyAlignment="1">
      <alignment horizontal="left" vertical="center"/>
    </xf>
    <xf numFmtId="0" fontId="4" fillId="3" borderId="21" xfId="0" applyFont="1" applyFill="1" applyBorder="1" applyAlignment="1">
      <alignment vertical="center"/>
    </xf>
    <xf numFmtId="0" fontId="4" fillId="3" borderId="20" xfId="0" applyFont="1" applyFill="1" applyBorder="1" applyAlignment="1">
      <alignment vertical="center"/>
    </xf>
    <xf numFmtId="0" fontId="4" fillId="3" borderId="19" xfId="0" applyFont="1" applyFill="1" applyBorder="1" applyAlignment="1">
      <alignment vertical="center"/>
    </xf>
    <xf numFmtId="0" fontId="4" fillId="3" borderId="17" xfId="0" applyFont="1" applyFill="1" applyBorder="1" applyAlignment="1">
      <alignment vertical="center"/>
    </xf>
    <xf numFmtId="10" fontId="0" fillId="3" borderId="3" xfId="0" applyNumberFormat="1" applyFill="1" applyBorder="1" applyAlignment="1">
      <alignment vertical="center"/>
    </xf>
    <xf numFmtId="0" fontId="0" fillId="2" borderId="12" xfId="0" applyFill="1" applyBorder="1"/>
    <xf numFmtId="0" fontId="2" fillId="2" borderId="0" xfId="0" applyFont="1" applyFill="1"/>
    <xf numFmtId="0" fontId="0" fillId="2" borderId="0" xfId="0" applyFill="1"/>
    <xf numFmtId="2" fontId="0" fillId="3" borderId="8" xfId="0" applyNumberFormat="1" applyFill="1" applyBorder="1" applyAlignment="1">
      <alignment horizontal="center" vertical="center"/>
    </xf>
    <xf numFmtId="0" fontId="0" fillId="0" borderId="12" xfId="0" applyBorder="1" applyAlignment="1">
      <alignment vertical="center"/>
    </xf>
    <xf numFmtId="0" fontId="3" fillId="5" borderId="59" xfId="0" applyFont="1" applyFill="1" applyBorder="1" applyAlignment="1">
      <alignment horizontal="center" vertical="center" wrapText="1"/>
    </xf>
    <xf numFmtId="3" fontId="4" fillId="3" borderId="72" xfId="0" applyNumberFormat="1" applyFont="1" applyFill="1" applyBorder="1" applyAlignment="1">
      <alignment horizontal="center" vertical="center" wrapText="1"/>
    </xf>
    <xf numFmtId="0" fontId="53" fillId="0" borderId="72" xfId="0" applyFont="1" applyBorder="1"/>
    <xf numFmtId="0" fontId="2" fillId="0" borderId="24" xfId="0" applyFont="1" applyBorder="1"/>
    <xf numFmtId="0" fontId="53" fillId="0" borderId="22" xfId="0" applyFont="1" applyBorder="1"/>
    <xf numFmtId="0" fontId="53" fillId="0" borderId="65" xfId="0" applyFont="1" applyBorder="1" applyAlignment="1">
      <alignment horizontal="center"/>
    </xf>
    <xf numFmtId="0" fontId="2" fillId="3" borderId="3" xfId="0" applyFont="1" applyFill="1" applyBorder="1" applyAlignment="1">
      <alignment horizontal="center" vertical="center"/>
    </xf>
    <xf numFmtId="0" fontId="7" fillId="3" borderId="7" xfId="0" applyFont="1" applyFill="1" applyBorder="1" applyAlignment="1">
      <alignment vertical="center" wrapText="1"/>
    </xf>
    <xf numFmtId="0" fontId="21" fillId="0" borderId="12" xfId="0" applyFont="1" applyBorder="1" applyAlignment="1">
      <alignment horizontal="left" vertical="center" wrapText="1" readingOrder="1"/>
    </xf>
    <xf numFmtId="0" fontId="21" fillId="0" borderId="7" xfId="0" applyFont="1" applyBorder="1" applyAlignment="1">
      <alignment horizontal="left" vertical="center" wrapText="1" readingOrder="1"/>
    </xf>
    <xf numFmtId="0" fontId="2" fillId="0" borderId="46" xfId="0" applyFont="1" applyBorder="1" applyAlignment="1">
      <alignment vertical="center" wrapText="1"/>
    </xf>
    <xf numFmtId="0" fontId="0" fillId="3" borderId="10" xfId="0" applyFill="1" applyBorder="1" applyAlignment="1">
      <alignment horizontal="left" vertical="center"/>
    </xf>
    <xf numFmtId="0" fontId="0" fillId="3" borderId="11" xfId="0" applyFill="1" applyBorder="1" applyAlignment="1">
      <alignment horizontal="center" vertical="center"/>
    </xf>
    <xf numFmtId="0" fontId="3" fillId="5" borderId="24" xfId="0" applyFont="1" applyFill="1" applyBorder="1" applyAlignment="1">
      <alignment horizontal="center" vertical="center" wrapText="1"/>
    </xf>
    <xf numFmtId="0" fontId="3" fillId="5" borderId="23"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3" fillId="5" borderId="76"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24" xfId="0"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5" borderId="76" xfId="0" applyFont="1" applyFill="1" applyBorder="1" applyAlignment="1">
      <alignment horizontal="left" vertical="center" wrapText="1"/>
    </xf>
    <xf numFmtId="0" fontId="3" fillId="5" borderId="1"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63" xfId="0" applyFont="1" applyFill="1" applyBorder="1" applyAlignment="1">
      <alignment horizontal="center" vertical="center" wrapText="1"/>
    </xf>
    <xf numFmtId="0" fontId="3" fillId="5" borderId="72" xfId="0" applyFont="1" applyFill="1" applyBorder="1" applyAlignment="1">
      <alignment horizontal="center" vertical="center" wrapText="1"/>
    </xf>
    <xf numFmtId="0" fontId="3" fillId="5" borderId="62" xfId="0" applyFont="1" applyFill="1" applyBorder="1" applyAlignment="1">
      <alignment horizontal="center" vertical="center" wrapText="1"/>
    </xf>
    <xf numFmtId="0" fontId="58" fillId="14" borderId="5" xfId="0" applyFont="1" applyFill="1" applyBorder="1" applyAlignment="1">
      <alignment horizontal="left" vertical="center" wrapText="1"/>
    </xf>
    <xf numFmtId="0" fontId="3" fillId="5" borderId="1" xfId="0" applyFont="1" applyFill="1" applyBorder="1" applyAlignment="1">
      <alignment horizontal="left" vertical="center" wrapText="1"/>
    </xf>
    <xf numFmtId="0" fontId="58" fillId="14" borderId="1" xfId="0" applyFont="1" applyFill="1" applyBorder="1" applyAlignment="1">
      <alignment horizontal="left" vertical="center" wrapText="1"/>
    </xf>
    <xf numFmtId="0" fontId="4" fillId="3" borderId="8" xfId="0" applyFont="1" applyFill="1" applyBorder="1" applyAlignment="1">
      <alignment vertical="center" wrapText="1"/>
    </xf>
    <xf numFmtId="0" fontId="0" fillId="3" borderId="13" xfId="0" applyFill="1" applyBorder="1" applyAlignment="1">
      <alignment horizontal="center" vertical="center"/>
    </xf>
    <xf numFmtId="0" fontId="4" fillId="3" borderId="3" xfId="0" applyFont="1" applyFill="1" applyBorder="1" applyAlignment="1">
      <alignment horizontal="left" vertical="center"/>
    </xf>
    <xf numFmtId="0" fontId="26" fillId="9"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0" fillId="3" borderId="2" xfId="0" applyFill="1" applyBorder="1" applyAlignment="1">
      <alignment horizontal="center" vertical="center"/>
    </xf>
    <xf numFmtId="0" fontId="26" fillId="0" borderId="70" xfId="0" applyFont="1" applyBorder="1" applyAlignment="1">
      <alignment horizontal="center" vertical="center" wrapText="1"/>
    </xf>
    <xf numFmtId="166" fontId="58" fillId="0" borderId="3" xfId="3" applyNumberFormat="1" applyFont="1" applyBorder="1" applyAlignment="1">
      <alignment horizontal="center" vertical="center"/>
    </xf>
    <xf numFmtId="0" fontId="57" fillId="0" borderId="23" xfId="0" applyFont="1" applyBorder="1" applyAlignment="1">
      <alignment horizontal="center" vertical="center" wrapText="1"/>
    </xf>
    <xf numFmtId="0" fontId="57" fillId="0" borderId="21" xfId="0" applyFont="1" applyBorder="1" applyAlignment="1">
      <alignment horizontal="left" vertical="center" wrapText="1"/>
    </xf>
    <xf numFmtId="0" fontId="57" fillId="0" borderId="19" xfId="0" applyFont="1" applyBorder="1" applyAlignment="1">
      <alignment horizontal="left" vertical="center" wrapText="1"/>
    </xf>
    <xf numFmtId="0" fontId="53" fillId="0" borderId="20" xfId="0" applyFont="1" applyBorder="1" applyAlignment="1">
      <alignment wrapText="1"/>
    </xf>
    <xf numFmtId="0" fontId="64" fillId="0" borderId="24" xfId="0" applyFont="1" applyBorder="1" applyAlignment="1">
      <alignment horizontal="left" vertical="center" wrapText="1"/>
    </xf>
    <xf numFmtId="0" fontId="64" fillId="0" borderId="21" xfId="0" applyFont="1" applyBorder="1" applyAlignment="1">
      <alignment horizontal="left" vertical="center" wrapText="1"/>
    </xf>
    <xf numFmtId="0" fontId="64" fillId="0" borderId="19" xfId="0" applyFont="1" applyBorder="1" applyAlignment="1">
      <alignment horizontal="left" vertical="center" wrapText="1"/>
    </xf>
    <xf numFmtId="0" fontId="64" fillId="0" borderId="25" xfId="0" applyFont="1" applyBorder="1" applyAlignment="1">
      <alignment horizontal="center" vertical="center" wrapText="1"/>
    </xf>
    <xf numFmtId="2" fontId="62" fillId="0" borderId="1" xfId="3" applyNumberFormat="1" applyFont="1" applyBorder="1" applyAlignment="1">
      <alignment horizontal="center" vertical="center"/>
    </xf>
    <xf numFmtId="2" fontId="62" fillId="0" borderId="43" xfId="3" applyNumberFormat="1" applyFont="1" applyBorder="1" applyAlignment="1">
      <alignment horizontal="center" vertical="center"/>
    </xf>
    <xf numFmtId="9" fontId="0" fillId="3" borderId="0" xfId="3" applyFont="1" applyFill="1" applyBorder="1" applyAlignment="1">
      <alignment vertical="center"/>
    </xf>
    <xf numFmtId="0" fontId="2" fillId="0" borderId="49" xfId="0" applyFont="1" applyBorder="1"/>
    <xf numFmtId="0" fontId="14" fillId="3" borderId="0" xfId="0" applyFont="1" applyFill="1" applyAlignment="1">
      <alignment vertical="center"/>
    </xf>
    <xf numFmtId="0" fontId="2" fillId="0" borderId="0" xfId="0" applyFont="1" applyAlignment="1">
      <alignment vertical="center"/>
    </xf>
    <xf numFmtId="0" fontId="0" fillId="0" borderId="0" xfId="0" applyAlignment="1">
      <alignment vertical="center" wrapText="1"/>
    </xf>
    <xf numFmtId="0" fontId="25" fillId="3" borderId="0" xfId="0" applyFont="1" applyFill="1" applyAlignment="1">
      <alignment vertical="center"/>
    </xf>
    <xf numFmtId="0" fontId="27" fillId="3" borderId="0" xfId="0" applyFont="1" applyFill="1" applyAlignment="1">
      <alignment vertical="center"/>
    </xf>
    <xf numFmtId="0" fontId="27" fillId="2" borderId="0" xfId="0" applyFont="1" applyFill="1" applyAlignment="1">
      <alignment vertical="center"/>
    </xf>
    <xf numFmtId="0" fontId="6" fillId="5" borderId="3" xfId="0" applyFont="1" applyFill="1" applyBorder="1" applyAlignment="1">
      <alignment horizontal="center" vertical="center" wrapText="1"/>
    </xf>
    <xf numFmtId="0" fontId="0" fillId="3" borderId="3" xfId="0" applyFill="1" applyBorder="1" applyAlignment="1">
      <alignment vertical="center" wrapText="1"/>
    </xf>
    <xf numFmtId="9" fontId="0" fillId="3" borderId="3" xfId="0" quotePrefix="1" applyNumberFormat="1" applyFill="1" applyBorder="1" applyAlignment="1">
      <alignment horizontal="center" vertical="center"/>
    </xf>
    <xf numFmtId="9" fontId="0" fillId="3" borderId="3" xfId="3" applyFont="1" applyFill="1" applyBorder="1" applyAlignment="1">
      <alignment horizontal="center" vertical="center"/>
    </xf>
    <xf numFmtId="0" fontId="11" fillId="3" borderId="3" xfId="0" applyFont="1" applyFill="1" applyBorder="1" applyAlignment="1">
      <alignment vertical="center" wrapText="1"/>
    </xf>
    <xf numFmtId="9" fontId="25" fillId="3" borderId="3" xfId="3" applyFont="1" applyFill="1" applyBorder="1" applyAlignment="1">
      <alignment horizontal="center" vertical="center"/>
    </xf>
    <xf numFmtId="9" fontId="11" fillId="3" borderId="3" xfId="3" applyFont="1" applyFill="1" applyBorder="1" applyAlignment="1">
      <alignment horizontal="center" vertical="center"/>
    </xf>
    <xf numFmtId="0" fontId="62" fillId="0" borderId="62" xfId="0" applyFont="1" applyBorder="1" applyAlignment="1">
      <alignment vertical="center"/>
    </xf>
    <xf numFmtId="3" fontId="0" fillId="3" borderId="12" xfId="0" applyNumberFormat="1" applyFill="1" applyBorder="1" applyAlignment="1">
      <alignment vertical="center"/>
    </xf>
    <xf numFmtId="3" fontId="66" fillId="3" borderId="62" xfId="0" applyNumberFormat="1" applyFont="1" applyFill="1" applyBorder="1" applyAlignment="1">
      <alignment horizontal="left" vertical="center" wrapText="1"/>
    </xf>
    <xf numFmtId="0" fontId="11" fillId="0" borderId="62" xfId="5" applyFont="1" applyBorder="1" applyAlignment="1">
      <alignment horizontal="center" vertical="center" wrapText="1"/>
    </xf>
    <xf numFmtId="0" fontId="11" fillId="0" borderId="65" xfId="5" applyFont="1" applyBorder="1" applyAlignment="1">
      <alignment horizontal="center" vertical="center" wrapText="1"/>
    </xf>
    <xf numFmtId="165" fontId="58" fillId="0" borderId="3" xfId="3" applyNumberFormat="1" applyFont="1" applyBorder="1" applyAlignment="1">
      <alignment horizontal="center" vertical="center" wrapText="1"/>
    </xf>
    <xf numFmtId="0" fontId="3" fillId="5" borderId="78"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10" fillId="3" borderId="21"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19" xfId="0" applyFont="1" applyFill="1" applyBorder="1" applyAlignment="1">
      <alignment horizontal="center" vertical="center"/>
    </xf>
    <xf numFmtId="0" fontId="10" fillId="3" borderId="18" xfId="0" applyFont="1" applyFill="1" applyBorder="1" applyAlignment="1">
      <alignment horizontal="center" vertical="center"/>
    </xf>
    <xf numFmtId="3" fontId="10" fillId="3" borderId="3" xfId="0" applyNumberFormat="1" applyFont="1" applyFill="1" applyBorder="1" applyAlignment="1">
      <alignment horizontal="center" vertical="center"/>
    </xf>
    <xf numFmtId="3" fontId="10" fillId="3" borderId="18" xfId="0" applyNumberFormat="1" applyFont="1" applyFill="1" applyBorder="1" applyAlignment="1">
      <alignment horizontal="center" vertical="center"/>
    </xf>
    <xf numFmtId="0" fontId="6" fillId="5" borderId="1" xfId="0" applyFont="1" applyFill="1" applyBorder="1" applyAlignment="1">
      <alignment horizontal="left" vertical="center" wrapText="1"/>
    </xf>
    <xf numFmtId="0" fontId="67" fillId="3" borderId="0" xfId="0" applyFont="1" applyFill="1" applyAlignment="1">
      <alignment vertical="center"/>
    </xf>
    <xf numFmtId="0" fontId="7" fillId="3" borderId="0" xfId="0" applyFont="1" applyFill="1" applyAlignment="1">
      <alignment vertical="center"/>
    </xf>
    <xf numFmtId="0" fontId="68" fillId="3" borderId="0" xfId="0" applyFont="1" applyFill="1" applyAlignment="1">
      <alignment vertical="center"/>
    </xf>
    <xf numFmtId="0" fontId="27" fillId="3" borderId="0" xfId="0" quotePrefix="1" applyFont="1" applyFill="1" applyAlignment="1">
      <alignment vertical="center"/>
    </xf>
    <xf numFmtId="0" fontId="69" fillId="3" borderId="0" xfId="0" applyFont="1" applyFill="1" applyAlignment="1">
      <alignment vertical="center"/>
    </xf>
    <xf numFmtId="0" fontId="70" fillId="3" borderId="0" xfId="0" applyFont="1" applyFill="1" applyAlignment="1">
      <alignment vertical="center"/>
    </xf>
    <xf numFmtId="0" fontId="71" fillId="3" borderId="0" xfId="0" applyFont="1" applyFill="1" applyAlignment="1">
      <alignment vertical="center"/>
    </xf>
    <xf numFmtId="0" fontId="72" fillId="12" borderId="0" xfId="0" applyFont="1" applyFill="1" applyAlignment="1">
      <alignment vertical="center"/>
    </xf>
    <xf numFmtId="0" fontId="72" fillId="3" borderId="0" xfId="0" applyFont="1" applyFill="1" applyAlignment="1">
      <alignment vertical="center"/>
    </xf>
    <xf numFmtId="0" fontId="73" fillId="3" borderId="0" xfId="0" applyFont="1" applyFill="1" applyAlignment="1">
      <alignment vertical="center"/>
    </xf>
    <xf numFmtId="0" fontId="74" fillId="3" borderId="0" xfId="0" applyFont="1" applyFill="1" applyAlignment="1">
      <alignment vertical="center"/>
    </xf>
    <xf numFmtId="0" fontId="2" fillId="3" borderId="0" xfId="0" applyFont="1" applyFill="1" applyAlignment="1">
      <alignment horizontal="center" vertical="center"/>
    </xf>
    <xf numFmtId="0" fontId="75" fillId="3" borderId="0" xfId="0" applyFont="1" applyFill="1" applyAlignment="1">
      <alignment vertical="center"/>
    </xf>
    <xf numFmtId="0" fontId="76" fillId="3" borderId="0" xfId="0" applyFont="1" applyFill="1" applyAlignment="1">
      <alignment vertical="center"/>
    </xf>
    <xf numFmtId="1" fontId="62" fillId="0" borderId="15" xfId="0" applyNumberFormat="1" applyFont="1" applyBorder="1" applyAlignment="1">
      <alignment horizontal="center" vertical="center"/>
    </xf>
    <xf numFmtId="1" fontId="62" fillId="0" borderId="4" xfId="0" applyNumberFormat="1" applyFont="1" applyBorder="1" applyAlignment="1">
      <alignment horizontal="center" vertical="center"/>
    </xf>
    <xf numFmtId="1" fontId="62" fillId="0" borderId="66" xfId="0" applyNumberFormat="1" applyFont="1" applyBorder="1" applyAlignment="1">
      <alignment horizontal="center" vertical="center"/>
    </xf>
    <xf numFmtId="0" fontId="63" fillId="0" borderId="62" xfId="0" applyFont="1" applyBorder="1" applyAlignment="1">
      <alignment horizontal="center" vertical="center" wrapText="1"/>
    </xf>
    <xf numFmtId="1" fontId="26" fillId="0" borderId="62" xfId="0" applyNumberFormat="1" applyFont="1" applyBorder="1" applyAlignment="1">
      <alignment horizontal="left" vertical="top"/>
    </xf>
    <xf numFmtId="0" fontId="26" fillId="0" borderId="70" xfId="0" applyFont="1" applyBorder="1" applyAlignment="1">
      <alignment horizontal="left"/>
    </xf>
    <xf numFmtId="1" fontId="62" fillId="0" borderId="2" xfId="0" applyNumberFormat="1" applyFont="1" applyBorder="1" applyAlignment="1">
      <alignment horizontal="center" vertical="center"/>
    </xf>
    <xf numFmtId="1" fontId="62" fillId="0" borderId="3" xfId="0" applyNumberFormat="1" applyFont="1" applyBorder="1" applyAlignment="1">
      <alignment horizontal="center" vertical="center"/>
    </xf>
    <xf numFmtId="1" fontId="62" fillId="0" borderId="20" xfId="0" applyNumberFormat="1" applyFont="1" applyBorder="1" applyAlignment="1">
      <alignment horizontal="center" vertical="center"/>
    </xf>
    <xf numFmtId="0" fontId="26" fillId="0" borderId="62" xfId="0" applyFont="1" applyBorder="1" applyAlignment="1">
      <alignment horizontal="left"/>
    </xf>
    <xf numFmtId="1" fontId="62" fillId="0" borderId="62" xfId="0" applyNumberFormat="1" applyFont="1" applyBorder="1" applyAlignment="1">
      <alignment horizontal="left" vertical="top"/>
    </xf>
    <xf numFmtId="1" fontId="26" fillId="0" borderId="2" xfId="0" applyNumberFormat="1" applyFont="1" applyBorder="1" applyAlignment="1">
      <alignment horizontal="center" vertical="center"/>
    </xf>
    <xf numFmtId="1" fontId="26" fillId="0" borderId="3" xfId="0" applyNumberFormat="1" applyFont="1" applyBorder="1" applyAlignment="1">
      <alignment horizontal="center" vertical="center"/>
    </xf>
    <xf numFmtId="0" fontId="53" fillId="0" borderId="67" xfId="0" applyFont="1" applyBorder="1"/>
    <xf numFmtId="0" fontId="13" fillId="0" borderId="5" xfId="5" applyBorder="1" applyAlignment="1">
      <alignment horizontal="center" vertical="center" wrapText="1"/>
    </xf>
    <xf numFmtId="0" fontId="13" fillId="0" borderId="81" xfId="5" applyBorder="1" applyAlignment="1">
      <alignment horizontal="center" vertical="center" wrapText="1"/>
    </xf>
    <xf numFmtId="3" fontId="10" fillId="3" borderId="2" xfId="0" applyNumberFormat="1" applyFont="1" applyFill="1" applyBorder="1" applyAlignment="1">
      <alignment horizontal="center" vertical="center"/>
    </xf>
    <xf numFmtId="3" fontId="10" fillId="3" borderId="79" xfId="0" applyNumberFormat="1" applyFont="1" applyFill="1" applyBorder="1" applyAlignment="1">
      <alignment horizontal="center" vertical="center"/>
    </xf>
    <xf numFmtId="3" fontId="10" fillId="3" borderId="1" xfId="0" applyNumberFormat="1" applyFont="1" applyFill="1" applyBorder="1" applyAlignment="1">
      <alignment horizontal="center" vertical="center"/>
    </xf>
    <xf numFmtId="3" fontId="10" fillId="3" borderId="43" xfId="0" applyNumberFormat="1" applyFont="1" applyFill="1" applyBorder="1" applyAlignment="1">
      <alignment horizontal="center" vertical="center"/>
    </xf>
    <xf numFmtId="0" fontId="0" fillId="0" borderId="0" xfId="0" applyAlignment="1">
      <alignment horizontal="left" vertical="center"/>
    </xf>
    <xf numFmtId="0" fontId="0" fillId="5" borderId="0" xfId="0" applyFill="1" applyAlignment="1">
      <alignment vertical="center"/>
    </xf>
    <xf numFmtId="0" fontId="0" fillId="5" borderId="3" xfId="0" applyFill="1" applyBorder="1" applyAlignment="1">
      <alignment vertical="center"/>
    </xf>
    <xf numFmtId="0" fontId="10" fillId="3" borderId="0" xfId="0" applyFont="1" applyFill="1" applyAlignment="1">
      <alignment horizontal="left" vertical="center" wrapText="1"/>
    </xf>
    <xf numFmtId="0" fontId="26" fillId="0" borderId="1"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14" xfId="0" applyFont="1" applyBorder="1" applyAlignment="1">
      <alignment horizontal="center" vertical="center" wrapText="1"/>
    </xf>
    <xf numFmtId="0" fontId="30" fillId="0" borderId="24" xfId="0" applyFont="1" applyBorder="1" applyAlignment="1">
      <alignment horizontal="center" vertical="center" wrapText="1" readingOrder="1"/>
    </xf>
    <xf numFmtId="0" fontId="30" fillId="0" borderId="23" xfId="0" applyFont="1" applyBorder="1" applyAlignment="1">
      <alignment horizontal="center" vertical="center" wrapText="1" readingOrder="1"/>
    </xf>
    <xf numFmtId="0" fontId="31" fillId="0" borderId="23" xfId="0" applyFont="1" applyBorder="1" applyAlignment="1">
      <alignment horizontal="center" vertical="center" wrapText="1"/>
    </xf>
    <xf numFmtId="0" fontId="30" fillId="0" borderId="22" xfId="0" applyFont="1" applyBorder="1" applyAlignment="1">
      <alignment horizontal="center" vertical="center" wrapText="1" readingOrder="1"/>
    </xf>
    <xf numFmtId="0" fontId="14" fillId="0" borderId="23" xfId="0" applyFont="1" applyBorder="1" applyAlignment="1">
      <alignment horizontal="center" vertical="center"/>
    </xf>
    <xf numFmtId="0" fontId="14" fillId="0" borderId="23" xfId="0" applyFont="1" applyBorder="1" applyAlignment="1">
      <alignment horizontal="center" vertical="center" wrapText="1"/>
    </xf>
    <xf numFmtId="0" fontId="14" fillId="0" borderId="22" xfId="0" applyFont="1" applyBorder="1" applyAlignment="1">
      <alignment horizontal="center" vertical="center"/>
    </xf>
    <xf numFmtId="0" fontId="30" fillId="0" borderId="21" xfId="0" applyFont="1" applyBorder="1" applyAlignment="1">
      <alignment horizontal="center" vertical="center" wrapText="1" readingOrder="1"/>
    </xf>
    <xf numFmtId="0" fontId="30" fillId="0" borderId="3" xfId="0" applyFont="1" applyBorder="1" applyAlignment="1">
      <alignment horizontal="center" vertical="center" wrapText="1" readingOrder="1"/>
    </xf>
    <xf numFmtId="0" fontId="31" fillId="0" borderId="3" xfId="0" applyFont="1" applyBorder="1" applyAlignment="1">
      <alignment horizontal="center" vertical="center" wrapText="1"/>
    </xf>
    <xf numFmtId="0" fontId="30" fillId="0" borderId="20" xfId="0" applyFont="1" applyBorder="1" applyAlignment="1">
      <alignment horizontal="center" vertical="center" wrapText="1" readingOrder="1"/>
    </xf>
    <xf numFmtId="0" fontId="14" fillId="0" borderId="3" xfId="0" applyFont="1" applyBorder="1" applyAlignment="1">
      <alignment horizontal="center" vertical="center"/>
    </xf>
    <xf numFmtId="0" fontId="14" fillId="0" borderId="3" xfId="0" applyFont="1" applyBorder="1" applyAlignment="1">
      <alignment horizontal="center" vertical="center" wrapText="1"/>
    </xf>
    <xf numFmtId="0" fontId="14" fillId="0" borderId="20" xfId="0" applyFont="1" applyBorder="1" applyAlignment="1">
      <alignment horizontal="center" vertical="center"/>
    </xf>
    <xf numFmtId="0" fontId="30" fillId="0" borderId="19" xfId="0" applyFont="1" applyBorder="1" applyAlignment="1">
      <alignment horizontal="center" vertical="center" wrapText="1" readingOrder="1"/>
    </xf>
    <xf numFmtId="0" fontId="30" fillId="0" borderId="18" xfId="0" applyFont="1" applyBorder="1" applyAlignment="1">
      <alignment horizontal="center" vertical="center" wrapText="1" readingOrder="1"/>
    </xf>
    <xf numFmtId="0" fontId="30" fillId="0" borderId="17" xfId="0" applyFont="1" applyBorder="1" applyAlignment="1">
      <alignment horizontal="center" vertical="center" wrapText="1" readingOrder="1"/>
    </xf>
    <xf numFmtId="0" fontId="31" fillId="0" borderId="18" xfId="0" applyFont="1" applyBorder="1" applyAlignment="1">
      <alignment horizontal="center" vertical="center" wrapText="1"/>
    </xf>
    <xf numFmtId="0" fontId="14" fillId="0" borderId="18" xfId="0" applyFont="1" applyBorder="1" applyAlignment="1">
      <alignment horizontal="center" vertical="center"/>
    </xf>
    <xf numFmtId="0" fontId="14" fillId="0" borderId="18" xfId="0" applyFont="1" applyBorder="1" applyAlignment="1">
      <alignment horizontal="center" vertical="center" wrapText="1"/>
    </xf>
    <xf numFmtId="0" fontId="14" fillId="0" borderId="17" xfId="0" applyFont="1" applyBorder="1" applyAlignment="1">
      <alignment horizontal="center" vertical="center"/>
    </xf>
    <xf numFmtId="0" fontId="31" fillId="0" borderId="4" xfId="0" applyFont="1" applyBorder="1" applyAlignment="1">
      <alignment horizontal="center" vertical="center" wrapText="1"/>
    </xf>
    <xf numFmtId="0" fontId="14" fillId="0" borderId="4" xfId="0" applyFont="1" applyBorder="1" applyAlignment="1">
      <alignment horizontal="center" vertical="center"/>
    </xf>
    <xf numFmtId="0" fontId="14" fillId="0" borderId="4" xfId="0" applyFont="1" applyBorder="1" applyAlignment="1">
      <alignment horizontal="center" vertical="center" wrapText="1"/>
    </xf>
    <xf numFmtId="0" fontId="14" fillId="0" borderId="66" xfId="0" applyFont="1" applyBorder="1" applyAlignment="1">
      <alignment horizontal="center" vertical="center"/>
    </xf>
    <xf numFmtId="0" fontId="31" fillId="0" borderId="1" xfId="0" applyFont="1" applyBorder="1" applyAlignment="1">
      <alignment horizontal="center" vertical="center" wrapText="1"/>
    </xf>
    <xf numFmtId="0" fontId="31" fillId="0" borderId="43"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25" xfId="0" applyFont="1" applyBorder="1" applyAlignment="1">
      <alignment horizontal="center" vertical="center" wrapText="1"/>
    </xf>
    <xf numFmtId="0" fontId="74" fillId="10" borderId="0" xfId="0" applyFont="1" applyFill="1" applyAlignment="1">
      <alignment vertical="center"/>
    </xf>
    <xf numFmtId="0" fontId="74" fillId="13" borderId="0" xfId="0" applyFont="1" applyFill="1" applyAlignment="1">
      <alignment vertical="center"/>
    </xf>
    <xf numFmtId="0" fontId="74" fillId="50" borderId="0" xfId="0" applyFont="1" applyFill="1" applyAlignment="1">
      <alignment vertical="center"/>
    </xf>
    <xf numFmtId="0" fontId="77" fillId="3" borderId="0" xfId="0" applyFont="1" applyFill="1" applyAlignment="1">
      <alignment vertical="center"/>
    </xf>
    <xf numFmtId="0" fontId="3" fillId="5" borderId="15"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7" fillId="51" borderId="0" xfId="0" applyFont="1" applyFill="1" applyAlignment="1">
      <alignment vertical="center"/>
    </xf>
    <xf numFmtId="0" fontId="0" fillId="0" borderId="83" xfId="0" applyBorder="1" applyAlignment="1">
      <alignment horizontal="center" vertical="center" wrapText="1"/>
    </xf>
    <xf numFmtId="0" fontId="0" fillId="0" borderId="69" xfId="0" applyBorder="1" applyAlignment="1">
      <alignment horizontal="center" vertical="center" wrapText="1"/>
    </xf>
    <xf numFmtId="0" fontId="0" fillId="0" borderId="75" xfId="0" applyBorder="1" applyAlignment="1">
      <alignment horizontal="center" vertical="center" wrapText="1"/>
    </xf>
    <xf numFmtId="0" fontId="26" fillId="0" borderId="63" xfId="0" applyFont="1" applyBorder="1" applyAlignment="1">
      <alignment horizontal="center" vertical="center"/>
    </xf>
    <xf numFmtId="0" fontId="26" fillId="0" borderId="5" xfId="0" applyFont="1" applyBorder="1" applyAlignment="1">
      <alignment horizontal="center" vertical="center"/>
    </xf>
    <xf numFmtId="0" fontId="26" fillId="0" borderId="61" xfId="0" applyFont="1" applyBorder="1" applyAlignment="1">
      <alignment horizontal="center" vertical="center"/>
    </xf>
    <xf numFmtId="0" fontId="26" fillId="0" borderId="64" xfId="0" applyFont="1" applyBorder="1" applyAlignment="1">
      <alignment horizontal="center" vertical="center"/>
    </xf>
    <xf numFmtId="0" fontId="26" fillId="0" borderId="81" xfId="0" applyFont="1" applyBorder="1" applyAlignment="1">
      <alignment horizontal="center" vertical="center"/>
    </xf>
    <xf numFmtId="0" fontId="26" fillId="0" borderId="80" xfId="0" applyFont="1" applyBorder="1" applyAlignment="1">
      <alignment horizontal="center" vertical="center"/>
    </xf>
    <xf numFmtId="0" fontId="54" fillId="0" borderId="26" xfId="0" applyFont="1" applyBorder="1" applyAlignment="1">
      <alignment horizontal="left"/>
    </xf>
    <xf numFmtId="0" fontId="54" fillId="0" borderId="27" xfId="0" applyFont="1" applyBorder="1" applyAlignment="1">
      <alignment horizontal="left"/>
    </xf>
    <xf numFmtId="0" fontId="54" fillId="0" borderId="49" xfId="0" applyFont="1" applyBorder="1" applyAlignment="1">
      <alignment horizontal="left"/>
    </xf>
    <xf numFmtId="0" fontId="54" fillId="0" borderId="83" xfId="0" applyFont="1" applyBorder="1" applyAlignment="1">
      <alignment horizontal="center" vertical="center" wrapText="1"/>
    </xf>
    <xf numFmtId="0" fontId="54" fillId="0" borderId="75" xfId="0" applyFont="1" applyBorder="1" applyAlignment="1">
      <alignment horizontal="center" vertical="center" wrapText="1"/>
    </xf>
    <xf numFmtId="0" fontId="54" fillId="0" borderId="69" xfId="0" applyFont="1" applyBorder="1" applyAlignment="1">
      <alignment horizontal="center" vertical="center" wrapText="1"/>
    </xf>
    <xf numFmtId="0" fontId="53" fillId="0" borderId="23" xfId="0" applyFont="1" applyBorder="1" applyAlignment="1">
      <alignment horizontal="center"/>
    </xf>
    <xf numFmtId="0" fontId="53" fillId="0" borderId="22" xfId="0" applyFont="1" applyBorder="1" applyAlignment="1">
      <alignment horizontal="center"/>
    </xf>
    <xf numFmtId="0" fontId="53" fillId="0" borderId="24" xfId="0" applyFont="1" applyBorder="1" applyAlignment="1">
      <alignment horizontal="center"/>
    </xf>
    <xf numFmtId="0" fontId="54" fillId="0" borderId="26" xfId="0" applyFont="1" applyBorder="1" applyAlignment="1">
      <alignment horizontal="left" vertical="center"/>
    </xf>
    <xf numFmtId="0" fontId="54" fillId="0" borderId="27" xfId="0" applyFont="1" applyBorder="1" applyAlignment="1">
      <alignment horizontal="left" vertical="center"/>
    </xf>
    <xf numFmtId="0" fontId="54" fillId="0" borderId="49" xfId="0" applyFont="1" applyBorder="1" applyAlignment="1">
      <alignment horizontal="left" vertical="center"/>
    </xf>
    <xf numFmtId="0" fontId="54" fillId="0" borderId="76" xfId="0" applyFont="1" applyBorder="1" applyAlignment="1">
      <alignment horizontal="center" vertical="center"/>
    </xf>
    <xf numFmtId="0" fontId="54" fillId="0" borderId="67" xfId="0" applyFont="1" applyBorder="1" applyAlignment="1">
      <alignment horizontal="center" vertical="center"/>
    </xf>
    <xf numFmtId="0" fontId="54" fillId="0" borderId="78" xfId="0" applyFont="1" applyBorder="1" applyAlignment="1">
      <alignment horizontal="center" vertical="center"/>
    </xf>
    <xf numFmtId="166" fontId="58" fillId="0" borderId="18" xfId="3" applyNumberFormat="1" applyFont="1" applyBorder="1" applyAlignment="1">
      <alignment horizontal="center" vertical="center"/>
    </xf>
    <xf numFmtId="0" fontId="56" fillId="0" borderId="18" xfId="0" quotePrefix="1" applyFont="1" applyBorder="1" applyAlignment="1">
      <alignment horizontal="left" vertical="center" wrapText="1"/>
    </xf>
    <xf numFmtId="0" fontId="56" fillId="0" borderId="17" xfId="0" quotePrefix="1" applyFont="1" applyBorder="1" applyAlignment="1">
      <alignment horizontal="left" vertical="center" wrapText="1"/>
    </xf>
    <xf numFmtId="0" fontId="64" fillId="0" borderId="24" xfId="0" applyFont="1" applyBorder="1" applyAlignment="1">
      <alignment horizontal="center" vertical="center" wrapText="1"/>
    </xf>
    <xf numFmtId="0" fontId="64" fillId="0" borderId="23" xfId="0" applyFont="1" applyBorder="1" applyAlignment="1">
      <alignment horizontal="center" vertical="center" wrapText="1"/>
    </xf>
    <xf numFmtId="0" fontId="64" fillId="0" borderId="22" xfId="0" applyFont="1" applyBorder="1" applyAlignment="1">
      <alignment horizontal="center" vertical="center" wrapText="1"/>
    </xf>
    <xf numFmtId="0" fontId="26" fillId="3" borderId="21" xfId="0" applyFont="1" applyFill="1" applyBorder="1" applyAlignment="1">
      <alignment horizontal="left" vertical="center" wrapText="1"/>
    </xf>
    <xf numFmtId="0" fontId="26" fillId="3" borderId="3" xfId="0" applyFont="1" applyFill="1" applyBorder="1" applyAlignment="1">
      <alignment horizontal="left" vertical="center" wrapText="1"/>
    </xf>
    <xf numFmtId="0" fontId="26" fillId="3" borderId="20" xfId="0" applyFont="1" applyFill="1" applyBorder="1" applyAlignment="1">
      <alignment horizontal="left" vertical="center" wrapText="1"/>
    </xf>
    <xf numFmtId="0" fontId="26" fillId="3" borderId="19" xfId="0" applyFont="1" applyFill="1" applyBorder="1" applyAlignment="1">
      <alignment horizontal="left" vertical="center" wrapText="1"/>
    </xf>
    <xf numFmtId="0" fontId="26" fillId="3" borderId="18" xfId="0" applyFont="1" applyFill="1" applyBorder="1" applyAlignment="1">
      <alignment horizontal="left" vertical="center" wrapText="1"/>
    </xf>
    <xf numFmtId="0" fontId="26" fillId="3" borderId="17" xfId="0" applyFont="1" applyFill="1" applyBorder="1" applyAlignment="1">
      <alignment horizontal="left" vertical="center" wrapText="1"/>
    </xf>
    <xf numFmtId="0" fontId="56" fillId="0" borderId="3" xfId="0" quotePrefix="1" applyFont="1" applyBorder="1" applyAlignment="1">
      <alignment horizontal="left" vertical="center" wrapText="1"/>
    </xf>
    <xf numFmtId="0" fontId="56" fillId="0" borderId="20" xfId="0" quotePrefix="1" applyFont="1" applyBorder="1" applyAlignment="1">
      <alignment horizontal="left" vertical="center" wrapText="1"/>
    </xf>
    <xf numFmtId="0" fontId="57" fillId="0" borderId="23" xfId="0" applyFont="1" applyBorder="1" applyAlignment="1">
      <alignment horizontal="center" vertical="center" wrapText="1"/>
    </xf>
    <xf numFmtId="0" fontId="57" fillId="0" borderId="22" xfId="0" applyFont="1" applyBorder="1" applyAlignment="1">
      <alignment horizontal="center" vertical="center" wrapText="1"/>
    </xf>
    <xf numFmtId="0" fontId="58" fillId="0" borderId="3" xfId="0" applyFont="1" applyBorder="1" applyAlignment="1">
      <alignment horizontal="left" vertical="center" wrapText="1"/>
    </xf>
    <xf numFmtId="0" fontId="58" fillId="0" borderId="20" xfId="0" applyFont="1" applyBorder="1" applyAlignment="1">
      <alignment horizontal="left" vertical="center" wrapText="1"/>
    </xf>
    <xf numFmtId="0" fontId="53" fillId="0" borderId="26" xfId="0" applyFont="1" applyBorder="1" applyAlignment="1">
      <alignment horizontal="left"/>
    </xf>
    <xf numFmtId="0" fontId="53" fillId="0" borderId="83" xfId="0" applyFont="1" applyBorder="1" applyAlignment="1">
      <alignment horizontal="center" vertical="center"/>
    </xf>
    <xf numFmtId="0" fontId="53" fillId="0" borderId="75" xfId="0" applyFont="1" applyBorder="1" applyAlignment="1">
      <alignment horizontal="center" vertical="center"/>
    </xf>
    <xf numFmtId="0" fontId="26" fillId="3" borderId="83" xfId="0" applyFont="1" applyFill="1" applyBorder="1" applyAlignment="1">
      <alignment horizontal="center" vertical="center" wrapText="1"/>
    </xf>
    <xf numFmtId="0" fontId="26" fillId="3" borderId="69" xfId="0" applyFont="1" applyFill="1" applyBorder="1" applyAlignment="1">
      <alignment horizontal="center" vertical="center" wrapText="1"/>
    </xf>
    <xf numFmtId="0" fontId="26" fillId="3" borderId="75" xfId="0" applyFont="1" applyFill="1" applyBorder="1" applyAlignment="1">
      <alignment horizontal="center" vertical="center" wrapText="1"/>
    </xf>
    <xf numFmtId="0" fontId="2" fillId="3" borderId="39" xfId="0" applyFont="1" applyFill="1" applyBorder="1" applyAlignment="1">
      <alignment horizontal="left" vertical="center"/>
    </xf>
    <xf numFmtId="0" fontId="53" fillId="0" borderId="25" xfId="0" applyFont="1" applyBorder="1" applyAlignment="1">
      <alignment horizontal="center"/>
    </xf>
    <xf numFmtId="0" fontId="26" fillId="0" borderId="83"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75" xfId="0" applyFont="1" applyBorder="1" applyAlignment="1">
      <alignment horizontal="center" vertical="center" wrapText="1"/>
    </xf>
    <xf numFmtId="0" fontId="2" fillId="0" borderId="26" xfId="0" applyFont="1" applyBorder="1" applyAlignment="1">
      <alignment horizontal="left"/>
    </xf>
    <xf numFmtId="0" fontId="2" fillId="0" borderId="27" xfId="0" applyFont="1" applyBorder="1" applyAlignment="1">
      <alignment horizontal="left"/>
    </xf>
    <xf numFmtId="0" fontId="2" fillId="0" borderId="49" xfId="0" applyFont="1" applyBorder="1" applyAlignment="1">
      <alignment horizontal="left"/>
    </xf>
    <xf numFmtId="0" fontId="53" fillId="0" borderId="76" xfId="0" applyFont="1" applyBorder="1" applyAlignment="1">
      <alignment horizontal="center"/>
    </xf>
    <xf numFmtId="0" fontId="61" fillId="0" borderId="12" xfId="0" applyFont="1" applyBorder="1" applyAlignment="1">
      <alignment horizontal="center" vertical="center" wrapText="1"/>
    </xf>
    <xf numFmtId="0" fontId="3" fillId="5" borderId="21"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59" fillId="2" borderId="24" xfId="0" applyFont="1" applyFill="1" applyBorder="1" applyAlignment="1">
      <alignment horizontal="center" vertical="center"/>
    </xf>
    <xf numFmtId="0" fontId="59" fillId="2" borderId="23" xfId="0" applyFont="1" applyFill="1" applyBorder="1" applyAlignment="1">
      <alignment horizontal="center" vertical="center"/>
    </xf>
    <xf numFmtId="0" fontId="59" fillId="2" borderId="22" xfId="0" applyFont="1" applyFill="1" applyBorder="1" applyAlignment="1">
      <alignment horizontal="center" vertical="center"/>
    </xf>
    <xf numFmtId="0" fontId="0" fillId="3" borderId="21" xfId="0" applyFill="1" applyBorder="1" applyAlignment="1">
      <alignment horizontal="left" vertical="center" wrapText="1"/>
    </xf>
    <xf numFmtId="0" fontId="0" fillId="3" borderId="3" xfId="0" applyFill="1" applyBorder="1" applyAlignment="1">
      <alignment horizontal="left" vertical="center" wrapText="1"/>
    </xf>
    <xf numFmtId="0" fontId="0" fillId="3" borderId="20" xfId="0" applyFill="1" applyBorder="1" applyAlignment="1">
      <alignment horizontal="left" vertical="center" wrapText="1"/>
    </xf>
    <xf numFmtId="0" fontId="3" fillId="5" borderId="24" xfId="0" applyFont="1" applyFill="1" applyBorder="1" applyAlignment="1">
      <alignment horizontal="center" vertical="center" wrapText="1"/>
    </xf>
    <xf numFmtId="0" fontId="3" fillId="5" borderId="23"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3" fillId="5" borderId="72" xfId="0" applyFont="1" applyFill="1" applyBorder="1" applyAlignment="1">
      <alignment horizontal="center" vertical="center" wrapText="1"/>
    </xf>
    <xf numFmtId="0" fontId="3" fillId="5" borderId="62" xfId="0" applyFont="1" applyFill="1" applyBorder="1" applyAlignment="1">
      <alignment horizontal="center" vertical="center" wrapText="1"/>
    </xf>
    <xf numFmtId="0" fontId="3" fillId="5" borderId="76" xfId="0" applyFont="1" applyFill="1" applyBorder="1" applyAlignment="1">
      <alignment horizontal="center" vertical="center" wrapText="1"/>
    </xf>
    <xf numFmtId="0" fontId="3" fillId="5" borderId="67" xfId="0" applyFont="1" applyFill="1" applyBorder="1" applyAlignment="1">
      <alignment horizontal="center" vertical="center" wrapText="1"/>
    </xf>
    <xf numFmtId="0" fontId="3" fillId="5" borderId="78" xfId="0" applyFont="1" applyFill="1" applyBorder="1" applyAlignment="1">
      <alignment horizontal="center" vertical="center" wrapText="1"/>
    </xf>
    <xf numFmtId="0" fontId="58" fillId="3" borderId="64" xfId="0" applyFont="1" applyFill="1" applyBorder="1" applyAlignment="1">
      <alignment horizontal="left" vertical="center" wrapText="1"/>
    </xf>
    <xf numFmtId="0" fontId="58" fillId="3" borderId="81" xfId="0" applyFont="1" applyFill="1" applyBorder="1" applyAlignment="1">
      <alignment horizontal="left" vertical="center" wrapText="1"/>
    </xf>
    <xf numFmtId="0" fontId="58" fillId="3" borderId="80" xfId="0" applyFont="1" applyFill="1" applyBorder="1" applyAlignment="1">
      <alignment horizontal="left" vertical="center" wrapText="1"/>
    </xf>
    <xf numFmtId="0" fontId="14" fillId="3" borderId="63"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61" xfId="0" applyFont="1" applyFill="1" applyBorder="1" applyAlignment="1">
      <alignment horizontal="center" vertical="center" wrapText="1"/>
    </xf>
    <xf numFmtId="0" fontId="11" fillId="3" borderId="64" xfId="0" applyFont="1" applyFill="1" applyBorder="1" applyAlignment="1">
      <alignment horizontal="center" vertical="center" wrapText="1"/>
    </xf>
    <xf numFmtId="0" fontId="11" fillId="3" borderId="81" xfId="0" applyFont="1" applyFill="1" applyBorder="1" applyAlignment="1">
      <alignment horizontal="center" vertical="center" wrapText="1"/>
    </xf>
    <xf numFmtId="0" fontId="11" fillId="3" borderId="80" xfId="0" applyFont="1" applyFill="1" applyBorder="1" applyAlignment="1">
      <alignment horizontal="center" vertical="center" wrapText="1"/>
    </xf>
    <xf numFmtId="0" fontId="3" fillId="5" borderId="24"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5" borderId="39" xfId="0" applyFont="1" applyFill="1" applyBorder="1" applyAlignment="1">
      <alignment horizontal="center" vertical="center" wrapText="1"/>
    </xf>
    <xf numFmtId="0" fontId="3" fillId="5" borderId="44" xfId="0" applyFont="1" applyFill="1" applyBorder="1" applyAlignment="1">
      <alignment horizontal="center" vertical="center" wrapText="1"/>
    </xf>
    <xf numFmtId="0" fontId="3" fillId="5" borderId="45" xfId="0" applyFont="1" applyFill="1" applyBorder="1" applyAlignment="1">
      <alignment horizontal="center" vertical="center" wrapText="1"/>
    </xf>
    <xf numFmtId="0" fontId="0" fillId="3" borderId="64" xfId="0" applyFill="1" applyBorder="1" applyAlignment="1">
      <alignment horizontal="center" vertical="center" wrapText="1"/>
    </xf>
    <xf numFmtId="0" fontId="0" fillId="3" borderId="81" xfId="0" applyFill="1" applyBorder="1" applyAlignment="1">
      <alignment horizontal="center" vertical="center" wrapText="1"/>
    </xf>
    <xf numFmtId="0" fontId="0" fillId="3" borderId="80" xfId="0" applyFill="1" applyBorder="1" applyAlignment="1">
      <alignment horizontal="center" vertical="center" wrapText="1"/>
    </xf>
    <xf numFmtId="0" fontId="58" fillId="3" borderId="21" xfId="0" applyFont="1" applyFill="1" applyBorder="1" applyAlignment="1">
      <alignment horizontal="left" vertical="center" wrapText="1"/>
    </xf>
    <xf numFmtId="0" fontId="58" fillId="3" borderId="3" xfId="0" applyFont="1" applyFill="1" applyBorder="1" applyAlignment="1">
      <alignment horizontal="left" vertical="center" wrapText="1"/>
    </xf>
    <xf numFmtId="0" fontId="58" fillId="3" borderId="20" xfId="0" applyFont="1" applyFill="1" applyBorder="1" applyAlignment="1">
      <alignment horizontal="left" vertical="center" wrapText="1"/>
    </xf>
    <xf numFmtId="0" fontId="58" fillId="3" borderId="19" xfId="0" applyFont="1" applyFill="1" applyBorder="1" applyAlignment="1">
      <alignment horizontal="left" vertical="center" wrapText="1"/>
    </xf>
    <xf numFmtId="0" fontId="58" fillId="3" borderId="18" xfId="0" applyFont="1" applyFill="1" applyBorder="1" applyAlignment="1">
      <alignment horizontal="left" vertical="center" wrapText="1"/>
    </xf>
    <xf numFmtId="0" fontId="58" fillId="3" borderId="17" xfId="0" applyFont="1" applyFill="1" applyBorder="1" applyAlignment="1">
      <alignment horizontal="left" vertical="center" wrapText="1"/>
    </xf>
    <xf numFmtId="0" fontId="59" fillId="2" borderId="39" xfId="0" applyFont="1" applyFill="1" applyBorder="1" applyAlignment="1">
      <alignment horizontal="center" vertical="center"/>
    </xf>
    <xf numFmtId="0" fontId="59" fillId="2" borderId="44" xfId="0" applyFont="1" applyFill="1" applyBorder="1" applyAlignment="1">
      <alignment horizontal="center" vertical="center"/>
    </xf>
    <xf numFmtId="0" fontId="3" fillId="5" borderId="76" xfId="0" applyFont="1" applyFill="1" applyBorder="1" applyAlignment="1">
      <alignment horizontal="left" vertical="center" wrapText="1"/>
    </xf>
    <xf numFmtId="0" fontId="3" fillId="5" borderId="67" xfId="0" applyFont="1" applyFill="1" applyBorder="1" applyAlignment="1">
      <alignment horizontal="left" vertical="center" wrapText="1"/>
    </xf>
    <xf numFmtId="0" fontId="3" fillId="5" borderId="78" xfId="0" applyFont="1" applyFill="1" applyBorder="1" applyAlignment="1">
      <alignment horizontal="left" vertical="center" wrapText="1"/>
    </xf>
    <xf numFmtId="0" fontId="58" fillId="3" borderId="63" xfId="0" applyFont="1" applyFill="1" applyBorder="1" applyAlignment="1">
      <alignment vertical="center" wrapText="1"/>
    </xf>
    <xf numFmtId="0" fontId="58" fillId="3" borderId="5" xfId="0" applyFont="1" applyFill="1" applyBorder="1" applyAlignment="1">
      <alignment vertical="center" wrapText="1"/>
    </xf>
    <xf numFmtId="0" fontId="58" fillId="3" borderId="61" xfId="0" applyFont="1" applyFill="1" applyBorder="1" applyAlignment="1">
      <alignment vertical="center" wrapText="1"/>
    </xf>
    <xf numFmtId="0" fontId="58" fillId="3" borderId="64" xfId="0" applyFont="1" applyFill="1" applyBorder="1" applyAlignment="1">
      <alignment vertical="center" wrapText="1"/>
    </xf>
    <xf numFmtId="0" fontId="58" fillId="3" borderId="81" xfId="0" applyFont="1" applyFill="1" applyBorder="1" applyAlignment="1">
      <alignment vertical="center" wrapText="1"/>
    </xf>
    <xf numFmtId="0" fontId="58" fillId="3" borderId="80" xfId="0" applyFont="1" applyFill="1" applyBorder="1" applyAlignment="1">
      <alignment vertical="center" wrapText="1"/>
    </xf>
    <xf numFmtId="0" fontId="59" fillId="2" borderId="45" xfId="0" applyFont="1" applyFill="1" applyBorder="1" applyAlignment="1">
      <alignment horizontal="center" vertical="center"/>
    </xf>
    <xf numFmtId="0" fontId="3" fillId="5" borderId="2" xfId="0" applyFont="1" applyFill="1" applyBorder="1" applyAlignment="1">
      <alignment horizontal="center" vertical="center" wrapText="1"/>
    </xf>
    <xf numFmtId="0" fontId="59" fillId="2" borderId="50" xfId="0" applyFont="1" applyFill="1" applyBorder="1" applyAlignment="1">
      <alignment horizontal="center" vertical="center"/>
    </xf>
    <xf numFmtId="0" fontId="59" fillId="2" borderId="28" xfId="0" applyFont="1" applyFill="1" applyBorder="1" applyAlignment="1">
      <alignment horizontal="center" vertical="center"/>
    </xf>
    <xf numFmtId="0" fontId="59" fillId="2" borderId="29" xfId="0" applyFont="1" applyFill="1" applyBorder="1" applyAlignment="1">
      <alignment horizontal="center" vertical="center"/>
    </xf>
    <xf numFmtId="0" fontId="3" fillId="5" borderId="20"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27" xfId="0" applyFont="1" applyFill="1" applyBorder="1" applyAlignment="1">
      <alignment horizontal="center" vertical="center" wrapText="1"/>
    </xf>
    <xf numFmtId="0" fontId="3" fillId="5" borderId="82" xfId="0" applyFont="1" applyFill="1" applyBorder="1" applyAlignment="1">
      <alignment horizontal="center" vertical="center" wrapText="1"/>
    </xf>
    <xf numFmtId="0" fontId="0" fillId="3" borderId="19" xfId="0" applyFill="1" applyBorder="1" applyAlignment="1">
      <alignment horizontal="left" vertical="center" wrapText="1"/>
    </xf>
    <xf numFmtId="0" fontId="0" fillId="3" borderId="18" xfId="0" applyFill="1" applyBorder="1" applyAlignment="1">
      <alignment horizontal="left" vertical="center" wrapText="1"/>
    </xf>
    <xf numFmtId="0" fontId="0" fillId="3" borderId="17" xfId="0" applyFill="1" applyBorder="1" applyAlignment="1">
      <alignment horizontal="left" vertical="center" wrapText="1"/>
    </xf>
    <xf numFmtId="0" fontId="0" fillId="3" borderId="63" xfId="0" applyFill="1" applyBorder="1" applyAlignment="1">
      <alignment horizontal="center" vertical="center" wrapText="1"/>
    </xf>
    <xf numFmtId="0" fontId="0" fillId="3" borderId="5" xfId="0" applyFill="1" applyBorder="1" applyAlignment="1">
      <alignment horizontal="center" vertical="center" wrapText="1"/>
    </xf>
    <xf numFmtId="0" fontId="0" fillId="3" borderId="61" xfId="0" applyFill="1" applyBorder="1" applyAlignment="1">
      <alignment horizontal="center" vertical="center" wrapText="1"/>
    </xf>
    <xf numFmtId="0" fontId="3" fillId="5" borderId="68" xfId="0" applyFont="1" applyFill="1" applyBorder="1" applyAlignment="1">
      <alignment horizontal="left" vertical="center" wrapText="1"/>
    </xf>
    <xf numFmtId="0" fontId="3" fillId="5" borderId="25" xfId="0" applyFont="1" applyFill="1" applyBorder="1" applyAlignment="1">
      <alignment horizontal="left" vertical="center" wrapText="1"/>
    </xf>
    <xf numFmtId="0" fontId="3" fillId="5" borderId="42" xfId="0" applyFont="1" applyFill="1" applyBorder="1" applyAlignment="1">
      <alignment horizontal="center" vertical="center" wrapText="1"/>
    </xf>
    <xf numFmtId="0" fontId="3" fillId="5" borderId="49" xfId="0" applyFont="1" applyFill="1" applyBorder="1" applyAlignment="1">
      <alignment horizontal="center" vertical="center" wrapText="1"/>
    </xf>
    <xf numFmtId="0" fontId="0" fillId="3" borderId="1" xfId="0" applyFill="1" applyBorder="1" applyAlignment="1">
      <alignment horizontal="left" vertical="center" wrapText="1"/>
    </xf>
    <xf numFmtId="0" fontId="0" fillId="3" borderId="5" xfId="0" applyFill="1" applyBorder="1" applyAlignment="1">
      <alignment horizontal="left" vertical="center" wrapText="1"/>
    </xf>
    <xf numFmtId="0" fontId="0" fillId="3" borderId="2" xfId="0" applyFill="1" applyBorder="1" applyAlignment="1">
      <alignment horizontal="left" vertical="center" wrapText="1"/>
    </xf>
    <xf numFmtId="0" fontId="0" fillId="0" borderId="1" xfId="0" applyBorder="1" applyAlignment="1">
      <alignment horizontal="left" vertical="center" wrapText="1"/>
    </xf>
    <xf numFmtId="0" fontId="0" fillId="0" borderId="5" xfId="0" applyBorder="1" applyAlignment="1">
      <alignment horizontal="left" vertical="center" wrapText="1"/>
    </xf>
    <xf numFmtId="0" fontId="0" fillId="0" borderId="2" xfId="0" applyBorder="1" applyAlignment="1">
      <alignment horizontal="left" vertical="center" wrapText="1"/>
    </xf>
    <xf numFmtId="0" fontId="3" fillId="5" borderId="1" xfId="0" applyFont="1" applyFill="1" applyBorder="1" applyAlignment="1">
      <alignment horizontal="left" vertical="center" wrapText="1"/>
    </xf>
    <xf numFmtId="0" fontId="3" fillId="5" borderId="5" xfId="0" applyFont="1" applyFill="1" applyBorder="1" applyAlignment="1">
      <alignment horizontal="left" vertical="center" wrapText="1"/>
    </xf>
    <xf numFmtId="0" fontId="3" fillId="5" borderId="2" xfId="0" applyFont="1" applyFill="1" applyBorder="1" applyAlignment="1">
      <alignment horizontal="left" vertical="center" wrapText="1"/>
    </xf>
    <xf numFmtId="0" fontId="0" fillId="14" borderId="3" xfId="0" applyFill="1" applyBorder="1" applyAlignment="1">
      <alignment vertical="center" wrapText="1"/>
    </xf>
    <xf numFmtId="0" fontId="10" fillId="3" borderId="9"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14" xfId="0" applyFont="1" applyFill="1" applyBorder="1" applyAlignment="1">
      <alignment horizontal="center" vertical="center"/>
    </xf>
    <xf numFmtId="0" fontId="10" fillId="3" borderId="15" xfId="0" applyFont="1" applyFill="1" applyBorder="1" applyAlignment="1">
      <alignment horizontal="center" vertical="center"/>
    </xf>
    <xf numFmtId="3" fontId="10" fillId="3" borderId="9" xfId="0" applyNumberFormat="1" applyFont="1" applyFill="1" applyBorder="1" applyAlignment="1">
      <alignment horizontal="center" vertical="center"/>
    </xf>
    <xf numFmtId="3" fontId="10" fillId="3" borderId="10" xfId="0" applyNumberFormat="1" applyFont="1" applyFill="1" applyBorder="1" applyAlignment="1">
      <alignment horizontal="center" vertical="center"/>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10" fillId="3" borderId="0" xfId="0" applyNumberFormat="1" applyFont="1" applyFill="1" applyAlignment="1">
      <alignment horizontal="center" vertical="center"/>
    </xf>
    <xf numFmtId="3" fontId="10" fillId="3" borderId="13" xfId="0" applyNumberFormat="1" applyFont="1" applyFill="1" applyBorder="1" applyAlignment="1">
      <alignment horizontal="center" vertical="center"/>
    </xf>
    <xf numFmtId="3" fontId="10" fillId="3" borderId="14" xfId="0" applyNumberFormat="1" applyFont="1" applyFill="1" applyBorder="1" applyAlignment="1">
      <alignment horizontal="center" vertical="center"/>
    </xf>
    <xf numFmtId="3" fontId="10" fillId="3" borderId="6" xfId="0" applyNumberFormat="1" applyFont="1" applyFill="1" applyBorder="1" applyAlignment="1">
      <alignment horizontal="center" vertical="center"/>
    </xf>
    <xf numFmtId="3" fontId="10" fillId="3" borderId="15" xfId="0" applyNumberFormat="1" applyFont="1" applyFill="1" applyBorder="1" applyAlignment="1">
      <alignment horizontal="center" vertical="center"/>
    </xf>
    <xf numFmtId="0" fontId="0" fillId="14" borderId="1" xfId="0" applyFill="1" applyBorder="1" applyAlignment="1">
      <alignment horizontal="left" vertical="center" wrapText="1"/>
    </xf>
    <xf numFmtId="0" fontId="0" fillId="14" borderId="5" xfId="0" applyFill="1" applyBorder="1" applyAlignment="1">
      <alignment horizontal="left" vertical="center" wrapText="1"/>
    </xf>
    <xf numFmtId="0" fontId="0" fillId="14" borderId="2" xfId="0" applyFill="1" applyBorder="1" applyAlignment="1">
      <alignment horizontal="left" vertical="center" wrapText="1"/>
    </xf>
    <xf numFmtId="0" fontId="3" fillId="5" borderId="1"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3" xfId="0" applyFont="1" applyFill="1" applyBorder="1" applyAlignment="1">
      <alignment horizontal="left" vertical="center" wrapText="1"/>
    </xf>
    <xf numFmtId="0" fontId="0" fillId="14" borderId="1" xfId="0" applyFill="1" applyBorder="1" applyAlignment="1">
      <alignment horizontal="center" vertical="center" wrapText="1"/>
    </xf>
    <xf numFmtId="0" fontId="0" fillId="14" borderId="5" xfId="0" applyFill="1" applyBorder="1" applyAlignment="1">
      <alignment horizontal="center" vertical="center" wrapText="1"/>
    </xf>
    <xf numFmtId="0" fontId="0" fillId="14" borderId="2" xfId="0" applyFill="1" applyBorder="1" applyAlignment="1">
      <alignment horizontal="center" vertical="center" wrapText="1"/>
    </xf>
    <xf numFmtId="0" fontId="0" fillId="14" borderId="3" xfId="0" applyFill="1" applyBorder="1" applyAlignment="1">
      <alignment horizontal="left" vertical="center" wrapText="1"/>
    </xf>
    <xf numFmtId="0" fontId="58" fillId="14" borderId="1" xfId="0" applyFont="1" applyFill="1" applyBorder="1" applyAlignment="1">
      <alignment horizontal="left" vertical="center" wrapText="1"/>
    </xf>
    <xf numFmtId="0" fontId="58" fillId="14" borderId="5" xfId="0" applyFont="1" applyFill="1" applyBorder="1" applyAlignment="1">
      <alignment horizontal="left" vertical="center" wrapText="1"/>
    </xf>
    <xf numFmtId="0" fontId="58" fillId="14" borderId="2" xfId="0" applyFont="1" applyFill="1" applyBorder="1" applyAlignment="1">
      <alignment horizontal="left" vertical="center" wrapText="1"/>
    </xf>
    <xf numFmtId="0" fontId="3" fillId="5" borderId="63" xfId="0" applyFont="1" applyFill="1" applyBorder="1" applyAlignment="1">
      <alignment horizontal="left" vertical="center" wrapText="1"/>
    </xf>
    <xf numFmtId="0" fontId="58" fillId="14" borderId="77" xfId="0" applyFont="1" applyFill="1" applyBorder="1" applyAlignment="1">
      <alignment vertical="center" wrapText="1"/>
    </xf>
    <xf numFmtId="0" fontId="58" fillId="14" borderId="10" xfId="0" applyFont="1" applyFill="1" applyBorder="1" applyAlignment="1">
      <alignment vertical="center" wrapText="1"/>
    </xf>
    <xf numFmtId="0" fontId="58" fillId="14" borderId="11" xfId="0" applyFont="1" applyFill="1" applyBorder="1" applyAlignment="1">
      <alignment vertical="center" wrapText="1"/>
    </xf>
    <xf numFmtId="0" fontId="58" fillId="14" borderId="33" xfId="0" applyFont="1" applyFill="1" applyBorder="1" applyAlignment="1">
      <alignment vertical="center" wrapText="1"/>
    </xf>
    <xf numFmtId="0" fontId="58" fillId="14" borderId="0" xfId="0" applyFont="1" applyFill="1" applyAlignment="1">
      <alignment vertical="center" wrapText="1"/>
    </xf>
    <xf numFmtId="0" fontId="58" fillId="14" borderId="13" xfId="0" applyFont="1" applyFill="1" applyBorder="1" applyAlignment="1">
      <alignment vertical="center" wrapText="1"/>
    </xf>
    <xf numFmtId="0" fontId="58" fillId="14" borderId="60" xfId="0" applyFont="1" applyFill="1" applyBorder="1" applyAlignment="1">
      <alignment vertical="center" wrapText="1"/>
    </xf>
    <xf numFmtId="0" fontId="58" fillId="14" borderId="6" xfId="0" applyFont="1" applyFill="1" applyBorder="1" applyAlignment="1">
      <alignment vertical="center" wrapText="1"/>
    </xf>
    <xf numFmtId="0" fontId="58" fillId="14" borderId="15" xfId="0" applyFont="1" applyFill="1" applyBorder="1" applyAlignment="1">
      <alignment vertical="center" wrapText="1"/>
    </xf>
    <xf numFmtId="0" fontId="58" fillId="14" borderId="3" xfId="0" applyFont="1" applyFill="1" applyBorder="1" applyAlignment="1">
      <alignment horizontal="left" vertical="center" wrapText="1"/>
    </xf>
    <xf numFmtId="0" fontId="11" fillId="14" borderId="1" xfId="0" applyFont="1" applyFill="1" applyBorder="1" applyAlignment="1">
      <alignment horizontal="left" vertical="center" wrapText="1"/>
    </xf>
    <xf numFmtId="0" fontId="11" fillId="14" borderId="5" xfId="0" applyFont="1" applyFill="1" applyBorder="1" applyAlignment="1">
      <alignment horizontal="left" vertical="center" wrapText="1"/>
    </xf>
    <xf numFmtId="0" fontId="11" fillId="14" borderId="2" xfId="0" applyFont="1" applyFill="1" applyBorder="1" applyAlignment="1">
      <alignment horizontal="left" vertical="center" wrapText="1"/>
    </xf>
    <xf numFmtId="0" fontId="58" fillId="14" borderId="63" xfId="0" applyFont="1" applyFill="1" applyBorder="1" applyAlignment="1">
      <alignment horizontal="left" vertical="center" wrapText="1"/>
    </xf>
    <xf numFmtId="0" fontId="4" fillId="3" borderId="8" xfId="0" applyFont="1" applyFill="1" applyBorder="1" applyAlignment="1">
      <alignment horizontal="left" vertical="center"/>
    </xf>
    <xf numFmtId="0" fontId="4" fillId="3" borderId="7" xfId="0" applyFont="1" applyFill="1" applyBorder="1" applyAlignment="1">
      <alignment horizontal="left" vertical="center"/>
    </xf>
    <xf numFmtId="0" fontId="4" fillId="3" borderId="4" xfId="0" applyFont="1" applyFill="1" applyBorder="1" applyAlignment="1">
      <alignment horizontal="left" vertical="center"/>
    </xf>
    <xf numFmtId="0" fontId="0" fillId="3" borderId="9" xfId="0" applyFill="1" applyBorder="1" applyAlignment="1">
      <alignment horizontal="left" vertical="center" wrapText="1"/>
    </xf>
    <xf numFmtId="0" fontId="0" fillId="3" borderId="10" xfId="0" applyFill="1" applyBorder="1" applyAlignment="1">
      <alignment horizontal="left" vertical="center"/>
    </xf>
    <xf numFmtId="0" fontId="0" fillId="3" borderId="11" xfId="0" applyFill="1" applyBorder="1" applyAlignment="1">
      <alignment horizontal="left" vertical="center"/>
    </xf>
    <xf numFmtId="0" fontId="0" fillId="3" borderId="12" xfId="0" applyFill="1" applyBorder="1" applyAlignment="1">
      <alignment horizontal="left" vertical="center"/>
    </xf>
    <xf numFmtId="0" fontId="0" fillId="3" borderId="0" xfId="0" applyFill="1" applyAlignment="1">
      <alignment horizontal="left" vertical="center"/>
    </xf>
    <xf numFmtId="0" fontId="0" fillId="3" borderId="13" xfId="0" applyFill="1" applyBorder="1" applyAlignment="1">
      <alignment horizontal="left" vertical="center"/>
    </xf>
    <xf numFmtId="0" fontId="0" fillId="3" borderId="14" xfId="0" applyFill="1" applyBorder="1" applyAlignment="1">
      <alignment horizontal="left" vertical="center"/>
    </xf>
    <xf numFmtId="0" fontId="0" fillId="3" borderId="6" xfId="0" applyFill="1" applyBorder="1" applyAlignment="1">
      <alignment horizontal="left" vertical="center"/>
    </xf>
    <xf numFmtId="0" fontId="0" fillId="3" borderId="15" xfId="0" applyFill="1" applyBorder="1" applyAlignment="1">
      <alignment horizontal="left" vertical="center"/>
    </xf>
    <xf numFmtId="0" fontId="4" fillId="3" borderId="3" xfId="0" applyFont="1" applyFill="1" applyBorder="1" applyAlignment="1">
      <alignment horizontal="left" vertical="center"/>
    </xf>
    <xf numFmtId="0" fontId="4" fillId="3" borderId="8" xfId="0" applyFont="1" applyFill="1" applyBorder="1" applyAlignment="1">
      <alignment vertical="center" wrapText="1"/>
    </xf>
    <xf numFmtId="0" fontId="4" fillId="3" borderId="4" xfId="0" applyFont="1" applyFill="1" applyBorder="1" applyAlignment="1">
      <alignment vertical="center" wrapText="1"/>
    </xf>
    <xf numFmtId="0" fontId="0" fillId="3" borderId="10" xfId="0" applyFill="1" applyBorder="1" applyAlignment="1">
      <alignment horizontal="left" vertical="center" wrapText="1"/>
    </xf>
    <xf numFmtId="0" fontId="0" fillId="3" borderId="11" xfId="0" applyFill="1" applyBorder="1" applyAlignment="1">
      <alignment horizontal="left" vertical="center" wrapText="1"/>
    </xf>
    <xf numFmtId="0" fontId="0" fillId="3" borderId="12" xfId="0" applyFill="1" applyBorder="1" applyAlignment="1">
      <alignment horizontal="left" vertical="center" wrapText="1"/>
    </xf>
    <xf numFmtId="0" fontId="0" fillId="3" borderId="0" xfId="0" applyFill="1" applyAlignment="1">
      <alignment horizontal="left" vertical="center" wrapText="1"/>
    </xf>
    <xf numFmtId="0" fontId="0" fillId="3" borderId="13" xfId="0" applyFill="1" applyBorder="1" applyAlignment="1">
      <alignment horizontal="left" vertical="center" wrapText="1"/>
    </xf>
    <xf numFmtId="0" fontId="0" fillId="3" borderId="14" xfId="0" applyFill="1" applyBorder="1" applyAlignment="1">
      <alignment horizontal="left" vertical="center" wrapText="1"/>
    </xf>
    <xf numFmtId="0" fontId="0" fillId="3" borderId="6" xfId="0" applyFill="1" applyBorder="1" applyAlignment="1">
      <alignment horizontal="left" vertical="center" wrapText="1"/>
    </xf>
    <xf numFmtId="0" fontId="0" fillId="3" borderId="15" xfId="0" applyFill="1" applyBorder="1" applyAlignment="1">
      <alignment horizontal="left" vertical="center" wrapText="1"/>
    </xf>
    <xf numFmtId="0" fontId="14" fillId="3" borderId="9" xfId="0" applyFont="1" applyFill="1" applyBorder="1" applyAlignment="1">
      <alignment horizontal="left" vertical="center"/>
    </xf>
    <xf numFmtId="0" fontId="11" fillId="3" borderId="3" xfId="0" applyFont="1" applyFill="1" applyBorder="1" applyAlignment="1">
      <alignment horizontal="left" vertical="center" wrapText="1"/>
    </xf>
    <xf numFmtId="0" fontId="0" fillId="3" borderId="3" xfId="0" applyFill="1" applyBorder="1" applyAlignment="1">
      <alignment horizontal="left" vertical="center"/>
    </xf>
    <xf numFmtId="0" fontId="14" fillId="3" borderId="3" xfId="0" applyFont="1" applyFill="1" applyBorder="1" applyAlignment="1">
      <alignment horizontal="left" vertical="center"/>
    </xf>
    <xf numFmtId="0" fontId="11" fillId="3" borderId="1"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11" fillId="3" borderId="3" xfId="5" applyFont="1" applyFill="1" applyBorder="1" applyAlignment="1">
      <alignment horizontal="left" vertical="center" wrapText="1"/>
    </xf>
    <xf numFmtId="0" fontId="11" fillId="3" borderId="9" xfId="0" applyFont="1" applyFill="1" applyBorder="1" applyAlignment="1">
      <alignment horizontal="left" vertical="center" wrapText="1"/>
    </xf>
    <xf numFmtId="0" fontId="11" fillId="3" borderId="10" xfId="0" applyFont="1" applyFill="1" applyBorder="1" applyAlignment="1">
      <alignment horizontal="left" vertical="center" wrapText="1"/>
    </xf>
    <xf numFmtId="0" fontId="11" fillId="3" borderId="11" xfId="0" applyFont="1" applyFill="1" applyBorder="1" applyAlignment="1">
      <alignment horizontal="left" vertical="center" wrapText="1"/>
    </xf>
    <xf numFmtId="0" fontId="11" fillId="3" borderId="14" xfId="0" applyFont="1" applyFill="1" applyBorder="1" applyAlignment="1">
      <alignment horizontal="left" vertical="center" wrapText="1"/>
    </xf>
    <xf numFmtId="0" fontId="11" fillId="3" borderId="6" xfId="0" applyFont="1" applyFill="1" applyBorder="1" applyAlignment="1">
      <alignment horizontal="left" vertical="center" wrapText="1"/>
    </xf>
    <xf numFmtId="0" fontId="11" fillId="3" borderId="15" xfId="0" applyFont="1" applyFill="1" applyBorder="1" applyAlignment="1">
      <alignment horizontal="left" vertical="center" wrapText="1"/>
    </xf>
    <xf numFmtId="0" fontId="11" fillId="3" borderId="3" xfId="0" applyFont="1" applyFill="1" applyBorder="1" applyAlignment="1">
      <alignment horizontal="left" vertical="center"/>
    </xf>
    <xf numFmtId="0" fontId="6" fillId="5" borderId="1"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2" xfId="0" applyFill="1" applyBorder="1" applyAlignment="1">
      <alignment horizontal="center" vertical="center" wrapText="1"/>
    </xf>
    <xf numFmtId="0" fontId="14" fillId="3" borderId="0" xfId="0" applyFont="1" applyFill="1" applyAlignment="1">
      <alignment horizontal="left" vertical="center" wrapText="1"/>
    </xf>
    <xf numFmtId="0" fontId="2" fillId="3" borderId="8"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4" xfId="0" applyFont="1" applyFill="1" applyBorder="1" applyAlignment="1">
      <alignment horizontal="center" vertical="center"/>
    </xf>
    <xf numFmtId="0" fontId="17" fillId="3" borderId="3" xfId="0" applyFont="1" applyFill="1" applyBorder="1" applyAlignment="1">
      <alignment horizontal="center" vertical="center"/>
    </xf>
    <xf numFmtId="0" fontId="6" fillId="5" borderId="1"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2" xfId="0" applyFont="1" applyBorder="1" applyAlignment="1">
      <alignment horizontal="center" vertical="center" wrapText="1"/>
    </xf>
    <xf numFmtId="0" fontId="2" fillId="0" borderId="3" xfId="0" applyFont="1" applyBorder="1" applyAlignment="1">
      <alignment horizontal="left" vertical="center"/>
    </xf>
    <xf numFmtId="0" fontId="11" fillId="0" borderId="3" xfId="0" applyFont="1" applyBorder="1" applyAlignment="1">
      <alignment horizontal="left" vertical="center" wrapText="1"/>
    </xf>
    <xf numFmtId="0" fontId="11" fillId="0" borderId="3" xfId="0" applyFont="1" applyBorder="1" applyAlignment="1">
      <alignment horizontal="left" vertical="center"/>
    </xf>
    <xf numFmtId="0" fontId="2" fillId="3" borderId="3" xfId="0" applyFont="1" applyFill="1" applyBorder="1" applyAlignment="1">
      <alignment horizontal="left"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6" xfId="0" applyBorder="1" applyAlignment="1">
      <alignment horizontal="center" vertical="center" wrapText="1"/>
    </xf>
    <xf numFmtId="0" fontId="0" fillId="0" borderId="15" xfId="0" applyBorder="1" applyAlignment="1">
      <alignment horizontal="center" vertical="center" wrapText="1"/>
    </xf>
    <xf numFmtId="0" fontId="2" fillId="3" borderId="1"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2" xfId="0" applyFont="1" applyFill="1" applyBorder="1" applyAlignment="1">
      <alignment horizontal="center" vertical="center"/>
    </xf>
    <xf numFmtId="0" fontId="0" fillId="0" borderId="9" xfId="0" quotePrefix="1" applyBorder="1" applyAlignment="1">
      <alignment horizontal="center" vertical="center" wrapText="1"/>
    </xf>
    <xf numFmtId="0" fontId="0" fillId="0" borderId="10" xfId="0" quotePrefix="1" applyBorder="1" applyAlignment="1">
      <alignment horizontal="center" vertical="center" wrapText="1"/>
    </xf>
    <xf numFmtId="0" fontId="0" fillId="0" borderId="11" xfId="0" quotePrefix="1" applyBorder="1" applyAlignment="1">
      <alignment horizontal="center" vertical="center" wrapText="1"/>
    </xf>
    <xf numFmtId="0" fontId="0" fillId="0" borderId="12" xfId="0" quotePrefix="1" applyBorder="1" applyAlignment="1">
      <alignment horizontal="center" vertical="center" wrapText="1"/>
    </xf>
    <xf numFmtId="0" fontId="0" fillId="0" borderId="0" xfId="0" quotePrefix="1" applyAlignment="1">
      <alignment horizontal="center" vertical="center" wrapText="1"/>
    </xf>
    <xf numFmtId="0" fontId="0" fillId="0" borderId="13" xfId="0" quotePrefix="1" applyBorder="1" applyAlignment="1">
      <alignment horizontal="center" vertical="center" wrapText="1"/>
    </xf>
    <xf numFmtId="0" fontId="0" fillId="0" borderId="14" xfId="0" quotePrefix="1" applyBorder="1" applyAlignment="1">
      <alignment horizontal="center" vertical="center" wrapText="1"/>
    </xf>
    <xf numFmtId="0" fontId="0" fillId="0" borderId="6" xfId="0" quotePrefix="1" applyBorder="1" applyAlignment="1">
      <alignment horizontal="center" vertical="center" wrapText="1"/>
    </xf>
    <xf numFmtId="0" fontId="0" fillId="0" borderId="15" xfId="0" quotePrefix="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0" xfId="0" applyFont="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5" xfId="0" applyFont="1" applyBorder="1" applyAlignment="1">
      <alignment horizontal="center" vertical="center" wrapText="1"/>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49" xfId="0" applyFont="1" applyBorder="1" applyAlignment="1">
      <alignment horizontal="center" vertical="center"/>
    </xf>
    <xf numFmtId="0" fontId="29" fillId="0" borderId="39" xfId="0" applyFont="1" applyBorder="1" applyAlignment="1">
      <alignment horizontal="left" vertical="center" wrapText="1" readingOrder="1"/>
    </xf>
    <xf numFmtId="0" fontId="29" fillId="0" borderId="40" xfId="0" applyFont="1" applyBorder="1" applyAlignment="1">
      <alignment horizontal="left" vertical="center" wrapText="1" readingOrder="1"/>
    </xf>
    <xf numFmtId="0" fontId="29" fillId="0" borderId="41" xfId="0" applyFont="1" applyBorder="1" applyAlignment="1">
      <alignment horizontal="left" vertical="center" wrapText="1" readingOrder="1"/>
    </xf>
    <xf numFmtId="0" fontId="30" fillId="0" borderId="39" xfId="0" applyFont="1" applyBorder="1" applyAlignment="1">
      <alignment horizontal="center" vertical="center" wrapText="1" readingOrder="1"/>
    </xf>
    <xf numFmtId="0" fontId="30" fillId="0" borderId="40" xfId="0" applyFont="1" applyBorder="1" applyAlignment="1">
      <alignment horizontal="center" vertical="center" wrapText="1" readingOrder="1"/>
    </xf>
    <xf numFmtId="0" fontId="30" fillId="0" borderId="41" xfId="0" applyFont="1" applyBorder="1" applyAlignment="1">
      <alignment horizontal="center" vertical="center" wrapText="1" readingOrder="1"/>
    </xf>
    <xf numFmtId="0" fontId="30" fillId="0" borderId="44" xfId="0" applyFont="1" applyBorder="1" applyAlignment="1">
      <alignment horizontal="center" vertical="center" wrapText="1" readingOrder="1"/>
    </xf>
    <xf numFmtId="0" fontId="30" fillId="0" borderId="7" xfId="0" applyFont="1" applyBorder="1" applyAlignment="1">
      <alignment horizontal="center" vertical="center" wrapText="1" readingOrder="1"/>
    </xf>
    <xf numFmtId="0" fontId="30" fillId="0" borderId="48" xfId="0" applyFont="1" applyBorder="1" applyAlignment="1">
      <alignment horizontal="center" vertical="center" wrapText="1" readingOrder="1"/>
    </xf>
    <xf numFmtId="0" fontId="30" fillId="0" borderId="45" xfId="0" applyFont="1" applyBorder="1" applyAlignment="1">
      <alignment horizontal="center" vertical="center" wrapText="1" readingOrder="1"/>
    </xf>
    <xf numFmtId="0" fontId="30" fillId="0" borderId="46" xfId="0" applyFont="1" applyBorder="1" applyAlignment="1">
      <alignment horizontal="center" vertical="center" wrapText="1" readingOrder="1"/>
    </xf>
    <xf numFmtId="0" fontId="30" fillId="0" borderId="47" xfId="0" applyFont="1" applyBorder="1" applyAlignment="1">
      <alignment horizontal="center" vertical="center" wrapText="1" readingOrder="1"/>
    </xf>
    <xf numFmtId="0" fontId="11" fillId="3" borderId="12"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0" fillId="3" borderId="6" xfId="0" applyFill="1" applyBorder="1" applyAlignment="1">
      <alignment horizontal="center" vertical="center"/>
    </xf>
    <xf numFmtId="0" fontId="6" fillId="5" borderId="9" xfId="0" applyFont="1" applyFill="1" applyBorder="1" applyAlignment="1">
      <alignment horizontal="center" vertical="center"/>
    </xf>
    <xf numFmtId="0" fontId="6" fillId="5" borderId="10" xfId="0" applyFont="1" applyFill="1" applyBorder="1" applyAlignment="1">
      <alignment horizontal="center" vertical="center"/>
    </xf>
    <xf numFmtId="0" fontId="6" fillId="5" borderId="11" xfId="0" applyFont="1" applyFill="1" applyBorder="1" applyAlignment="1">
      <alignment horizontal="center" vertical="center"/>
    </xf>
    <xf numFmtId="0" fontId="6" fillId="5" borderId="1"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2" xfId="0" applyFont="1" applyFill="1" applyBorder="1" applyAlignment="1">
      <alignment horizontal="left" vertical="center" wrapText="1"/>
    </xf>
    <xf numFmtId="0" fontId="11" fillId="3" borderId="12" xfId="0" applyFont="1" applyFill="1" applyBorder="1" applyAlignment="1">
      <alignment horizontal="left" vertical="center" wrapText="1"/>
    </xf>
    <xf numFmtId="0" fontId="11" fillId="3" borderId="0" xfId="0" applyFont="1" applyFill="1" applyAlignment="1">
      <alignment horizontal="left" vertical="center" wrapText="1"/>
    </xf>
    <xf numFmtId="0" fontId="11" fillId="3" borderId="13" xfId="0" applyFont="1" applyFill="1" applyBorder="1" applyAlignment="1">
      <alignment horizontal="left" vertical="center" wrapText="1"/>
    </xf>
    <xf numFmtId="0" fontId="14" fillId="3" borderId="9" xfId="0" applyFont="1" applyFill="1" applyBorder="1" applyAlignment="1">
      <alignment horizontal="left" vertical="center" wrapText="1"/>
    </xf>
    <xf numFmtId="0" fontId="14" fillId="3" borderId="10" xfId="0" applyFont="1" applyFill="1" applyBorder="1" applyAlignment="1">
      <alignment horizontal="left" vertical="center" wrapText="1"/>
    </xf>
    <xf numFmtId="0" fontId="14" fillId="3" borderId="11" xfId="0" applyFont="1" applyFill="1" applyBorder="1" applyAlignment="1">
      <alignment horizontal="left" vertical="center" wrapText="1"/>
    </xf>
    <xf numFmtId="0" fontId="14" fillId="3" borderId="14" xfId="0" applyFont="1" applyFill="1" applyBorder="1" applyAlignment="1">
      <alignment horizontal="left" vertical="center" wrapText="1"/>
    </xf>
    <xf numFmtId="0" fontId="14" fillId="3" borderId="6" xfId="0" applyFont="1" applyFill="1" applyBorder="1" applyAlignment="1">
      <alignment horizontal="left" vertical="center" wrapText="1"/>
    </xf>
    <xf numFmtId="0" fontId="14" fillId="3" borderId="15"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4" fillId="3" borderId="13" xfId="0" applyFont="1" applyFill="1" applyBorder="1" applyAlignment="1">
      <alignment horizontal="left" vertical="center" wrapText="1"/>
    </xf>
  </cellXfs>
  <cellStyles count="74">
    <cellStyle name="20% - Accent1" xfId="45" builtinId="30" customBuiltin="1"/>
    <cellStyle name="20% - Accent2" xfId="49" builtinId="34" customBuiltin="1"/>
    <cellStyle name="20% - Accent3" xfId="53" builtinId="38" customBuiltin="1"/>
    <cellStyle name="20% - Accent4" xfId="57" builtinId="42" customBuiltin="1"/>
    <cellStyle name="20% - Accent5" xfId="61" builtinId="46" customBuiltin="1"/>
    <cellStyle name="20% - Accent6" xfId="65" builtinId="50" customBuiltin="1"/>
    <cellStyle name="40% - Accent1" xfId="46" builtinId="31" customBuiltin="1"/>
    <cellStyle name="40% - Accent2" xfId="50" builtinId="35" customBuiltin="1"/>
    <cellStyle name="40% - Accent3" xfId="54" builtinId="39" customBuiltin="1"/>
    <cellStyle name="40% - Accent4" xfId="58" builtinId="43" customBuiltin="1"/>
    <cellStyle name="40% - Accent5" xfId="62" builtinId="47" customBuiltin="1"/>
    <cellStyle name="40% - Accent6" xfId="66" builtinId="51" customBuiltin="1"/>
    <cellStyle name="60% - Accent1" xfId="47" builtinId="32" customBuiltin="1"/>
    <cellStyle name="60% - Accent2" xfId="51" builtinId="36" customBuiltin="1"/>
    <cellStyle name="60% - Accent3" xfId="55" builtinId="40" customBuiltin="1"/>
    <cellStyle name="60% - Accent4" xfId="59" builtinId="44" customBuiltin="1"/>
    <cellStyle name="60% - Accent5" xfId="63" builtinId="48" customBuiltin="1"/>
    <cellStyle name="60% - Accent6" xfId="67" builtinId="52" customBuiltin="1"/>
    <cellStyle name="Accent1" xfId="44" builtinId="29" customBuiltin="1"/>
    <cellStyle name="Accent2" xfId="48" builtinId="33" customBuiltin="1"/>
    <cellStyle name="Accent3" xfId="52" builtinId="37" customBuiltin="1"/>
    <cellStyle name="Accent4" xfId="56" builtinId="41" customBuiltin="1"/>
    <cellStyle name="Accent5" xfId="60" builtinId="45" customBuiltin="1"/>
    <cellStyle name="Accent6" xfId="64" builtinId="49" customBuiltin="1"/>
    <cellStyle name="Background" xfId="2" xr:uid="{00000000-0005-0000-0000-000000000000}"/>
    <cellStyle name="Background 2" xfId="73" xr:uid="{BED073F9-F97C-4434-82A9-09A985EB9A93}"/>
    <cellStyle name="Bad" xfId="33" builtinId="27" customBuiltin="1"/>
    <cellStyle name="Calculation" xfId="37" builtinId="22" customBuiltin="1"/>
    <cellStyle name="Check Cell" xfId="39" builtinId="23" customBuiltin="1"/>
    <cellStyle name="Comma 2" xfId="22" xr:uid="{C9985A7F-D94D-4A83-A6E1-7AA070B7BCCD}"/>
    <cellStyle name="Comma 2 2" xfId="69" xr:uid="{10EDAC8D-0FDA-46BB-9676-A8BBDF38BBC2}"/>
    <cellStyle name="Comma 3" xfId="19" xr:uid="{C4FA0803-95DE-4C99-912F-48B813A2D484}"/>
    <cellStyle name="Comma 4" xfId="71" xr:uid="{130769EE-F6A7-491A-9FEF-053888A8A56E}"/>
    <cellStyle name="Currency 2" xfId="72" xr:uid="{AFFCEA0E-C14F-4BAE-BA60-3C0ABC518158}"/>
    <cellStyle name="Explanatory Text" xfId="42" builtinId="53" customBuiltin="1"/>
    <cellStyle name="Foreground" xfId="1" xr:uid="{00000000-0005-0000-0000-000002000000}"/>
    <cellStyle name="Good" xfId="32" builtinId="26" customBuiltin="1"/>
    <cellStyle name="Heading 1" xfId="28" builtinId="16" customBuiltin="1"/>
    <cellStyle name="Heading 1 66" xfId="7" xr:uid="{00000000-0005-0000-0000-000003000000}"/>
    <cellStyle name="Heading 2" xfId="29" builtinId="17" customBuiltin="1"/>
    <cellStyle name="Heading 3" xfId="30" builtinId="18" customBuiltin="1"/>
    <cellStyle name="Heading 4" xfId="31" builtinId="19" customBuiltin="1"/>
    <cellStyle name="Hyperlink" xfId="5" builtinId="8"/>
    <cellStyle name="Hyperlink 2" xfId="11" xr:uid="{00000000-0005-0000-0000-000005000000}"/>
    <cellStyle name="Hyperlink 2 2" xfId="18" xr:uid="{43083008-B459-4175-885A-085E0CDC3CF1}"/>
    <cellStyle name="Hyperlink 2 94" xfId="12" xr:uid="{00000000-0005-0000-0000-000006000000}"/>
    <cellStyle name="Hyperlink 3" xfId="13" xr:uid="{00000000-0005-0000-0000-000007000000}"/>
    <cellStyle name="Hyperlink 3 2" xfId="21" xr:uid="{EACD1789-1509-44FE-A3AE-006C03BC2D30}"/>
    <cellStyle name="Hyperlink 4" xfId="23" xr:uid="{AC2A4EBD-45F4-4DB6-B79D-F6B59058A4FA}"/>
    <cellStyle name="Hyperlink 5" xfId="25" xr:uid="{763E802C-A1DE-408E-864A-8139A545BDD3}"/>
    <cellStyle name="Hyperlink 6" xfId="26" xr:uid="{032CA38A-73A3-4678-8418-AA20EFB8EE2B}"/>
    <cellStyle name="Input" xfId="35" builtinId="20" customBuiltin="1"/>
    <cellStyle name="Linked Cell" xfId="38" builtinId="24" customBuiltin="1"/>
    <cellStyle name="Neutral" xfId="34" builtinId="28" customBuiltin="1"/>
    <cellStyle name="Normal" xfId="0" builtinId="0"/>
    <cellStyle name="Normal 10 2 2 2" xfId="24" xr:uid="{ABD9A72A-761E-45EF-A61E-B6FD3C4F70DF}"/>
    <cellStyle name="Normal 10 2 4 2 4 2" xfId="15" xr:uid="{00000000-0005-0000-0000-000009000000}"/>
    <cellStyle name="Normal 13 2" xfId="70" xr:uid="{8C2A43B0-D4C0-40E4-B2DB-1AD3912E42D9}"/>
    <cellStyle name="Normal 2" xfId="4" xr:uid="{00000000-0005-0000-0000-00000A000000}"/>
    <cellStyle name="Normal 2 10" xfId="9" xr:uid="{00000000-0005-0000-0000-00000B000000}"/>
    <cellStyle name="Normal 2 2" xfId="16" xr:uid="{0A5FACBC-EABE-491F-9753-796952CC9485}"/>
    <cellStyle name="Normal 2 2 10 2" xfId="17" xr:uid="{D6135CD4-1A64-46EF-8F08-AE29483340AF}"/>
    <cellStyle name="Normal 2 3" xfId="68" xr:uid="{C06497D2-B73E-4FD3-BE75-D392377D0128}"/>
    <cellStyle name="Normal 219" xfId="6" xr:uid="{00000000-0005-0000-0000-00000C000000}"/>
    <cellStyle name="Normal 226" xfId="8" xr:uid="{00000000-0005-0000-0000-00000D000000}"/>
    <cellStyle name="Normal 3" xfId="10" xr:uid="{00000000-0005-0000-0000-00000E000000}"/>
    <cellStyle name="Normal 3 2" xfId="20" xr:uid="{BE1498EA-5DD6-4A7F-AD21-746B71314901}"/>
    <cellStyle name="Normal 4" xfId="14" xr:uid="{00000000-0005-0000-0000-00000F000000}"/>
    <cellStyle name="Note" xfId="41" builtinId="10" customBuiltin="1"/>
    <cellStyle name="Output" xfId="36" builtinId="21" customBuiltin="1"/>
    <cellStyle name="Percent" xfId="3" builtinId="5"/>
    <cellStyle name="Title" xfId="27" builtinId="15" customBuiltin="1"/>
    <cellStyle name="Total" xfId="43" builtinId="25" customBuiltin="1"/>
    <cellStyle name="Warning Text" xfId="40" builtinId="11" customBuiltin="1"/>
  </cellStyles>
  <dxfs count="4">
    <dxf>
      <font>
        <b/>
        <i val="0"/>
      </font>
      <fill>
        <patternFill>
          <bgColor rgb="FF00B0F0"/>
        </patternFill>
      </fill>
    </dxf>
    <dxf>
      <border>
        <left style="thin">
          <color auto="1"/>
        </left>
        <right style="thin">
          <color auto="1"/>
        </right>
        <top style="thin">
          <color auto="1"/>
        </top>
        <bottom style="thin">
          <color auto="1"/>
        </bottom>
        <vertical style="thin">
          <color auto="1"/>
        </vertical>
        <horizontal style="thin">
          <color auto="1"/>
        </horizontal>
      </border>
    </dxf>
    <dxf>
      <font>
        <b/>
        <i val="0"/>
      </font>
      <fill>
        <patternFill>
          <bgColor theme="3" tint="0.59996337778862885"/>
        </patternFill>
      </fill>
    </dxf>
    <dxf>
      <fill>
        <patternFill patternType="none">
          <bgColor auto="1"/>
        </patternFill>
      </fill>
      <border>
        <left style="medium">
          <color auto="1"/>
        </left>
        <right style="medium">
          <color auto="1"/>
        </right>
        <top style="medium">
          <color auto="1"/>
        </top>
        <bottom style="medium">
          <color auto="1"/>
        </bottom>
        <vertical style="thin">
          <color auto="1"/>
        </vertical>
        <horizontal style="thin">
          <color auto="1"/>
        </horizontal>
      </border>
    </dxf>
  </dxfs>
  <tableStyles count="2" defaultTableStyle="TableStyleMedium2" defaultPivotStyle="PivotStyleLight16">
    <tableStyle name="Table Style 1" pivot="0" count="2" xr9:uid="{00000000-0011-0000-FFFF-FFFF00000000}">
      <tableStyleElement type="wholeTable" dxfId="3"/>
      <tableStyleElement type="headerRow" dxfId="2"/>
    </tableStyle>
    <tableStyle name="Tmpl_Table" pivot="0" count="2" xr9:uid="{00000000-0011-0000-FFFF-FFFF01000000}">
      <tableStyleElement type="wholeTable" dxfId="1"/>
      <tableStyleElement type="headerRow" dxfId="0"/>
    </tableStyle>
  </tableStyles>
  <colors>
    <mruColors>
      <color rgb="FFFF66FF"/>
      <color rgb="FFC7A1E3"/>
      <color rgb="FFE0E0E0"/>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4.xml"/><Relationship Id="rId21" Type="http://schemas.openxmlformats.org/officeDocument/2006/relationships/externalLink" Target="externalLinks/externalLink9.xml"/><Relationship Id="rId42" Type="http://schemas.openxmlformats.org/officeDocument/2006/relationships/externalLink" Target="externalLinks/externalLink30.xml"/><Relationship Id="rId47" Type="http://schemas.openxmlformats.org/officeDocument/2006/relationships/externalLink" Target="externalLinks/externalLink35.xml"/><Relationship Id="rId63" Type="http://schemas.openxmlformats.org/officeDocument/2006/relationships/externalLink" Target="externalLinks/externalLink51.xml"/><Relationship Id="rId68"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4.xml"/><Relationship Id="rId29" Type="http://schemas.openxmlformats.org/officeDocument/2006/relationships/externalLink" Target="externalLinks/externalLink17.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externalLink" Target="externalLinks/externalLink20.xml"/><Relationship Id="rId37" Type="http://schemas.openxmlformats.org/officeDocument/2006/relationships/externalLink" Target="externalLinks/externalLink25.xml"/><Relationship Id="rId40" Type="http://schemas.openxmlformats.org/officeDocument/2006/relationships/externalLink" Target="externalLinks/externalLink28.xml"/><Relationship Id="rId45" Type="http://schemas.openxmlformats.org/officeDocument/2006/relationships/externalLink" Target="externalLinks/externalLink33.xml"/><Relationship Id="rId53" Type="http://schemas.openxmlformats.org/officeDocument/2006/relationships/externalLink" Target="externalLinks/externalLink41.xml"/><Relationship Id="rId58" Type="http://schemas.openxmlformats.org/officeDocument/2006/relationships/externalLink" Target="externalLinks/externalLink46.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externalLink" Target="externalLinks/externalLink49.xml"/><Relationship Id="rId19" Type="http://schemas.openxmlformats.org/officeDocument/2006/relationships/externalLink" Target="externalLinks/externalLink7.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externalLink" Target="externalLinks/externalLink18.xml"/><Relationship Id="rId35" Type="http://schemas.openxmlformats.org/officeDocument/2006/relationships/externalLink" Target="externalLinks/externalLink23.xml"/><Relationship Id="rId43" Type="http://schemas.openxmlformats.org/officeDocument/2006/relationships/externalLink" Target="externalLinks/externalLink31.xml"/><Relationship Id="rId48" Type="http://schemas.openxmlformats.org/officeDocument/2006/relationships/externalLink" Target="externalLinks/externalLink36.xml"/><Relationship Id="rId56" Type="http://schemas.openxmlformats.org/officeDocument/2006/relationships/externalLink" Target="externalLinks/externalLink44.xml"/><Relationship Id="rId64" Type="http://schemas.openxmlformats.org/officeDocument/2006/relationships/theme" Target="theme/theme1.xml"/><Relationship Id="rId69"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externalLink" Target="externalLinks/externalLink39.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externalLink" Target="externalLinks/externalLink21.xml"/><Relationship Id="rId38" Type="http://schemas.openxmlformats.org/officeDocument/2006/relationships/externalLink" Target="externalLinks/externalLink26.xml"/><Relationship Id="rId46" Type="http://schemas.openxmlformats.org/officeDocument/2006/relationships/externalLink" Target="externalLinks/externalLink34.xml"/><Relationship Id="rId59" Type="http://schemas.openxmlformats.org/officeDocument/2006/relationships/externalLink" Target="externalLinks/externalLink47.xml"/><Relationship Id="rId67" Type="http://schemas.openxmlformats.org/officeDocument/2006/relationships/calcChain" Target="calcChain.xml"/><Relationship Id="rId20" Type="http://schemas.openxmlformats.org/officeDocument/2006/relationships/externalLink" Target="externalLinks/externalLink8.xml"/><Relationship Id="rId41" Type="http://schemas.openxmlformats.org/officeDocument/2006/relationships/externalLink" Target="externalLinks/externalLink29.xml"/><Relationship Id="rId54" Type="http://schemas.openxmlformats.org/officeDocument/2006/relationships/externalLink" Target="externalLinks/externalLink42.xml"/><Relationship Id="rId62" Type="http://schemas.openxmlformats.org/officeDocument/2006/relationships/externalLink" Target="externalLinks/externalLink50.xml"/><Relationship Id="rId7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36" Type="http://schemas.openxmlformats.org/officeDocument/2006/relationships/externalLink" Target="externalLinks/externalLink24.xml"/><Relationship Id="rId49" Type="http://schemas.openxmlformats.org/officeDocument/2006/relationships/externalLink" Target="externalLinks/externalLink37.xml"/><Relationship Id="rId57" Type="http://schemas.openxmlformats.org/officeDocument/2006/relationships/externalLink" Target="externalLinks/externalLink45.xml"/><Relationship Id="rId10" Type="http://schemas.openxmlformats.org/officeDocument/2006/relationships/worksheet" Target="worksheets/sheet10.xml"/><Relationship Id="rId31" Type="http://schemas.openxmlformats.org/officeDocument/2006/relationships/externalLink" Target="externalLinks/externalLink19.xml"/><Relationship Id="rId44" Type="http://schemas.openxmlformats.org/officeDocument/2006/relationships/externalLink" Target="externalLinks/externalLink32.xml"/><Relationship Id="rId52" Type="http://schemas.openxmlformats.org/officeDocument/2006/relationships/externalLink" Target="externalLinks/externalLink40.xml"/><Relationship Id="rId60" Type="http://schemas.openxmlformats.org/officeDocument/2006/relationships/externalLink" Target="externalLinks/externalLink48.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9" Type="http://schemas.openxmlformats.org/officeDocument/2006/relationships/externalLink" Target="externalLinks/externalLink27.xml"/><Relationship Id="rId34" Type="http://schemas.openxmlformats.org/officeDocument/2006/relationships/externalLink" Target="externalLinks/externalLink22.xml"/><Relationship Id="rId50" Type="http://schemas.openxmlformats.org/officeDocument/2006/relationships/externalLink" Target="externalLinks/externalLink38.xml"/><Relationship Id="rId55" Type="http://schemas.openxmlformats.org/officeDocument/2006/relationships/externalLink" Target="externalLinks/externalLink4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ww.dft.gov.uk/TSGB00/8-01-9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defra.sharepoint.com/adh222df/common/Users/Jen/Desktop/work/NERA%20Low-Carbon%20Heat%20Model%20November%20Update%20130921.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dh222df\common\HJH\DECC_DDM\SourceCode\Live\Version%201.0\Resources\LCPAssumptionFile.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dh222df\common\EnVision\Output\Deterministic_TWP_20120401_21-38-22\EnVisionInputFile.xlsm"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3.%20Business%20Planning%20Model%20Toolbox.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Kghusr04\EnVision\Output\Stephen\Output%20files\Deterministic_USER_20121219_18-35-42\Input%20-%20BASELINE%20v2_59.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dh222df\common\EMI\Energy%20Economics%20and%20Analysis%20Division\Dispatch%20Model\Output\12.%20December%20EMR%20delivery%20plan\02.%20DDM%20Files\03.%20Reference%20Case%20&amp;%20QA\1%20Reference%20case%20input_with%20log_v4_feedback.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dh222df\common\Chief%20Economist\Modelling%20Team\CHP\07.%202013\Updated%20Projections\Model%20Runs\CHP%20Model%20v3.5_UpdatedGrowth.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dh222df\common\System%20Files\Excel\Variable%20costs\120828%20-%20CCI%20model%20NEW%20BASELINE.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L_CCC\Committee%20on%20Climate%20Change\Corporate%20Team\Quality%20Assurance\CCC%20template%202017\2017%20CCC%20Excel%20Template.xlsb" TargetMode="External"/></Relationships>
</file>

<file path=xl/externalLinks/_rels/externalLink21.xml.rels><?xml version="1.0" encoding="UTF-8" standalone="yes"?>
<Relationships xmlns="http://schemas.openxmlformats.org/package/2006/relationships"><Relationship Id="rId2" Type="http://schemas.microsoft.com/office/2019/04/relationships/externalLinkLongPath" Target="file:///\\adh222df\common\Users\jdzansi\AppData\Local\Microsoft\Windows\Temporary%20Internet%20Files\Content.Outlook\VCOK9GPA\Model%20runs\Scenario%201a\No%20adjustment%20-%20Deterministic_USER_20140806_12-30-52\Deterministic_20140806_12-30-52.xlsm?F0A85197" TargetMode="External"/><Relationship Id="rId1" Type="http://schemas.openxmlformats.org/officeDocument/2006/relationships/externalLinkPath" Target="file:///\\F0A85197\Deterministic_20140806_12-30-52.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dh222df\common\L_CCC\Committee%20on%20Climate%20Change\Analysis\Current%20Analysis\2020%20Sixth%20Carbon%20Budget\Analysis\Biomass%20supply\6CB%20biomass%20supply%20allocations%20v1.1.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72.31.5.150\naei-admin\projects\Defra%20GHG%20Conversion%20Factors\2016%20Update\Transport\hgvs\GHG%20CF_HGVs_2016_MASTER.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U:\Statistics\Prices%2520Team\Quarterly%2520Prices%2520Publication%2520QEP\Tables\Kghusr04\epad01$\epa3d\domestic\Q2%25202004\Q2%25202004%2520electricity%2520customers%252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dh222df\common\groups\Documents%20and%20research\Economic%20and%20Fiscal%20Outlook\Autumn%202015\Charts%20and%20Tables\Chapter%203\NED%20AS15.xlsm"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uk.corporg.net\ngtdfs$\Group\ETO_Charge%20Setting\FY_2015_16\TNUoS\C5%201617%20to%201920%20DEC%202014\Transport%20&amp;%20Tariff%20Models\Best%20View%20Models\2016-2017%20TT%20with%20Diversity%201%20-%20v2%20HVDC%20v1.xlsm"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Kghusr04\EnVision\Output\Stephen\Output%20files\Deterministic_USER_20121004_10-05-42\EnVisionInputFile%20v2_50%20UEP%20baseline.xlsm"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adh222df\common\Users\LeeA\AppData\Local\Microsoft\Windows\Temporary%20Internet%20Files\Content.Outlook\NUVH17MC\Coal%20Product%20Prices%20Data%20and%20Calculations%20for%20UEP2014%20%20IAG2014%20v14%201%2013-Aug-2014.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dh222df\common\WINNT\Profiles\mbehull\Local%20Settings\Temporary%20Internet%20Files\Content.Outlook\QV89OZPY\Deterministic_20120718_10-07-28_flat_20%25.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dh222df\common\Documents%20and%20Settings\senevij\Local%20Settings\Temporary%20Internet%20Files\OLK6D\FertAssChart.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adh222df\common\Environment\UK%20RENEWABLE%20HEAT%202008%20LDN%20(P414)\Data\Model\NERA%20Renewable%20Heat%20Model%20080501%20v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Kghusr04\epad01$\epa3c\electric\digest\2012dig\Fused\fused2011_12.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G:\EnVision\Output\Stephen\Output%20files\Deterministic_USER_20130520_10-42-03\Input%20-%20Reference%20v2_62.24.xlsm"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uk.corporg.net\ngtdfs$\Group\ETO_Charge%20Setting\FY_2015_16\TNUoS\C5%201617%20to%201920%20DEC%202014\Generation%20TEC\Data%20Analysis%20of%20TEC%20Register%20-%2003%2012%2014%20CONTRACTED.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dh222df\common\L_CCC\Committee%20on%20Climate%20Change\Analysis\Current%20Analysis\2016%20Energy%20Prices%20&amp;%20Bills\Data\Chapter%202.xlsm"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www.nationalgrideso.com/Commercial/Charging_and_Revenue/Revenue/Invoices/2014-15/Resubs/02%20May%202014/Summary/May%2014-15%20TNUoS%20Generation%20Liability.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defra.sharepoint.com/adh222df/common/adh222df/common/Committee%20on%20Climate%20Change/Analysis/Current%20Analysis/Buildings%20and%20Industry/Work%20for%202013/Heat/NERA%20Low-Carbon%20Heat%20Model%20November%20Update%20101119.xlsm"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adh222df\common\EnVision\Testing\Output\Deterministic_TWP_20120318_09-59-01\EnVisionInputFile_testing.xlsm"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172.31.5.150\naei-admin\projects\Defra%20GHG%20Conversion%20Factors\2016%20Update\2.%20QA\QA%20template%20v0.7.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uk.corporg.net\ngtdfs$\ETO_Charge%20Setting\FY_2015_16\TNUoS\4%20October%20Forecast\2%20Wk%2024%20Demand\Analysis%20Demand%20compilation%20Jul13%20data%20070314%20Upd%20Nodes%2004091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dh222df\common\forecast\hist20\CHSPD19.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41.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G:\Dispatch%20model\Output\08.%20May-Jul%202013\06.%20Including%20NI\NI%20CBA_1.%20Ref%20case.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s://www.nationalgrideso.com/Charging%20Model%20and%20FY%20Tariffs/FY_2019_20/C5/1%20Transport%20Model/Scenarios/Transition%20Conventional%20to%20Intermittent/202122%20August_TT%20Model_v3_Intermittent%20Transition.xlsm"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neraldn\work\Documents%20and%20Settings\stewart.carter\Local%20Settings\Temporary%20Internet%20Files\OLK79\070918%20Defra%20agriculture%20CBA%20FINAL.xls" TargetMode="External"/></Relationships>
</file>

<file path=xl/externalLinks/_rels/externalLink45.xml.rels><?xml version="1.0" encoding="UTF-8" standalone="yes"?>
<Relationships xmlns="http://schemas.openxmlformats.org/package/2006/relationships"><Relationship Id="rId2" Type="http://schemas.microsoft.com/office/2019/04/relationships/externalLinkLongPath" Target="https://defra.sharepoint.com/adh222df/common/adh222df/common/Committee%20on%20Climate%20Change/Analysis/Current%20Analysis/Buildings%20and%20Industry/Work%20for%202013/Heat/4CB%20review/4CBR%20corrected/NERA%20Low-Carbon%20Heat%20Model%20Update%20140129.xlsm?9C0E22F0" TargetMode="External"/><Relationship Id="rId1" Type="http://schemas.openxmlformats.org/officeDocument/2006/relationships/externalLinkPath" Target="file:///\\9C0E22F0\NERA%20Low-Carbon%20Heat%20Model%20Update%20140129.xlsm"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uk.corporg.net\ngtdfs$\ETO_Charge%20Setting\FY_2017_18\2%20October%20Forecast\1%20Transport%20Model\201718%20October%20Forecast.xlsm"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tps://defra.sharepoint.com/adh222df/common/adh222df/common/Chief%20Economist/Modelling%20Team/EEP%20Model%20Development%20Team/Archive/151022%20ref%20final%20g48/Inputs/Superseded/QAd/FullPolicySavings-v15.2_checked_Aether.xlsb"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adh222df\common\Users\m305074\Desktop\Current\Power%20modelling\Conversion%20factors\ghg-conversion-factors-2016update_MASTER__links_removed__DECC_Standard_Set.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172.31.5.150\naei-admin\projects\Defra%20GHG%20Conversion%20Factors\2016%20Update\Fuels\GHG%20CF_Fuels_2016_MASTE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dh222df\common\EnVision\Output\Stephen\Output%20files\Deterministic_USER_20120720_10-39-16\Deterministic_USER_20120702_13-16-20\EnvisionDeterministicTemplate%20BASELINE%20v1_78m%20with%20CBA.xlsm"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https://defra.sharepoint.com/adh222df/common/adh222df/common/Committee%20on%20Climate%20Change/Analysis/Current%20Analysis/Buildings%20and%20Industry/Work%20for%202014/Progress%20report/Heat%20and%20Non-res/Heat/PR%202014%20heat%20analysi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dh222df\common\forecast\hist20\HIS19FI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h222df\common\WINDOWS\TEMP\PD\PD109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k.corporg.net\ngtdfs$\ETO_Charge%20Setting\Charging%20Model%20and%20FY%20Tariffs\FY_2018_19\2%20October%20Forecast\1%20Transport%20Model\2017Oct_TT%20Model_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Savings Uplifts"/>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Carbon Budget clearance (Nov)"/>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5"/>
      <sheetName val="Button"/>
      <sheetName val="1997"/>
      <sheetName val="1998"/>
      <sheetName val="1999"/>
      <sheetName val="2000"/>
      <sheetName val="2001"/>
      <sheetName val="2002"/>
      <sheetName val="2003"/>
      <sheetName val="2004"/>
      <sheetName val="2005"/>
      <sheetName val="2006"/>
      <sheetName val="2007"/>
      <sheetName val="2008"/>
      <sheetName val="2009"/>
      <sheetName val="2010"/>
      <sheetName val="TIS-INDEX"/>
      <sheetName val="Admin"/>
      <sheetName val="Replacer"/>
      <sheetName val="8-01-98"/>
      <sheetName val="Comparison"/>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Int"/>
      <sheetName val="Electric"/>
      <sheetName val="Fuel Prices Int"/>
      <sheetName val="Fuel Split"/>
      <sheetName val="Heat Load Int"/>
      <sheetName val="EmissionsPVT"/>
      <sheetName val="Iteration"/>
      <sheetName val="ListsMaps"/>
      <sheetName val="HeadlineInternal"/>
      <sheetName val="Main"/>
      <sheetName val="TEMP Log"/>
      <sheetName val="Scenarios"/>
      <sheetName val="Control"/>
      <sheetName val="Pivot Emissions"/>
      <sheetName val="Pivot"/>
      <sheetName val="Output"/>
      <sheetName val="Biogas"/>
      <sheetName val="CHP"/>
      <sheetName val="DH"/>
      <sheetName val="Barriers"/>
      <sheetName val="Biomass"/>
      <sheetName val="DA"/>
      <sheetName val="Discounting"/>
      <sheetName val="Emissions"/>
      <sheetName val="Efficiency"/>
      <sheetName val="Fuel Prices"/>
      <sheetName val="Growth"/>
      <sheetName val="Heat Load"/>
      <sheetName val="Price conversions"/>
      <sheetName val="Suitability"/>
      <sheetName val="Technology"/>
      <sheetName val="Technology indices"/>
      <sheetName val="Economic contex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Policy Overview"/>
      <sheetName val="Feed-in tariff 1"/>
      <sheetName val="Val Feed-in tariff 1"/>
      <sheetName val="CfD 1"/>
      <sheetName val="Val CfD 1"/>
      <sheetName val="Regulated Asset Base 1"/>
      <sheetName val="Val Regulated Asset Base 1"/>
      <sheetName val="Capacity Payment 1"/>
      <sheetName val="Val Capacity Payment 1"/>
      <sheetName val="CO2 limits 1"/>
      <sheetName val="Val CO2 limits 1"/>
      <sheetName val="Strategic Reserve"/>
      <sheetName val="Val Strategic Reserve"/>
      <sheetName val="Carbon Price Floor"/>
      <sheetName val="Tax on Profit"/>
      <sheetName val="Tax on CO2"/>
      <sheetName val="Tax on Fuel"/>
      <sheetName val="Policy billing"/>
      <sheetName val="Val Policy billing"/>
      <sheetName val="Existing Policies"/>
      <sheetName val="Pricing Mark-up"/>
      <sheetName val="Val Pricing Mark-up"/>
      <sheetName val="EDF Pricing Assumptions"/>
      <sheetName val="Val EDF Pricing Assumptions"/>
      <sheetName val="Demand Projections"/>
      <sheetName val="Val Demand"/>
      <sheetName val="Capacity Margin Derating"/>
      <sheetName val="Val Capacity Margin Derating"/>
      <sheetName val="Daily Load Curves"/>
      <sheetName val="Val Daily Load Curves"/>
      <sheetName val="Policy Demand Reduction"/>
      <sheetName val="Val Policy Demand Reduction"/>
      <sheetName val="Load Curve Adjustment Domestic"/>
      <sheetName val="Load Curve Adjustment Smart Dom"/>
      <sheetName val="Load Curve Adjustment NonDom"/>
      <sheetName val="Smart meters"/>
      <sheetName val="Reserve"/>
      <sheetName val="Val Reserve"/>
      <sheetName val="Autogeneration"/>
      <sheetName val="Val Autogeneration"/>
      <sheetName val="Interconnectors"/>
      <sheetName val="Val Interconnectors"/>
      <sheetName val="Hydro and Pumped Storage"/>
      <sheetName val="Val Hydro and Pumped Storage"/>
      <sheetName val="VIU Assumptions"/>
      <sheetName val="Val VIU Assumptions"/>
      <sheetName val="VIU limit"/>
      <sheetName val="Val VIU limit"/>
      <sheetName val="Merchant Assumptions"/>
      <sheetName val="Val Merchant Assumptions"/>
      <sheetName val="Plant Available for New Build"/>
      <sheetName val="Val Plant Available for New Bui"/>
      <sheetName val="Maximum Build Limits"/>
      <sheetName val="Cumulative Max Build Limits"/>
      <sheetName val="Minimum Build Limits"/>
      <sheetName val="New Plant"/>
      <sheetName val="Val New Plant"/>
      <sheetName val="Outage rates (new and existing)"/>
      <sheetName val="Val Outage Rates"/>
      <sheetName val="Losses"/>
      <sheetName val="Val Losses"/>
      <sheetName val="Efficiency rates"/>
      <sheetName val="Technology Assumptions"/>
      <sheetName val="Val Tech Assumptions"/>
      <sheetName val="Fuel Assumptions"/>
      <sheetName val="Val Fuel Assumptions"/>
      <sheetName val="Spark and Dark Spreads"/>
      <sheetName val="Val Spark and Dark Spreads"/>
      <sheetName val="Existing Plant"/>
      <sheetName val="Val Existing Plant"/>
      <sheetName val="Pipeline"/>
      <sheetName val="Val Pipeline"/>
      <sheetName val="TheoreticalPlant"/>
      <sheetName val="Wind"/>
      <sheetName val="Val Wind"/>
      <sheetName val="Model Settings"/>
      <sheetName val="Val Build &amp; Retirement Assumpti"/>
      <sheetName val="SheetManager"/>
      <sheetName val="LISTS"/>
      <sheetName val="Policy_Overview1"/>
      <sheetName val="Feed-in_tariff_11"/>
      <sheetName val="Val_Feed-in_tariff_11"/>
      <sheetName val="CfD_11"/>
      <sheetName val="Val_CfD_11"/>
      <sheetName val="Regulated_Asset_Base_11"/>
      <sheetName val="Val_Regulated_Asset_Base_11"/>
      <sheetName val="Capacity_Payment_11"/>
      <sheetName val="Val_Capacity_Payment_11"/>
      <sheetName val="CO2_limits_11"/>
      <sheetName val="Val_CO2_limits_11"/>
      <sheetName val="Strategic_Reserve1"/>
      <sheetName val="Val_Strategic_Reserve1"/>
      <sheetName val="Carbon_Price_Floor1"/>
      <sheetName val="Tax_on_Profit1"/>
      <sheetName val="Tax_on_CO21"/>
      <sheetName val="Tax_on_Fuel1"/>
      <sheetName val="Policy_billing1"/>
      <sheetName val="Val_Policy_billing1"/>
      <sheetName val="Existing_Policies1"/>
      <sheetName val="Pricing_Mark-up1"/>
      <sheetName val="Val_Pricing_Mark-up1"/>
      <sheetName val="EDF_Pricing_Assumptions1"/>
      <sheetName val="Val_EDF_Pricing_Assumptions1"/>
      <sheetName val="Demand_Projections1"/>
      <sheetName val="Val_Demand1"/>
      <sheetName val="Capacity_Margin_Derating1"/>
      <sheetName val="Val_Capacity_Margin_Derating1"/>
      <sheetName val="Daily_Load_Curves1"/>
      <sheetName val="Val_Daily_Load_Curves1"/>
      <sheetName val="Policy_Demand_Reduction1"/>
      <sheetName val="Val_Policy_Demand_Reduction1"/>
      <sheetName val="Load_Curve_Adjustment_Domestic1"/>
      <sheetName val="Load_Curve_Adjustment_Smart_Do1"/>
      <sheetName val="Load_Curve_Adjustment_NonDom1"/>
      <sheetName val="Smart_meters1"/>
      <sheetName val="Val_Reserve1"/>
      <sheetName val="Val_Autogeneration1"/>
      <sheetName val="Val_Interconnectors1"/>
      <sheetName val="Hydro_and_Pumped_Storage1"/>
      <sheetName val="Val_Hydro_and_Pumped_Storage1"/>
      <sheetName val="VIU_Assumptions1"/>
      <sheetName val="Val_VIU_Assumptions1"/>
      <sheetName val="VIU_limit1"/>
      <sheetName val="Val_VIU_limit1"/>
      <sheetName val="Merchant_Assumptions1"/>
      <sheetName val="Val_Merchant_Assumptions1"/>
      <sheetName val="Plant_Available_for_New_Build1"/>
      <sheetName val="Val_Plant_Available_for_New_Bu1"/>
      <sheetName val="Maximum_Build_Limits1"/>
      <sheetName val="Cumulative_Max_Build_Limits1"/>
      <sheetName val="Minimum_Build_Limits1"/>
      <sheetName val="New_Plant1"/>
      <sheetName val="Val_New_Plant1"/>
      <sheetName val="Outage_rates_(new_and_existing1"/>
      <sheetName val="Val_Outage_Rates1"/>
      <sheetName val="Val_Losses1"/>
      <sheetName val="Efficiency_rates1"/>
      <sheetName val="Technology_Assumptions1"/>
      <sheetName val="Val_Tech_Assumptions1"/>
      <sheetName val="Fuel_Assumptions1"/>
      <sheetName val="Val_Fuel_Assumptions1"/>
      <sheetName val="Spark_and_Dark_Spreads1"/>
      <sheetName val="Val_Spark_and_Dark_Spreads1"/>
      <sheetName val="Existing_Plant1"/>
      <sheetName val="Val_Existing_Plant1"/>
      <sheetName val="Val_Pipeline1"/>
      <sheetName val="Val_Wind1"/>
      <sheetName val="Model_Settings1"/>
      <sheetName val="Val_Build_&amp;_Retirement_Assumpt1"/>
      <sheetName val="Policy_Overview"/>
      <sheetName val="Feed-in_tariff_1"/>
      <sheetName val="Val_Feed-in_tariff_1"/>
      <sheetName val="CfD_1"/>
      <sheetName val="Val_CfD_1"/>
      <sheetName val="Regulated_Asset_Base_1"/>
      <sheetName val="Val_Regulated_Asset_Base_1"/>
      <sheetName val="Capacity_Payment_1"/>
      <sheetName val="Val_Capacity_Payment_1"/>
      <sheetName val="CO2_limits_1"/>
      <sheetName val="Val_CO2_limits_1"/>
      <sheetName val="Strategic_Reserve"/>
      <sheetName val="Val_Strategic_Reserve"/>
      <sheetName val="Carbon_Price_Floor"/>
      <sheetName val="Tax_on_Profit"/>
      <sheetName val="Tax_on_CO2"/>
      <sheetName val="Tax_on_Fuel"/>
      <sheetName val="Policy_billing"/>
      <sheetName val="Val_Policy_billing"/>
      <sheetName val="Existing_Policies"/>
      <sheetName val="Pricing_Mark-up"/>
      <sheetName val="Val_Pricing_Mark-up"/>
      <sheetName val="EDF_Pricing_Assumptions"/>
      <sheetName val="Val_EDF_Pricing_Assumptions"/>
      <sheetName val="Demand_Projections"/>
      <sheetName val="Val_Demand"/>
      <sheetName val="Capacity_Margin_Derating"/>
      <sheetName val="Val_Capacity_Margin_Derating"/>
      <sheetName val="Daily_Load_Curves"/>
      <sheetName val="Val_Daily_Load_Curves"/>
      <sheetName val="Policy_Demand_Reduction"/>
      <sheetName val="Val_Policy_Demand_Reduction"/>
      <sheetName val="Load_Curve_Adjustment_Domestic"/>
      <sheetName val="Load_Curve_Adjustment_Smart_Dom"/>
      <sheetName val="Load_Curve_Adjustment_NonDom"/>
      <sheetName val="Smart_meters"/>
      <sheetName val="Val_Reserve"/>
      <sheetName val="Val_Autogeneration"/>
      <sheetName val="Val_Interconnectors"/>
      <sheetName val="Hydro_and_Pumped_Storage"/>
      <sheetName val="Val_Hydro_and_Pumped_Storage"/>
      <sheetName val="VIU_Assumptions"/>
      <sheetName val="Val_VIU_Assumptions"/>
      <sheetName val="VIU_limit"/>
      <sheetName val="Val_VIU_limit"/>
      <sheetName val="Merchant_Assumptions"/>
      <sheetName val="Val_Merchant_Assumptions"/>
      <sheetName val="Plant_Available_for_New_Build"/>
      <sheetName val="Val_Plant_Available_for_New_Bui"/>
      <sheetName val="Maximum_Build_Limits"/>
      <sheetName val="Cumulative_Max_Build_Limits"/>
      <sheetName val="Minimum_Build_Limits"/>
      <sheetName val="New_Plant"/>
      <sheetName val="Val_New_Plant"/>
      <sheetName val="Outage_rates_(new_and_existing)"/>
      <sheetName val="Val_Outage_Rates"/>
      <sheetName val="Val_Losses"/>
      <sheetName val="Efficiency_rates"/>
      <sheetName val="Technology_Assumptions"/>
      <sheetName val="Val_Tech_Assumptions"/>
      <sheetName val="Fuel_Assumptions"/>
      <sheetName val="Val_Fuel_Assumptions"/>
      <sheetName val="Spark_and_Dark_Spreads"/>
      <sheetName val="Val_Spark_and_Dark_Spreads"/>
      <sheetName val="Existing_Plant"/>
      <sheetName val="Val_Existing_Plant"/>
      <sheetName val="Val_Pipeline"/>
      <sheetName val="Val_Wind"/>
      <sheetName val="Model_Settings"/>
      <sheetName val="Val_Build_&amp;_Retirement_Assumpt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a Day Analysis"/>
      <sheetName val="Price duration curve"/>
      <sheetName val="IntraDayOutput"/>
      <sheetName val="Policy Overview"/>
      <sheetName val="Feed-in tariff 1"/>
      <sheetName val="Val Feed-in tariff 1"/>
      <sheetName val="CfD 1"/>
      <sheetName val="Val CfD 1"/>
      <sheetName val="CfD 2"/>
      <sheetName val="CfD 3"/>
      <sheetName val="CfD 4"/>
      <sheetName val="CfD 5"/>
      <sheetName val="CfD 6"/>
      <sheetName val="CfD 7"/>
      <sheetName val="Regulated Asset Base 1"/>
      <sheetName val="Val Regulated Asset Base 1"/>
      <sheetName val="Capacity Payment 1"/>
      <sheetName val="Val Capacity Payment 1"/>
      <sheetName val="CO2 limits 1"/>
      <sheetName val="Val CO2 limits 1"/>
      <sheetName val="Strategic Reserve"/>
      <sheetName val="Val Strategic Reserve"/>
      <sheetName val="Carbon Price Floor"/>
      <sheetName val="Tax on Profit"/>
      <sheetName val="Tax on CO2"/>
      <sheetName val="Tax on Fuel"/>
      <sheetName val="Policy billing"/>
      <sheetName val="Val Policy billing"/>
      <sheetName val="Existing Policies"/>
      <sheetName val="Pricing Mark-up"/>
      <sheetName val="Val Pricing Mark-up"/>
      <sheetName val="EDF Pricing Assumptions"/>
      <sheetName val="Val EDF Pricing Assumptions"/>
      <sheetName val="Demand Projections"/>
      <sheetName val="Val Demand"/>
      <sheetName val="Capacity Margin Derating"/>
      <sheetName val="Val Capacity Margin Derating"/>
      <sheetName val="Daily Load Curves"/>
      <sheetName val="Val Daily Load Curves"/>
      <sheetName val="Policy Demand Reduction"/>
      <sheetName val="Val Policy Demand Reduction"/>
      <sheetName val="Load Curve Adjustment Domestic"/>
      <sheetName val="Load Curve Adjustment Smart Dom"/>
      <sheetName val="Load Curve Adjustment NonDom"/>
      <sheetName val="Smart meters"/>
      <sheetName val="Reserve"/>
      <sheetName val="Val Reserve"/>
      <sheetName val="Autogeneration"/>
      <sheetName val="Val Autogeneration"/>
      <sheetName val="Interconnectors"/>
      <sheetName val="Val Interconnectors"/>
      <sheetName val="Hydro and Pumped Storage"/>
      <sheetName val="Val Hydro and Pumped Storage"/>
      <sheetName val="VIU assumptions"/>
      <sheetName val="Val VIU Assumptions"/>
      <sheetName val="VIU limit"/>
      <sheetName val="Val VIU limit"/>
      <sheetName val="Merchant Assumptions"/>
      <sheetName val="Val Merchant Assumptions"/>
      <sheetName val="Plant Available for New Build"/>
      <sheetName val="Val Plant Available for New Bui"/>
      <sheetName val="Maximum Build Limits"/>
      <sheetName val="Cumulative Max Build Limits"/>
      <sheetName val="Minimum Build Limits"/>
      <sheetName val="New Plant"/>
      <sheetName val="Val New Plant"/>
      <sheetName val="Outage rates (new and existing)"/>
      <sheetName val="Val Outage Rates"/>
      <sheetName val="Losses"/>
      <sheetName val="Val Losses"/>
      <sheetName val="Efficiency rates"/>
      <sheetName val="Technology Assumptions"/>
      <sheetName val="Val Tech Assumptions"/>
      <sheetName val="Fuel Assumptions"/>
      <sheetName val="Val Fuel Assumptions"/>
      <sheetName val="Spark and Dark Spreads"/>
      <sheetName val="Val Spark and Dark Spreads"/>
      <sheetName val="Portfolios"/>
      <sheetName val="Existing Plant"/>
      <sheetName val="Val Existing Plant"/>
      <sheetName val="Val Pipeline"/>
      <sheetName val="TheoreticalPlant"/>
      <sheetName val="Wind"/>
      <sheetName val="Val Wind"/>
      <sheetName val="Model Settings"/>
      <sheetName val="Val Build &amp; Retirement Assumpti"/>
      <sheetName val="SheetManager"/>
      <sheetName val="LISTS"/>
      <sheetName val="Intra_Day_Analysis1"/>
      <sheetName val="Price_duration_curve1"/>
      <sheetName val="Policy_Overview1"/>
      <sheetName val="Feed-in_tariff_11"/>
      <sheetName val="Val_Feed-in_tariff_11"/>
      <sheetName val="CfD_11"/>
      <sheetName val="Val_CfD_11"/>
      <sheetName val="CfD_21"/>
      <sheetName val="CfD_31"/>
      <sheetName val="CfD_41"/>
      <sheetName val="CfD_51"/>
      <sheetName val="CfD_61"/>
      <sheetName val="CfD_71"/>
      <sheetName val="Regulated_Asset_Base_11"/>
      <sheetName val="Val_Regulated_Asset_Base_11"/>
      <sheetName val="Capacity_Payment_11"/>
      <sheetName val="Val_Capacity_Payment_11"/>
      <sheetName val="CO2_limits_11"/>
      <sheetName val="Val_CO2_limits_11"/>
      <sheetName val="Strategic_Reserve1"/>
      <sheetName val="Val_Strategic_Reserve1"/>
      <sheetName val="Carbon_Price_Floor1"/>
      <sheetName val="Tax_on_Profit1"/>
      <sheetName val="Tax_on_CO21"/>
      <sheetName val="Tax_on_Fuel1"/>
      <sheetName val="Policy_billing1"/>
      <sheetName val="Val_Policy_billing1"/>
      <sheetName val="Existing_Policies1"/>
      <sheetName val="Pricing_Mark-up1"/>
      <sheetName val="Val_Pricing_Mark-up1"/>
      <sheetName val="EDF_Pricing_Assumptions1"/>
      <sheetName val="Val_EDF_Pricing_Assumptions1"/>
      <sheetName val="Demand_Projections1"/>
      <sheetName val="Val_Demand1"/>
      <sheetName val="Capacity_Margin_Derating1"/>
      <sheetName val="Val_Capacity_Margin_Derating1"/>
      <sheetName val="Daily_Load_Curves1"/>
      <sheetName val="Val_Daily_Load_Curves1"/>
      <sheetName val="Policy_Demand_Reduction1"/>
      <sheetName val="Val_Policy_Demand_Reduction1"/>
      <sheetName val="Load_Curve_Adjustment_Domestic1"/>
      <sheetName val="Load_Curve_Adjustment_Smart_Do1"/>
      <sheetName val="Load_Curve_Adjustment_NonDom1"/>
      <sheetName val="Smart_meters1"/>
      <sheetName val="Val_Reserve1"/>
      <sheetName val="Val_Autogeneration1"/>
      <sheetName val="Val_Interconnectors1"/>
      <sheetName val="Hydro_and_Pumped_Storage1"/>
      <sheetName val="Val_Hydro_and_Pumped_Storage1"/>
      <sheetName val="VIU_assumptions1"/>
      <sheetName val="Val_VIU_Assumptions1"/>
      <sheetName val="VIU_limit1"/>
      <sheetName val="Val_VIU_limit1"/>
      <sheetName val="Merchant_Assumptions1"/>
      <sheetName val="Val_Merchant_Assumptions1"/>
      <sheetName val="Plant_Available_for_New_Build1"/>
      <sheetName val="Val_Plant_Available_for_New_Bu1"/>
      <sheetName val="Maximum_Build_Limits1"/>
      <sheetName val="Cumulative_Max_Build_Limits1"/>
      <sheetName val="Minimum_Build_Limits1"/>
      <sheetName val="New_Plant1"/>
      <sheetName val="Val_New_Plant1"/>
      <sheetName val="Outage_rates_(new_and_existing1"/>
      <sheetName val="Val_Outage_Rates1"/>
      <sheetName val="Val_Losses1"/>
      <sheetName val="Efficiency_rates1"/>
      <sheetName val="Technology_Assumptions1"/>
      <sheetName val="Val_Tech_Assumptions1"/>
      <sheetName val="Fuel_Assumptions1"/>
      <sheetName val="Val_Fuel_Assumptions1"/>
      <sheetName val="Spark_and_Dark_Spreads1"/>
      <sheetName val="Val_Spark_and_Dark_Spreads1"/>
      <sheetName val="Existing_Plant1"/>
      <sheetName val="Val_Existing_Plant1"/>
      <sheetName val="Val_Pipeline1"/>
      <sheetName val="Val_Wind1"/>
      <sheetName val="Model_Settings1"/>
      <sheetName val="Val_Build_&amp;_Retirement_Assumpt1"/>
      <sheetName val="Intra_Day_Analysis"/>
      <sheetName val="Price_duration_curve"/>
      <sheetName val="Policy_Overview"/>
      <sheetName val="Feed-in_tariff_1"/>
      <sheetName val="Val_Feed-in_tariff_1"/>
      <sheetName val="CfD_1"/>
      <sheetName val="Val_CfD_1"/>
      <sheetName val="CfD_2"/>
      <sheetName val="CfD_3"/>
      <sheetName val="CfD_4"/>
      <sheetName val="CfD_5"/>
      <sheetName val="CfD_6"/>
      <sheetName val="CfD_7"/>
      <sheetName val="Regulated_Asset_Base_1"/>
      <sheetName val="Val_Regulated_Asset_Base_1"/>
      <sheetName val="Capacity_Payment_1"/>
      <sheetName val="Val_Capacity_Payment_1"/>
      <sheetName val="CO2_limits_1"/>
      <sheetName val="Val_CO2_limits_1"/>
      <sheetName val="Strategic_Reserve"/>
      <sheetName val="Val_Strategic_Reserve"/>
      <sheetName val="Carbon_Price_Floor"/>
      <sheetName val="Tax_on_Profit"/>
      <sheetName val="Tax_on_CO2"/>
      <sheetName val="Tax_on_Fuel"/>
      <sheetName val="Policy_billing"/>
      <sheetName val="Val_Policy_billing"/>
      <sheetName val="Existing_Policies"/>
      <sheetName val="Pricing_Mark-up"/>
      <sheetName val="Val_Pricing_Mark-up"/>
      <sheetName val="EDF_Pricing_Assumptions"/>
      <sheetName val="Val_EDF_Pricing_Assumptions"/>
      <sheetName val="Demand_Projections"/>
      <sheetName val="Val_Demand"/>
      <sheetName val="Capacity_Margin_Derating"/>
      <sheetName val="Val_Capacity_Margin_Derating"/>
      <sheetName val="Daily_Load_Curves"/>
      <sheetName val="Val_Daily_Load_Curves"/>
      <sheetName val="Policy_Demand_Reduction"/>
      <sheetName val="Val_Policy_Demand_Reduction"/>
      <sheetName val="Load_Curve_Adjustment_Domestic"/>
      <sheetName val="Load_Curve_Adjustment_Smart_Dom"/>
      <sheetName val="Load_Curve_Adjustment_NonDom"/>
      <sheetName val="Smart_meters"/>
      <sheetName val="Val_Reserve"/>
      <sheetName val="Val_Autogeneration"/>
      <sheetName val="Val_Interconnectors"/>
      <sheetName val="Hydro_and_Pumped_Storage"/>
      <sheetName val="Val_Hydro_and_Pumped_Storage"/>
      <sheetName val="VIU_assumptions"/>
      <sheetName val="Val_VIU_Assumptions"/>
      <sheetName val="VIU_limit"/>
      <sheetName val="Val_VIU_limit"/>
      <sheetName val="Merchant_Assumptions"/>
      <sheetName val="Val_Merchant_Assumptions"/>
      <sheetName val="Plant_Available_for_New_Build"/>
      <sheetName val="Val_Plant_Available_for_New_Bui"/>
      <sheetName val="Maximum_Build_Limits"/>
      <sheetName val="Cumulative_Max_Build_Limits"/>
      <sheetName val="Minimum_Build_Limits"/>
      <sheetName val="New_Plant"/>
      <sheetName val="Val_New_Plant"/>
      <sheetName val="Outage_rates_(new_and_existing)"/>
      <sheetName val="Val_Outage_Rates"/>
      <sheetName val="Val_Losses"/>
      <sheetName val="Efficiency_rates"/>
      <sheetName val="Technology_Assumptions"/>
      <sheetName val="Val_Tech_Assumptions"/>
      <sheetName val="Fuel_Assumptions"/>
      <sheetName val="Val_Fuel_Assumptions"/>
      <sheetName val="Spark_and_Dark_Spreads"/>
      <sheetName val="Val_Spark_and_Dark_Spreads"/>
      <sheetName val="Existing_Plant"/>
      <sheetName val="Val_Existing_Plant"/>
      <sheetName val="Val_Pipeline"/>
      <sheetName val="Val_Wind"/>
      <sheetName val="Model_Settings"/>
      <sheetName val="Val_Build_&amp;_Retirement_Assumpt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Overview_SC"/>
      <sheetName val="Notes_SSC"/>
      <sheetName val="Notes_BO"/>
      <sheetName val="Standards_MS"/>
      <sheetName val="Keys_SSC"/>
      <sheetName val="Keys_BO"/>
      <sheetName val="Assumptions_SC"/>
      <sheetName val="TS_Ass_SSC"/>
      <sheetName val="TS_BA"/>
      <sheetName val="Hist_Ass_SSC"/>
      <sheetName val="IS_Hist_TA"/>
      <sheetName val="BS_Hist_TA"/>
      <sheetName val="CFS_Hist_TA"/>
      <sheetName val="Fcast_Ass_SSC"/>
      <sheetName val="Fcast_TA"/>
      <sheetName val="Outputs_SC"/>
      <sheetName val="Hist_OP_SSC"/>
      <sheetName val="IS_Hist_TO"/>
      <sheetName val="BS_Hist_TO"/>
      <sheetName val="CFS_Hist_TO"/>
      <sheetName val="Fcast_OP_SSC"/>
      <sheetName val="Fcast_OP_TO"/>
      <sheetName val="IS_Fcast_TO"/>
      <sheetName val="BS_Fcast_TO"/>
      <sheetName val="CFS_Fcast_TO"/>
      <sheetName val="All_Pers_OP_SSC"/>
      <sheetName val="IS_All_TO"/>
      <sheetName val="BS_All_TO"/>
      <sheetName val="CFS_All_TO"/>
      <sheetName val="Dashboards_SSC"/>
      <sheetName val="BS_Sum_P_MS"/>
      <sheetName val="Appendices_SC"/>
      <sheetName val="Checks_SSC"/>
      <sheetName val="Checks_BO"/>
      <sheetName val="LU_SSC"/>
      <sheetName val="TS_LU"/>
      <sheetName val="Capital_LU"/>
      <sheetName val="Dashboards_LU"/>
      <sheetName val="Sector Model"/>
      <sheetName val="Lookups"/>
      <sheetName val="Central MACC data"/>
      <sheetName val="IAG2014_Table20"/>
      <sheetName val="Constants"/>
      <sheetName val="Air pollutants"/>
      <sheetName val="Historic surplus"/>
      <sheetName val="Unallocated Allowances"/>
      <sheetName val="Hedging"/>
      <sheetName val="3"/>
      <sheetName val="DECC Summary"/>
      <sheetName val="Baseline results"/>
      <sheetName val="Lists"/>
      <sheetName val="Sector_Model"/>
      <sheetName val="Central_MACC_data"/>
      <sheetName val="Air_pollutants"/>
      <sheetName val="Historic_surplus"/>
      <sheetName val="Unallocated_Allowances"/>
      <sheetName val="DECC_Summary"/>
      <sheetName val="Baseline_results"/>
      <sheetName val="Biofuels"/>
      <sheetName val="working- waterfalls"/>
      <sheetName val="CASHFLOW Gen Income"/>
      <sheetName val="Lookups (2)"/>
      <sheetName val="GHG &amp; C02 chart"/>
      <sheetName val="HPvsBoiler"/>
      <sheetName val="CHP"/>
      <sheetName val="4.6 ten year bonds"/>
      <sheetName val="Units"/>
      <sheetName val="Output"/>
      <sheetName val="Run_lst"/>
      <sheetName val="DetailedTable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EM inputs"/>
      <sheetName val="Version Control"/>
      <sheetName val="DATA"/>
      <sheetName val="QA"/>
      <sheetName val="&gt; DDM INPUTS"/>
      <sheetName val="&gt;&gt;Policies"/>
      <sheetName val="Policy Overview"/>
      <sheetName val="Existing Policies"/>
      <sheetName val="Feed-in tariff 1"/>
      <sheetName val="Feed-in tariff 2"/>
      <sheetName val="Feed-in tariff 3"/>
      <sheetName val="Feed-in tariff 4"/>
      <sheetName val="Feed-in tariff 5"/>
      <sheetName val="Feed-in tariff 6"/>
      <sheetName val="Feed-in tariff 7"/>
      <sheetName val="Feed-in tariff 8"/>
      <sheetName val="Strike prices"/>
      <sheetName val="CfD 1"/>
      <sheetName val="CfD 2"/>
      <sheetName val="CfD 3"/>
      <sheetName val="CfD 4"/>
      <sheetName val="CfD 5"/>
      <sheetName val="CfD 6"/>
      <sheetName val="CfD 7"/>
      <sheetName val="CfD 8"/>
      <sheetName val="CfD 9"/>
      <sheetName val="CfD 10"/>
      <sheetName val="CO2 limits 1"/>
      <sheetName val="Strategic Reserve"/>
      <sheetName val="Capacity Payment 1"/>
      <sheetName val="Regulated Asset Base 1"/>
      <sheetName val="Carbon Price Floor"/>
      <sheetName val="Tax on Profit"/>
      <sheetName val="Tax on CO2"/>
      <sheetName val="Tax on Fuel"/>
      <sheetName val="Policy billing"/>
      <sheetName val="Capacity mechanism (old)"/>
      <sheetName val="Capacity mechanism"/>
      <sheetName val="&gt;&gt;Prices"/>
      <sheetName val="Pricing Mark-up"/>
      <sheetName val="&gt;&gt;Demand"/>
      <sheetName val="Demand Projections"/>
      <sheetName val="Capacity Margin Derating"/>
      <sheetName val="Daily Load Curves"/>
      <sheetName val="Daily Load Curves (new)"/>
      <sheetName val="Policy Demand Reduction"/>
      <sheetName val="DSR"/>
      <sheetName val="&gt;&gt;Non-conventional capacity"/>
      <sheetName val="Reserve"/>
      <sheetName val="Autogeneration"/>
      <sheetName val="Interconnectors"/>
      <sheetName val="Interconnector 1"/>
      <sheetName val="Hydro and Pumped Storage"/>
      <sheetName val="&gt;&gt;New builds"/>
      <sheetName val="VIU assumptions"/>
      <sheetName val="VIU limit"/>
      <sheetName val="Merchant Assumptions"/>
      <sheetName val="Plant Available for New Build"/>
      <sheetName val="Maximum Build Limits"/>
      <sheetName val="Cumulative Max Build Limits"/>
      <sheetName val="Minimum Build Limits"/>
      <sheetName val="New Plant"/>
      <sheetName val="&gt;&gt;Technologies and Plant"/>
      <sheetName val="Technology Assumptions"/>
      <sheetName val="Fuel assumptions"/>
      <sheetName val="Fuel Assumptions (old)"/>
      <sheetName val="Outage rates (new and existing)"/>
      <sheetName val="Losses"/>
      <sheetName val="Efficiency rates"/>
      <sheetName val="Spark and Dark Spreads"/>
      <sheetName val="Intermittency"/>
      <sheetName val="Existing Plant"/>
      <sheetName val="Upgrades"/>
      <sheetName val="Endogenous closures"/>
      <sheetName val="Portfolios"/>
      <sheetName val="EDF Pricing Assumptions"/>
      <sheetName val="&gt;&gt;Control"/>
      <sheetName val="Model Settings"/>
      <sheetName val="SheetsToExport"/>
      <sheetName val="LISTS"/>
      <sheetName val="Baseline results"/>
      <sheetName val="policy costs outputs"/>
      <sheetName val="Backcasting"/>
      <sheetName val="UEM_inputs1"/>
      <sheetName val="Version_Control1"/>
      <sheetName val="&gt;_DDM_INPUTS1"/>
      <sheetName val="Policy_Overview1"/>
      <sheetName val="Existing_Policies1"/>
      <sheetName val="Feed-in_tariff_11"/>
      <sheetName val="Feed-in_tariff_21"/>
      <sheetName val="Feed-in_tariff_31"/>
      <sheetName val="Feed-in_tariff_41"/>
      <sheetName val="Feed-in_tariff_51"/>
      <sheetName val="Feed-in_tariff_61"/>
      <sheetName val="Feed-in_tariff_71"/>
      <sheetName val="Feed-in_tariff_81"/>
      <sheetName val="Strike_prices1"/>
      <sheetName val="CfD_11"/>
      <sheetName val="CfD_21"/>
      <sheetName val="CfD_31"/>
      <sheetName val="CfD_41"/>
      <sheetName val="CfD_51"/>
      <sheetName val="CfD_61"/>
      <sheetName val="CfD_71"/>
      <sheetName val="CfD_81"/>
      <sheetName val="CfD_91"/>
      <sheetName val="CfD_101"/>
      <sheetName val="CO2_limits_11"/>
      <sheetName val="Strategic_Reserve1"/>
      <sheetName val="Capacity_Payment_11"/>
      <sheetName val="Regulated_Asset_Base_11"/>
      <sheetName val="Carbon_Price_Floor1"/>
      <sheetName val="Tax_on_Profit1"/>
      <sheetName val="Tax_on_CO21"/>
      <sheetName val="Tax_on_Fuel1"/>
      <sheetName val="Policy_billing1"/>
      <sheetName val="Capacity_mechanism_(old)1"/>
      <sheetName val="Capacity_mechanism1"/>
      <sheetName val="Pricing_Mark-up1"/>
      <sheetName val="Demand_Projections1"/>
      <sheetName val="Capacity_Margin_Derating1"/>
      <sheetName val="Daily_Load_Curves1"/>
      <sheetName val="Daily_Load_Curves_(new)1"/>
      <sheetName val="Policy_Demand_Reduction1"/>
      <sheetName val="&gt;&gt;Non-conventional_capacity1"/>
      <sheetName val="Interconnector_11"/>
      <sheetName val="Hydro_and_Pumped_Storage1"/>
      <sheetName val="&gt;&gt;New_builds1"/>
      <sheetName val="VIU_assumptions1"/>
      <sheetName val="VIU_limit1"/>
      <sheetName val="Merchant_Assumptions1"/>
      <sheetName val="Plant_Available_for_New_Build1"/>
      <sheetName val="Maximum_Build_Limits1"/>
      <sheetName val="Cumulative_Max_Build_Limits1"/>
      <sheetName val="Minimum_Build_Limits1"/>
      <sheetName val="New_Plant1"/>
      <sheetName val="&gt;&gt;Technologies_and_Plant1"/>
      <sheetName val="Technology_Assumptions1"/>
      <sheetName val="Fuel_assumptions1"/>
      <sheetName val="Fuel_Assumptions_(old)1"/>
      <sheetName val="Outage_rates_(new_and_existing1"/>
      <sheetName val="Efficiency_rates1"/>
      <sheetName val="Spark_and_Dark_Spreads1"/>
      <sheetName val="Existing_Plant1"/>
      <sheetName val="Endogenous_closures1"/>
      <sheetName val="EDF_Pricing_Assumptions1"/>
      <sheetName val="Model_Settings1"/>
      <sheetName val="Baseline_results1"/>
      <sheetName val="policy_costs_outputs1"/>
      <sheetName val="UEM_inputs"/>
      <sheetName val="Version_Control"/>
      <sheetName val="&gt;_DDM_INPUTS"/>
      <sheetName val="Policy_Overview"/>
      <sheetName val="Existing_Policies"/>
      <sheetName val="Feed-in_tariff_1"/>
      <sheetName val="Feed-in_tariff_2"/>
      <sheetName val="Feed-in_tariff_3"/>
      <sheetName val="Feed-in_tariff_4"/>
      <sheetName val="Feed-in_tariff_5"/>
      <sheetName val="Feed-in_tariff_6"/>
      <sheetName val="Feed-in_tariff_7"/>
      <sheetName val="Feed-in_tariff_8"/>
      <sheetName val="Strike_prices"/>
      <sheetName val="CfD_1"/>
      <sheetName val="CfD_2"/>
      <sheetName val="CfD_3"/>
      <sheetName val="CfD_4"/>
      <sheetName val="CfD_5"/>
      <sheetName val="CfD_6"/>
      <sheetName val="CfD_7"/>
      <sheetName val="CfD_8"/>
      <sheetName val="CfD_9"/>
      <sheetName val="CfD_10"/>
      <sheetName val="CO2_limits_1"/>
      <sheetName val="Strategic_Reserve"/>
      <sheetName val="Capacity_Payment_1"/>
      <sheetName val="Regulated_Asset_Base_1"/>
      <sheetName val="Carbon_Price_Floor"/>
      <sheetName val="Tax_on_Profit"/>
      <sheetName val="Tax_on_CO2"/>
      <sheetName val="Tax_on_Fuel"/>
      <sheetName val="Policy_billing"/>
      <sheetName val="Capacity_mechanism_(old)"/>
      <sheetName val="Capacity_mechanism"/>
      <sheetName val="Pricing_Mark-up"/>
      <sheetName val="Demand_Projections"/>
      <sheetName val="Capacity_Margin_Derating"/>
      <sheetName val="Daily_Load_Curves"/>
      <sheetName val="Daily_Load_Curves_(new)"/>
      <sheetName val="Policy_Demand_Reduction"/>
      <sheetName val="&gt;&gt;Non-conventional_capacity"/>
      <sheetName val="Interconnector_1"/>
      <sheetName val="Hydro_and_Pumped_Storage"/>
      <sheetName val="&gt;&gt;New_builds"/>
      <sheetName val="VIU_assumptions"/>
      <sheetName val="VIU_limit"/>
      <sheetName val="Merchant_Assumptions"/>
      <sheetName val="Plant_Available_for_New_Build"/>
      <sheetName val="Maximum_Build_Limits"/>
      <sheetName val="Cumulative_Max_Build_Limits"/>
      <sheetName val="Minimum_Build_Limits"/>
      <sheetName val="New_Plant"/>
      <sheetName val="&gt;&gt;Technologies_and_Plant"/>
      <sheetName val="Technology_Assumptions"/>
      <sheetName val="Fuel_assumptions"/>
      <sheetName val="Fuel_Assumptions_(old)"/>
      <sheetName val="Outage_rates_(new_and_existing)"/>
      <sheetName val="Efficiency_rates"/>
      <sheetName val="Spark_and_Dark_Spreads"/>
      <sheetName val="Existing_Plant"/>
      <sheetName val="Endogenous_closures"/>
      <sheetName val="EDF_Pricing_Assumptions"/>
      <sheetName val="Model_Settings"/>
      <sheetName val="Baseline_results"/>
      <sheetName val="policy_costs_outputs"/>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refreshError="1"/>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refreshError="1"/>
      <sheetData sheetId="81" refreshError="1"/>
      <sheetData sheetId="82" refreshError="1"/>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log"/>
      <sheetName val="QA"/>
      <sheetName val="Version Control"/>
      <sheetName val="Sheet Index"/>
      <sheetName val="(old) Data and assumptions log"/>
      <sheetName val="&gt; DDM INPUTS"/>
      <sheetName val="&gt;&gt;Policies"/>
      <sheetName val="CFD Strike Prices - Control"/>
      <sheetName val="Policy Overview"/>
      <sheetName val="Existing Policies"/>
      <sheetName val="Strike prices"/>
      <sheetName val="Heat revenues"/>
      <sheetName val="Feed-in tariff 1"/>
      <sheetName val="Feed-in tariff 2"/>
      <sheetName val="Feed-in tariff 3"/>
      <sheetName val="Feed-in tariff 4"/>
      <sheetName val="Feed-in tariff 5"/>
      <sheetName val="Feed-in tariff 6"/>
      <sheetName val="Feed-in tariff 7"/>
      <sheetName val="CfD Network losses adjustment"/>
      <sheetName val="CfD 1"/>
      <sheetName val="CfD 2"/>
      <sheetName val="CfD 3"/>
      <sheetName val="CfD 4"/>
      <sheetName val="CfD 5"/>
      <sheetName val="CfD 6"/>
      <sheetName val="CfD 7"/>
      <sheetName val="CfD 8"/>
      <sheetName val="CfD 9"/>
      <sheetName val="CfD 10"/>
      <sheetName val="CfD 11"/>
      <sheetName val="CfD 12"/>
      <sheetName val="CfD 13"/>
      <sheetName val="CfD 14"/>
      <sheetName val="CfD 15"/>
      <sheetName val="CfD 16"/>
      <sheetName val="CfD 17"/>
      <sheetName val="CfD 18"/>
      <sheetName val="CfD 19"/>
      <sheetName val="CfD 20"/>
      <sheetName val="CfD 21"/>
      <sheetName val="CfD 22"/>
      <sheetName val="CfD 23"/>
      <sheetName val="CfD 24"/>
      <sheetName val="CfD 25"/>
      <sheetName val="Regulated Asset Base 1"/>
      <sheetName val="CO2 limits 1"/>
      <sheetName val="Strategic Reserve"/>
      <sheetName val="Capacity Payment 1"/>
      <sheetName val="Carbon Price Floor"/>
      <sheetName val="Tax on Profit"/>
      <sheetName val="Tax on CO2"/>
      <sheetName val="Tax on Fuel"/>
      <sheetName val="Policy billing"/>
      <sheetName val="Capacity mechanism"/>
      <sheetName val="&gt;&gt;Prices"/>
      <sheetName val="EDF Pricing Assumptions"/>
      <sheetName val="Pricing Mark-up"/>
      <sheetName val="&gt;&gt;Demand"/>
      <sheetName val="Demand Projections"/>
      <sheetName val="Capacity Margin Derating"/>
      <sheetName val="Daily Load Curves (new)"/>
      <sheetName val="Policy Demand Reduction"/>
      <sheetName val="DSR"/>
      <sheetName val="&gt;&gt;Non-conventional capacity"/>
      <sheetName val="Reserve"/>
      <sheetName val="Autogeneration"/>
      <sheetName val="Interconnectors"/>
      <sheetName val="Inter fixed flow 1"/>
      <sheetName val="Inter price responsive 1"/>
      <sheetName val="Hydro and Pumped Storage"/>
      <sheetName val="&gt;&gt;New builds"/>
      <sheetName val="VIU assumptions"/>
      <sheetName val="VIU limit"/>
      <sheetName val="Merchant Assumptions"/>
      <sheetName val="Maximum Build Limits"/>
      <sheetName val="Plant Available for New Build"/>
      <sheetName val="Cumulative Max Build Limits"/>
      <sheetName val="Minimum Build Limits"/>
      <sheetName val="New Plant"/>
      <sheetName val="&gt;&gt;Technologies and Plant"/>
      <sheetName val="Fuel assumptions"/>
      <sheetName val="Fuel Assumptions (old)"/>
      <sheetName val="Water"/>
      <sheetName val="Outage rates (new and existing)"/>
      <sheetName val="Losses"/>
      <sheetName val="Efficiency rates"/>
      <sheetName val="Spark and Dark Spreads"/>
      <sheetName val="Intermittency"/>
      <sheetName val="Technology Assumptions"/>
      <sheetName val="Existing Plant"/>
      <sheetName val="Upgrades"/>
      <sheetName val="Endogenous closures"/>
      <sheetName val="Portfolios"/>
      <sheetName val="&gt;&gt;Control"/>
      <sheetName val="Investment Scenarios"/>
      <sheetName val="Model Settings"/>
      <sheetName val="SheetsToExport"/>
      <sheetName val="LISTS"/>
      <sheetName val="Sheet2"/>
      <sheetName val="UEM_InputData"/>
      <sheetName val="DATA"/>
      <sheetName val="FITs data"/>
      <sheetName val="Group Build Limits"/>
      <sheetName val="Ancillary Services"/>
      <sheetName val="Technology Groups"/>
      <sheetName val="UEM inputs"/>
      <sheetName val="&gt;&gt;CHP"/>
      <sheetName val="CHP data placeholders"/>
      <sheetName val="CHP Data"/>
      <sheetName val="CHP Working"/>
      <sheetName val="CHP Dummy data record"/>
      <sheetName val="CHP Operating Profiles"/>
      <sheetName val="CHP Profile Mapping"/>
      <sheetName val="CHP Retail Price Profile 1"/>
      <sheetName val="CHP Retail Price Profile 2"/>
      <sheetName val="&gt;&gt; ROCs generation"/>
      <sheetName val="Plant generation (2)"/>
      <sheetName val="CASHFLOW generation"/>
      <sheetName val="Pipeline plant"/>
      <sheetName val="Assumptions_log1"/>
      <sheetName val="Version_Control1"/>
      <sheetName val="Sheet_Index1"/>
      <sheetName val="(old)_Data_and_assumptions_log1"/>
      <sheetName val="&gt;_DDM_INPUTS1"/>
      <sheetName val="CFD_Strike_Prices_-_Control1"/>
      <sheetName val="Policy_Overview1"/>
      <sheetName val="Existing_Policies1"/>
      <sheetName val="Strike_prices1"/>
      <sheetName val="Heat_revenues1"/>
      <sheetName val="Feed-in_tariff_11"/>
      <sheetName val="Feed-in_tariff_21"/>
      <sheetName val="Feed-in_tariff_31"/>
      <sheetName val="Feed-in_tariff_41"/>
      <sheetName val="Feed-in_tariff_51"/>
      <sheetName val="Feed-in_tariff_61"/>
      <sheetName val="Feed-in_tariff_71"/>
      <sheetName val="CfD_Network_losses_adjustment1"/>
      <sheetName val="CfD_110"/>
      <sheetName val="CfD_26"/>
      <sheetName val="CfD_31"/>
      <sheetName val="CfD_41"/>
      <sheetName val="CfD_51"/>
      <sheetName val="CfD_61"/>
      <sheetName val="CfD_71"/>
      <sheetName val="CfD_81"/>
      <sheetName val="CfD_91"/>
      <sheetName val="CfD_101"/>
      <sheetName val="CfD_111"/>
      <sheetName val="CfD_121"/>
      <sheetName val="CfD_131"/>
      <sheetName val="CfD_141"/>
      <sheetName val="CfD_151"/>
      <sheetName val="CfD_161"/>
      <sheetName val="CfD_171"/>
      <sheetName val="CfD_181"/>
      <sheetName val="CfD_191"/>
      <sheetName val="CfD_201"/>
      <sheetName val="CfD_211"/>
      <sheetName val="CfD_221"/>
      <sheetName val="CfD_231"/>
      <sheetName val="CfD_241"/>
      <sheetName val="CfD_251"/>
      <sheetName val="Regulated_Asset_Base_11"/>
      <sheetName val="CO2_limits_11"/>
      <sheetName val="Strategic_Reserve1"/>
      <sheetName val="Capacity_Payment_11"/>
      <sheetName val="Carbon_Price_Floor1"/>
      <sheetName val="Tax_on_Profit1"/>
      <sheetName val="Tax_on_CO21"/>
      <sheetName val="Tax_on_Fuel1"/>
      <sheetName val="Policy_billing1"/>
      <sheetName val="Capacity_mechanism1"/>
      <sheetName val="EDF_Pricing_Assumptions1"/>
      <sheetName val="Pricing_Mark-up1"/>
      <sheetName val="Demand_Projections1"/>
      <sheetName val="Capacity_Margin_Derating1"/>
      <sheetName val="Daily_Load_Curves_(new)1"/>
      <sheetName val="Policy_Demand_Reduction1"/>
      <sheetName val="&gt;&gt;Non-conventional_capacity1"/>
      <sheetName val="Inter_fixed_flow_11"/>
      <sheetName val="Inter_price_responsive_11"/>
      <sheetName val="Hydro_and_Pumped_Storage1"/>
      <sheetName val="&gt;&gt;New_builds1"/>
      <sheetName val="VIU_assumptions1"/>
      <sheetName val="VIU_limit1"/>
      <sheetName val="Merchant_Assumptions1"/>
      <sheetName val="Maximum_Build_Limits1"/>
      <sheetName val="Plant_Available_for_New_Build1"/>
      <sheetName val="Cumulative_Max_Build_Limits1"/>
      <sheetName val="Minimum_Build_Limits1"/>
      <sheetName val="New_Plant1"/>
      <sheetName val="&gt;&gt;Technologies_and_Plant1"/>
      <sheetName val="Fuel_assumptions1"/>
      <sheetName val="Fuel_Assumptions_(old)1"/>
      <sheetName val="Outage_rates_(new_and_existing1"/>
      <sheetName val="Efficiency_rates1"/>
      <sheetName val="Spark_and_Dark_Spreads1"/>
      <sheetName val="Technology_Assumptions1"/>
      <sheetName val="Existing_Plant1"/>
      <sheetName val="Endogenous_closures1"/>
      <sheetName val="Investment_Scenarios1"/>
      <sheetName val="Model_Settings1"/>
      <sheetName val="FITs_data1"/>
      <sheetName val="Group_Build_Limits1"/>
      <sheetName val="Ancillary_Services1"/>
      <sheetName val="Technology_Groups1"/>
      <sheetName val="UEM_inputs1"/>
      <sheetName val="CHP_data_placeholders1"/>
      <sheetName val="CHP_Data1"/>
      <sheetName val="CHP_Working1"/>
      <sheetName val="CHP_Dummy_data_record1"/>
      <sheetName val="CHP_Operating_Profiles1"/>
      <sheetName val="CHP_Profile_Mapping1"/>
      <sheetName val="CHP_Retail_Price_Profile_11"/>
      <sheetName val="CHP_Retail_Price_Profile_21"/>
      <sheetName val="&gt;&gt;_ROCs_generation1"/>
      <sheetName val="Plant_generation_(2)1"/>
      <sheetName val="CASHFLOW_generation1"/>
      <sheetName val="Pipeline_plant1"/>
      <sheetName val="Assumptions_log"/>
      <sheetName val="Version_Control"/>
      <sheetName val="Sheet_Index"/>
      <sheetName val="(old)_Data_and_assumptions_log"/>
      <sheetName val="&gt;_DDM_INPUTS"/>
      <sheetName val="CFD_Strike_Prices_-_Control"/>
      <sheetName val="Policy_Overview"/>
      <sheetName val="Existing_Policies"/>
      <sheetName val="Strike_prices"/>
      <sheetName val="Heat_revenues"/>
      <sheetName val="Feed-in_tariff_1"/>
      <sheetName val="Feed-in_tariff_2"/>
      <sheetName val="Feed-in_tariff_3"/>
      <sheetName val="Feed-in_tariff_4"/>
      <sheetName val="Feed-in_tariff_5"/>
      <sheetName val="Feed-in_tariff_6"/>
      <sheetName val="Feed-in_tariff_7"/>
      <sheetName val="CfD_Network_losses_adjustment"/>
      <sheetName val="CfD_1"/>
      <sheetName val="CfD_2"/>
      <sheetName val="CfD_3"/>
      <sheetName val="CfD_4"/>
      <sheetName val="CfD_5"/>
      <sheetName val="CfD_6"/>
      <sheetName val="CfD_7"/>
      <sheetName val="CfD_8"/>
      <sheetName val="CfD_9"/>
      <sheetName val="CfD_10"/>
      <sheetName val="CfD_11"/>
      <sheetName val="CfD_12"/>
      <sheetName val="CfD_13"/>
      <sheetName val="CfD_14"/>
      <sheetName val="CfD_15"/>
      <sheetName val="CfD_16"/>
      <sheetName val="CfD_17"/>
      <sheetName val="CfD_18"/>
      <sheetName val="CfD_19"/>
      <sheetName val="CfD_20"/>
      <sheetName val="CfD_21"/>
      <sheetName val="CfD_22"/>
      <sheetName val="CfD_23"/>
      <sheetName val="CfD_24"/>
      <sheetName val="CfD_25"/>
      <sheetName val="Regulated_Asset_Base_1"/>
      <sheetName val="CO2_limits_1"/>
      <sheetName val="Strategic_Reserve"/>
      <sheetName val="Capacity_Payment_1"/>
      <sheetName val="Carbon_Price_Floor"/>
      <sheetName val="Tax_on_Profit"/>
      <sheetName val="Tax_on_CO2"/>
      <sheetName val="Tax_on_Fuel"/>
      <sheetName val="Policy_billing"/>
      <sheetName val="Capacity_mechanism"/>
      <sheetName val="EDF_Pricing_Assumptions"/>
      <sheetName val="Pricing_Mark-up"/>
      <sheetName val="Demand_Projections"/>
      <sheetName val="Capacity_Margin_Derating"/>
      <sheetName val="Daily_Load_Curves_(new)"/>
      <sheetName val="Policy_Demand_Reduction"/>
      <sheetName val="&gt;&gt;Non-conventional_capacity"/>
      <sheetName val="Inter_fixed_flow_1"/>
      <sheetName val="Inter_price_responsive_1"/>
      <sheetName val="Hydro_and_Pumped_Storage"/>
      <sheetName val="&gt;&gt;New_builds"/>
      <sheetName val="VIU_assumptions"/>
      <sheetName val="VIU_limit"/>
      <sheetName val="Merchant_Assumptions"/>
      <sheetName val="Maximum_Build_Limits"/>
      <sheetName val="Plant_Available_for_New_Build"/>
      <sheetName val="Cumulative_Max_Build_Limits"/>
      <sheetName val="Minimum_Build_Limits"/>
      <sheetName val="New_Plant"/>
      <sheetName val="&gt;&gt;Technologies_and_Plant"/>
      <sheetName val="Fuel_assumptions"/>
      <sheetName val="Fuel_Assumptions_(old)"/>
      <sheetName val="Outage_rates_(new_and_existing)"/>
      <sheetName val="Efficiency_rates"/>
      <sheetName val="Spark_and_Dark_Spreads"/>
      <sheetName val="Technology_Assumptions"/>
      <sheetName val="Existing_Plant"/>
      <sheetName val="Endogenous_closures"/>
      <sheetName val="Investment_Scenarios"/>
      <sheetName val="Model_Settings"/>
      <sheetName val="FITs_data"/>
      <sheetName val="Group_Build_Limits"/>
      <sheetName val="Ancillary_Services"/>
      <sheetName val="Technology_Groups"/>
      <sheetName val="UEM_inputs"/>
      <sheetName val="CHP_data_placeholders"/>
      <sheetName val="CHP_Data"/>
      <sheetName val="CHP_Working"/>
      <sheetName val="CHP_Dummy_data_record"/>
      <sheetName val="CHP_Operating_Profiles"/>
      <sheetName val="CHP_Profile_Mapping"/>
      <sheetName val="CHP_Retail_Price_Profile_1"/>
      <sheetName val="CHP_Retail_Price_Profile_2"/>
      <sheetName val="&gt;&gt;_ROCs_generation"/>
      <sheetName val="Plant_generation_(2)"/>
      <sheetName val="CASHFLOW_generation"/>
      <sheetName val="Pipeline_pla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refreshError="1"/>
      <sheetData sheetId="68" refreshError="1"/>
      <sheetData sheetId="69" refreshError="1"/>
      <sheetData sheetId="70" refreshError="1"/>
      <sheetData sheetId="71" refreshError="1"/>
      <sheetData sheetId="72"/>
      <sheetData sheetId="73" refreshError="1"/>
      <sheetData sheetId="74" refreshError="1"/>
      <sheetData sheetId="75" refreshError="1"/>
      <sheetData sheetId="76" refreshError="1"/>
      <sheetData sheetId="77" refreshError="1"/>
      <sheetData sheetId="78" refreshError="1"/>
      <sheetData sheetId="79"/>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CONTROL"/>
      <sheetName val="Sectors"/>
      <sheetName val="Econ parameters"/>
      <sheetName val="Price Calcs"/>
      <sheetName val="Policy Impacts"/>
      <sheetName val="IRR Calc"/>
      <sheetName val="Capacity Summary"/>
      <sheetName val="Capacity By Sector"/>
      <sheetName val="Heat&amp;Elec Output"/>
      <sheetName val="Heat Output By Sector"/>
      <sheetName val="Power Output By Sector"/>
      <sheetName val="Fuel Use Output"/>
      <sheetName val="Heat Fuel By Sector"/>
      <sheetName val="Power Fuel By Sector"/>
      <sheetName val="Probabilities"/>
      <sheetName val="Capex Breakdown2020"/>
      <sheetName val="Capex Breakdown2025"/>
      <sheetName val="Capex Breakdown2030"/>
      <sheetName val="LISTS"/>
      <sheetName val="Econ_parameters1"/>
      <sheetName val="Price_Calcs1"/>
      <sheetName val="Policy_Impacts1"/>
      <sheetName val="IRR_Calc1"/>
      <sheetName val="Capacity_Summary1"/>
      <sheetName val="Capacity_By_Sector1"/>
      <sheetName val="Heat&amp;Elec_Output1"/>
      <sheetName val="Heat_Output_By_Sector1"/>
      <sheetName val="Power_Output_By_Sector1"/>
      <sheetName val="Fuel_Use_Output1"/>
      <sheetName val="Heat_Fuel_By_Sector1"/>
      <sheetName val="Power_Fuel_By_Sector1"/>
      <sheetName val="Capex_Breakdown20201"/>
      <sheetName val="Capex_Breakdown20251"/>
      <sheetName val="Capex_Breakdown20301"/>
      <sheetName val="Econ_parameters"/>
      <sheetName val="Price_Calcs"/>
      <sheetName val="Policy_Impacts"/>
      <sheetName val="IRR_Calc"/>
      <sheetName val="Capacity_Summary"/>
      <sheetName val="Capacity_By_Sector"/>
      <sheetName val="Heat&amp;Elec_Output"/>
      <sheetName val="Heat_Output_By_Sector"/>
      <sheetName val="Power_Output_By_Sector"/>
      <sheetName val="Fuel_Use_Output"/>
      <sheetName val="Heat_Fuel_By_Sector"/>
      <sheetName val="Power_Fuel_By_Sector"/>
      <sheetName val="Capex_Breakdown2020"/>
      <sheetName val="Capex_Breakdown2025"/>
      <sheetName val="Capex_Breakdown2030"/>
    </sheetNames>
    <sheetDataSet>
      <sheetData sheetId="0"/>
      <sheetData sheetId="1"/>
      <sheetData sheetId="2" refreshError="1"/>
      <sheetData sheetId="3"/>
      <sheetData sheetId="4" refreshError="1"/>
      <sheetData sheetId="5" refreshError="1"/>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control"/>
      <sheetName val="Methodology Master"/>
      <sheetName val="Policy Master &amp; Summary Impacts"/>
      <sheetName val="Gas P Breakdown"/>
      <sheetName val="Electricity P Breakdown"/>
      <sheetName val="Gas bill dom"/>
      <sheetName val="Elec bill dom"/>
      <sheetName val="Gas bill non dom"/>
      <sheetName val="Elec bill non dom"/>
      <sheetName val="Gas bill EII"/>
      <sheetName val="Elec bill EII"/>
      <sheetName val="Consumption"/>
      <sheetName val="UEP Consumption"/>
      <sheetName val="GDP deflators"/>
      <sheetName val="Emission Factors"/>
      <sheetName val="Wholesale Prices"/>
      <sheetName val="Domestic Premia"/>
      <sheetName val="Supplier Margin"/>
      <sheetName val="TDM"/>
      <sheetName val="Network Losses"/>
      <sheetName val="Balancing Costs"/>
      <sheetName val="Better Billing"/>
      <sheetName val="Building Regs"/>
      <sheetName val="CCAs"/>
      <sheetName val="CCL"/>
      <sheetName val="Historic CERT, EEC, CESP"/>
      <sheetName val="CERT"/>
      <sheetName val="CERT Ext"/>
      <sheetName val="CESP"/>
      <sheetName val="CRC"/>
      <sheetName val="EMR"/>
      <sheetName val="ETS &amp; CPF "/>
      <sheetName val="FITs"/>
      <sheetName val="Green Deal and ECO"/>
      <sheetName val="PP"/>
      <sheetName val="RO"/>
      <sheetName val="SM"/>
      <sheetName val="VAs"/>
      <sheetName val="WHD"/>
      <sheetName val="ZCH"/>
      <sheetName val="Domestic Price Data"/>
      <sheetName val="Non-Dom Price Data QEP 3.4.1"/>
      <sheetName val="Ind Price Data QEP 3.1.3"/>
      <sheetName val="Outputs for UEP Gas"/>
      <sheetName val="Outputs for UEP electricity"/>
      <sheetName val="Outputs for DIMPSA"/>
      <sheetName val="Source Numbers for Master Lists"/>
      <sheetName val="Tables and charts"/>
      <sheetName val="Version_control1"/>
      <sheetName val="Methodology_Master1"/>
      <sheetName val="Policy_Master_&amp;_Summary_Impact1"/>
      <sheetName val="Gas_P_Breakdown1"/>
      <sheetName val="Electricity_P_Breakdown1"/>
      <sheetName val="Gas_bill_dom1"/>
      <sheetName val="Elec_bill_dom1"/>
      <sheetName val="Gas_bill_non_dom1"/>
      <sheetName val="Elec_bill_non_dom1"/>
      <sheetName val="Gas_bill_EII1"/>
      <sheetName val="Elec_bill_EII1"/>
      <sheetName val="UEP_Consumption1"/>
      <sheetName val="GDP_deflators1"/>
      <sheetName val="Emission_Factors1"/>
      <sheetName val="Wholesale_Prices1"/>
      <sheetName val="Domestic_Premia1"/>
      <sheetName val="Supplier_Margin1"/>
      <sheetName val="Network_Losses1"/>
      <sheetName val="Balancing_Costs1"/>
      <sheetName val="Better_Billing1"/>
      <sheetName val="Building_Regs1"/>
      <sheetName val="Historic_CERT,_EEC,_CESP1"/>
      <sheetName val="CERT_Ext1"/>
      <sheetName val="ETS_&amp;_CPF_1"/>
      <sheetName val="Green_Deal_and_ECO1"/>
      <sheetName val="Domestic_Price_Data1"/>
      <sheetName val="Non-Dom_Price_Data_QEP_3_4_11"/>
      <sheetName val="Ind_Price_Data_QEP_3_1_31"/>
      <sheetName val="Outputs_for_UEP_Gas1"/>
      <sheetName val="Outputs_for_UEP_electricity1"/>
      <sheetName val="Outputs_for_DIMPSA1"/>
      <sheetName val="Source_Numbers_for_Master_List1"/>
      <sheetName val="Tables_and_charts1"/>
      <sheetName val="Version_control"/>
      <sheetName val="Methodology_Master"/>
      <sheetName val="Policy_Master_&amp;_Summary_Impacts"/>
      <sheetName val="Gas_P_Breakdown"/>
      <sheetName val="Electricity_P_Breakdown"/>
      <sheetName val="Gas_bill_dom"/>
      <sheetName val="Elec_bill_dom"/>
      <sheetName val="Gas_bill_non_dom"/>
      <sheetName val="Elec_bill_non_dom"/>
      <sheetName val="Gas_bill_EII"/>
      <sheetName val="Elec_bill_EII"/>
      <sheetName val="UEP_Consumption"/>
      <sheetName val="GDP_deflators"/>
      <sheetName val="Emission_Factors"/>
      <sheetName val="Wholesale_Prices"/>
      <sheetName val="Domestic_Premia"/>
      <sheetName val="Supplier_Margin"/>
      <sheetName val="Network_Losses"/>
      <sheetName val="Balancing_Costs"/>
      <sheetName val="Better_Billing"/>
      <sheetName val="Building_Regs"/>
      <sheetName val="Historic_CERT,_EEC,_CESP"/>
      <sheetName val="CERT_Ext"/>
      <sheetName val="ETS_&amp;_CPF_"/>
      <sheetName val="Green_Deal_and_ECO"/>
      <sheetName val="Domestic_Price_Data"/>
      <sheetName val="Non-Dom_Price_Data_QEP_3_4_1"/>
      <sheetName val="Ind_Price_Data_QEP_3_1_3"/>
      <sheetName val="Outputs_for_UEP_Gas"/>
      <sheetName val="Outputs_for_UEP_electricity"/>
      <sheetName val="Outputs_for_DIMPSA"/>
      <sheetName val="Source_Numbers_for_Master_Lists"/>
      <sheetName val="Tables_and_char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Carbon Price Floor"/>
      <sheetName val="Baseline results"/>
      <sheetName val="DECC Summary"/>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refreshError="1"/>
      <sheetData sheetId="15"/>
      <sheetData sheetId="16"/>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CV"/>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Workbook summary"/>
      <sheetName val="Logs"/>
      <sheetName val="Example sheet"/>
      <sheetName val="Units"/>
      <sheetName val="Lookups"/>
      <sheetName val="2017 CCC Excel Template"/>
      <sheetName val="Sheet1"/>
    </sheetNames>
    <sheetDataSet>
      <sheetData sheetId="0" refreshError="1"/>
      <sheetData sheetId="1"/>
      <sheetData sheetId="2"/>
      <sheetData sheetId="3" refreshError="1"/>
      <sheetData sheetId="4"/>
      <sheetData sheetId="5"/>
      <sheetData sheetId="6" refreshError="1"/>
      <sheetData sheetId="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un information"/>
      <sheetName val="Sheet Index"/>
      <sheetName val="Version control"/>
      <sheetName val="Detailed Summary"/>
      <sheetName val="DECC Summary"/>
      <sheetName val="Baseline results"/>
      <sheetName val="N.I. costs"/>
      <sheetName val="Lists"/>
      <sheetName val="Investor decision analysis"/>
      <sheetName val="Clearance rates"/>
      <sheetName val="Missed Clearance rates"/>
      <sheetName val="CMbids"/>
      <sheetName val="Named plant closures"/>
      <sheetName val="Pipeline plant"/>
      <sheetName val="Prices, UE, Fuel, Demand, Heat"/>
      <sheetName val="Individual Plant Data"/>
      <sheetName val="SRMC summary"/>
      <sheetName val="Duration Curves"/>
      <sheetName val="Intra day summary"/>
      <sheetName val="NI Summary"/>
      <sheetName val="CBA sheets&gt;&gt;"/>
      <sheetName val="NI CBA"/>
      <sheetName val="Hurdle rates"/>
      <sheetName val="Summary"/>
      <sheetName val="SONI to NG_NI"/>
      <sheetName val="NI consolidation"/>
      <sheetName val="BSUoS Costs"/>
      <sheetName val="TNUoS charges"/>
      <sheetName val="Spatial Split"/>
      <sheetName val="Fuel Price Summary"/>
      <sheetName val="DDM Sheets&gt;&gt;"/>
      <sheetName val="OperatingCapacity"/>
      <sheetName val="Fuel"/>
      <sheetName val="IRRs"/>
      <sheetName val="InstalledCapacity"/>
      <sheetName val="CO2"/>
      <sheetName val="Prices"/>
      <sheetName val="Costs"/>
      <sheetName val="Demand"/>
      <sheetName val="Carbon Price"/>
      <sheetName val="Fuel Prices"/>
      <sheetName val="Spreads"/>
      <sheetName val="ReservePayments"/>
      <sheetName val="Control"/>
      <sheetName val="DeratedCapacities"/>
      <sheetName val="CASHFLOW IRRS"/>
      <sheetName val="DemandExtreme"/>
      <sheetName val="CASHFLOW Capacity"/>
      <sheetName val="CASHFLOW CM payments"/>
      <sheetName val="CASHFLOW CM penalty"/>
      <sheetName val="PolicyCosts"/>
      <sheetName val="CM Penalties"/>
      <sheetName val="Load curve"/>
      <sheetName val="Wholesale curve"/>
      <sheetName val="SystemSRMC curve"/>
      <sheetName val="IntraDayGeneration"/>
      <sheetName val="Upgrade report"/>
      <sheetName val="Reserve payments"/>
      <sheetName val="CASHFLOW Max capacity"/>
      <sheetName val="CASHFLOW LoadFactor"/>
      <sheetName val="CASHFLOW SRMC"/>
      <sheetName val="CASHFLOW strike price"/>
      <sheetName val="CASHFLOW generation"/>
      <sheetName val="CASHFLOW Income"/>
      <sheetName val="CASHFLOW Profit"/>
      <sheetName val="CASHFLOW Spread"/>
      <sheetName val="MarginalEmissions curve"/>
      <sheetName val="Marginal emission factors"/>
      <sheetName val="Generation"/>
      <sheetName val="CapacityMechanism"/>
      <sheetName val="CM Payments"/>
      <sheetName val="CMcapacityProcured"/>
      <sheetName val="RenewableSplitGeneration"/>
      <sheetName val="SC - Generation"/>
      <sheetName val="SC - Construction"/>
      <sheetName val="SC - Capacity Mechanism"/>
      <sheetName val="SC - Ancillery Payments"/>
      <sheetName val="SC - Financing Cost"/>
      <sheetName val="EEU"/>
      <sheetName val="LOLE"/>
      <sheetName val="EFC Data"/>
      <sheetName val="SC - Ancillary Payments"/>
      <sheetName val="System cost"/>
      <sheetName val="Retail prices"/>
      <sheetName val="LOLEdata"/>
      <sheetName val="PolicyCostsByTech"/>
      <sheetName val="SC - Cap Mech"/>
      <sheetName val="SC - Ancillary"/>
      <sheetName val="Investor decisions"/>
      <sheetName val="DDM Input sheets&gt;&gt;"/>
      <sheetName val="Technology Assumptions"/>
      <sheetName val="VIU assumptions"/>
      <sheetName val="Carbon Price Floor"/>
      <sheetName val="Strike prices"/>
      <sheetName val="Capacity mechanism"/>
      <sheetName val="Existing Policies"/>
      <sheetName val="Targets+LCF Trajectory"/>
      <sheetName val="Heat revenues"/>
      <sheetName val="Demand Projections"/>
      <sheetName val="New Plant"/>
      <sheetName val="Existing Plant"/>
      <sheetName val="Upgrades"/>
      <sheetName val="Autogeneration"/>
      <sheetName val="CBA control"/>
      <sheetName val="CASHFLOW Policy income"/>
      <sheetName val="RetirementSummary"/>
      <sheetName val="CASHFLOW Capacity 2"/>
      <sheetName val="Plant commissioning sum"/>
      <sheetName val="CASHFLOW generation2"/>
      <sheetName val="CASHFLOW Wholesale income"/>
      <sheetName val="CASHFLOW No. of starts"/>
      <sheetName val="EEUdata"/>
      <sheetName val="CHP - Heat Output"/>
      <sheetName val="CHP - Total Fuel"/>
      <sheetName val="CHP - Own generation"/>
      <sheetName val="CHP - Exported power"/>
      <sheetName val="CHP - Qi"/>
      <sheetName val="CHP - Pes"/>
      <sheetName val="CHP - Pes percentage"/>
      <sheetName val="CASHFLOW SRMC Power Export"/>
      <sheetName val="CASHFLOW SRMC Heat Onsite"/>
      <sheetName val="CASHFLOW SRMC Power Onsite"/>
      <sheetName val="CASHFLOW Operational hours"/>
      <sheetName val="CASHFLOW Operational hours2"/>
      <sheetName val="CASHFLOW Operational hours3"/>
      <sheetName val="Wholesale curve - annual"/>
      <sheetName val="Run_information1"/>
      <sheetName val="Sheet_Index1"/>
      <sheetName val="Version_control1"/>
      <sheetName val="Detailed_Summary1"/>
      <sheetName val="DECC_Summary1"/>
      <sheetName val="Baseline_results1"/>
      <sheetName val="N_I__costs1"/>
      <sheetName val="Investor_decision_analysis1"/>
      <sheetName val="Clearance_rates1"/>
      <sheetName val="Missed_Clearance_rates1"/>
      <sheetName val="Named_plant_closures1"/>
      <sheetName val="Pipeline_plant1"/>
      <sheetName val="Prices,_UE,_Fuel,_Demand,_Heat1"/>
      <sheetName val="Individual_Plant_Data1"/>
      <sheetName val="SRMC_summary1"/>
      <sheetName val="Duration_Curves1"/>
      <sheetName val="Intra_day_summary1"/>
      <sheetName val="NI_Summary1"/>
      <sheetName val="CBA_sheets&gt;&gt;1"/>
      <sheetName val="NI_CBA1"/>
      <sheetName val="Hurdle_rates1"/>
      <sheetName val="SONI_to_NG_NI1"/>
      <sheetName val="NI_consolidation1"/>
      <sheetName val="BSUoS_Costs1"/>
      <sheetName val="TNUoS_charges1"/>
      <sheetName val="Spatial_Split1"/>
      <sheetName val="Fuel_Price_Summary1"/>
      <sheetName val="DDM_Sheets&gt;&gt;1"/>
      <sheetName val="Carbon_Price1"/>
      <sheetName val="Fuel_Prices1"/>
      <sheetName val="CASHFLOW_IRRS1"/>
      <sheetName val="CASHFLOW_Capacity1"/>
      <sheetName val="CASHFLOW_CM_payments1"/>
      <sheetName val="CASHFLOW_CM_penalty1"/>
      <sheetName val="CM_Penalties1"/>
      <sheetName val="Load_curve1"/>
      <sheetName val="Wholesale_curve1"/>
      <sheetName val="SystemSRMC_curve1"/>
      <sheetName val="Upgrade_report1"/>
      <sheetName val="Reserve_payments1"/>
      <sheetName val="CASHFLOW_Max_capacity1"/>
      <sheetName val="CASHFLOW_LoadFactor1"/>
      <sheetName val="CASHFLOW_SRMC1"/>
      <sheetName val="CASHFLOW_strike_price1"/>
      <sheetName val="CASHFLOW_generation1"/>
      <sheetName val="CASHFLOW_Income1"/>
      <sheetName val="CASHFLOW_Profit1"/>
      <sheetName val="CASHFLOW_Spread1"/>
      <sheetName val="MarginalEmissions_curve1"/>
      <sheetName val="Marginal_emission_factors1"/>
      <sheetName val="CM_Payments1"/>
      <sheetName val="SC_-_Generation1"/>
      <sheetName val="SC_-_Construction1"/>
      <sheetName val="SC_-_Capacity_Mechanism1"/>
      <sheetName val="SC_-_Ancillery_Payments1"/>
      <sheetName val="SC_-_Financing_Cost1"/>
      <sheetName val="EFC_Data1"/>
      <sheetName val="SC_-_Ancillary_Payments1"/>
      <sheetName val="System_cost1"/>
      <sheetName val="Retail_prices1"/>
      <sheetName val="SC_-_Cap_Mech1"/>
      <sheetName val="SC_-_Ancillary1"/>
      <sheetName val="Investor_decisions1"/>
      <sheetName val="DDM_Input_sheets&gt;&gt;1"/>
      <sheetName val="Technology_Assumptions1"/>
      <sheetName val="VIU_assumptions1"/>
      <sheetName val="Carbon_Price_Floor1"/>
      <sheetName val="Strike_prices1"/>
      <sheetName val="Capacity_mechanism1"/>
      <sheetName val="Existing_Policies1"/>
      <sheetName val="Targets+LCF_Trajectory1"/>
      <sheetName val="Heat_revenues1"/>
      <sheetName val="Demand_Projections1"/>
      <sheetName val="New_Plant1"/>
      <sheetName val="Existing_Plant1"/>
      <sheetName val="CBA_control1"/>
      <sheetName val="CASHFLOW_Policy_income1"/>
      <sheetName val="CASHFLOW_Capacity_21"/>
      <sheetName val="Plant_commissioning_sum1"/>
      <sheetName val="CASHFLOW_generation21"/>
      <sheetName val="CASHFLOW_Wholesale_income1"/>
      <sheetName val="CASHFLOW_No__of_starts1"/>
      <sheetName val="CHP_-_Heat_Output1"/>
      <sheetName val="CHP_-_Total_Fuel1"/>
      <sheetName val="CHP_-_Own_generation1"/>
      <sheetName val="CHP_-_Exported_power1"/>
      <sheetName val="CHP_-_Qi1"/>
      <sheetName val="CHP_-_Pes1"/>
      <sheetName val="CHP_-_Pes_percentage1"/>
      <sheetName val="CASHFLOW_SRMC_Power_Export1"/>
      <sheetName val="CASHFLOW_SRMC_Heat_Onsite1"/>
      <sheetName val="CASHFLOW_SRMC_Power_Onsite1"/>
      <sheetName val="CASHFLOW_Operational_hours1"/>
      <sheetName val="CASHFLOW_Operational_hours21"/>
      <sheetName val="CASHFLOW_Operational_hours31"/>
      <sheetName val="Wholesale_curve_-_annual1"/>
      <sheetName val="Run_information"/>
      <sheetName val="Sheet_Index"/>
      <sheetName val="Version_control"/>
      <sheetName val="Detailed_Summary"/>
      <sheetName val="DECC_Summary"/>
      <sheetName val="Baseline_results"/>
      <sheetName val="N_I__costs"/>
      <sheetName val="Investor_decision_analysis"/>
      <sheetName val="Clearance_rates"/>
      <sheetName val="Missed_Clearance_rates"/>
      <sheetName val="Named_plant_closures"/>
      <sheetName val="Pipeline_plant"/>
      <sheetName val="Prices,_UE,_Fuel,_Demand,_Heat"/>
      <sheetName val="Individual_Plant_Data"/>
      <sheetName val="SRMC_summary"/>
      <sheetName val="Duration_Curves"/>
      <sheetName val="Intra_day_summary"/>
      <sheetName val="NI_Summary"/>
      <sheetName val="CBA_sheets&gt;&gt;"/>
      <sheetName val="NI_CBA"/>
      <sheetName val="Hurdle_rates"/>
      <sheetName val="SONI_to_NG_NI"/>
      <sheetName val="NI_consolidation"/>
      <sheetName val="BSUoS_Costs"/>
      <sheetName val="TNUoS_charges"/>
      <sheetName val="Spatial_Split"/>
      <sheetName val="Fuel_Price_Summary"/>
      <sheetName val="DDM_Sheets&gt;&gt;"/>
      <sheetName val="Carbon_Price"/>
      <sheetName val="Fuel_Prices"/>
      <sheetName val="CASHFLOW_IRRS"/>
      <sheetName val="CASHFLOW_Capacity"/>
      <sheetName val="CASHFLOW_CM_payments"/>
      <sheetName val="CASHFLOW_CM_penalty"/>
      <sheetName val="CM_Penalties"/>
      <sheetName val="Load_curve"/>
      <sheetName val="Wholesale_curve"/>
      <sheetName val="SystemSRMC_curve"/>
      <sheetName val="Upgrade_report"/>
      <sheetName val="Reserve_payments"/>
      <sheetName val="CASHFLOW_Max_capacity"/>
      <sheetName val="CASHFLOW_LoadFactor"/>
      <sheetName val="CASHFLOW_SRMC"/>
      <sheetName val="CASHFLOW_strike_price"/>
      <sheetName val="CASHFLOW_generation"/>
      <sheetName val="CASHFLOW_Income"/>
      <sheetName val="CASHFLOW_Profit"/>
      <sheetName val="CASHFLOW_Spread"/>
      <sheetName val="MarginalEmissions_curve"/>
      <sheetName val="Marginal_emission_factors"/>
      <sheetName val="CM_Payments"/>
      <sheetName val="SC_-_Generation"/>
      <sheetName val="SC_-_Construction"/>
      <sheetName val="SC_-_Capacity_Mechanism"/>
      <sheetName val="SC_-_Ancillery_Payments"/>
      <sheetName val="SC_-_Financing_Cost"/>
      <sheetName val="EFC_Data"/>
      <sheetName val="SC_-_Ancillary_Payments"/>
      <sheetName val="System_cost"/>
      <sheetName val="Retail_prices"/>
      <sheetName val="SC_-_Cap_Mech"/>
      <sheetName val="SC_-_Ancillary"/>
      <sheetName val="Investor_decisions"/>
      <sheetName val="DDM_Input_sheets&gt;&gt;"/>
      <sheetName val="Technology_Assumptions"/>
      <sheetName val="VIU_assumptions"/>
      <sheetName val="Carbon_Price_Floor"/>
      <sheetName val="Strike_prices"/>
      <sheetName val="Capacity_mechanism"/>
      <sheetName val="Existing_Policies"/>
      <sheetName val="Targets+LCF_Trajectory"/>
      <sheetName val="Heat_revenues"/>
      <sheetName val="Demand_Projections"/>
      <sheetName val="New_Plant"/>
      <sheetName val="Existing_Plant"/>
      <sheetName val="CBA_control"/>
      <sheetName val="CASHFLOW_Policy_income"/>
      <sheetName val="CASHFLOW_Capacity_2"/>
      <sheetName val="Plant_commissioning_sum"/>
      <sheetName val="CASHFLOW_generation2"/>
      <sheetName val="CASHFLOW_Wholesale_income"/>
      <sheetName val="CASHFLOW_No__of_starts"/>
      <sheetName val="CHP_-_Heat_Output"/>
      <sheetName val="CHP_-_Total_Fuel"/>
      <sheetName val="CHP_-_Own_generation"/>
      <sheetName val="CHP_-_Exported_power"/>
      <sheetName val="CHP_-_Qi"/>
      <sheetName val="CHP_-_Pes"/>
      <sheetName val="CHP_-_Pes_percentage"/>
      <sheetName val="CASHFLOW_SRMC_Power_Export"/>
      <sheetName val="CASHFLOW_SRMC_Heat_Onsite"/>
      <sheetName val="CASHFLOW_SRMC_Power_Onsite"/>
      <sheetName val="CASHFLOW_Operational_hours"/>
      <sheetName val="CASHFLOW_Operational_hours2"/>
      <sheetName val="CASHFLOW_Operational_hours3"/>
      <sheetName val="Wholesale_curve_-_annu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Overall scenarios &gt;&gt;"/>
      <sheetName val="Summary 2050"/>
      <sheetName val="Summary 2035"/>
      <sheetName val="ESME"/>
      <sheetName val="1. Poor gov; Low UK"/>
      <sheetName val="2. Middle road"/>
      <sheetName val="3. UK bio focus"/>
      <sheetName val="4. Gov &amp; Innov"/>
      <sheetName val="4a. UK BECCS hub"/>
      <sheetName val="Global scenarios &gt;&gt;"/>
      <sheetName val="Global summary"/>
      <sheetName val="Assumptions"/>
      <sheetName val="Framing"/>
      <sheetName val="Comparison"/>
      <sheetName val="Current"/>
      <sheetName val="SSP1-High"/>
      <sheetName val="SSP2-Mid"/>
      <sheetName val="SSP3-Low"/>
      <sheetName val="BECCS hub"/>
      <sheetName val="UK share"/>
      <sheetName val="Biofuel imports"/>
      <sheetName val="Key sources &gt;&gt;"/>
      <sheetName val="Overview"/>
      <sheetName val="IEA (2017)"/>
      <sheetName val="Ricardo (2017)"/>
      <sheetName val="IPCC-Creutzig (2014)"/>
      <sheetName val="Searle &amp; Malins (2014)"/>
      <sheetName val="Strapasson (2017)"/>
      <sheetName val="Slade 2014"/>
      <sheetName val="Global land &gt;&gt;"/>
      <sheetName val="CCC 2018 land"/>
      <sheetName val="Literature"/>
      <sheetName val="Ricardo 2017 land"/>
      <sheetName val="Current land for biocrops"/>
      <sheetName val="Planting rates"/>
      <sheetName val="Global yields &gt;&gt;"/>
      <sheetName val="CCC 2018 yields"/>
      <sheetName val="GCV"/>
      <sheetName val="Ricardo 2017 yields"/>
      <sheetName val="Global forestry &gt;&gt;"/>
      <sheetName val="CCC 2018 forestry"/>
      <sheetName val="Forest Research 2018"/>
      <sheetName val="Ricardo 2017 forestry"/>
      <sheetName val="CCC 2011 forestry"/>
      <sheetName val="Global agri residues &gt;&gt;"/>
      <sheetName val="CCC 2018 residues"/>
      <sheetName val="Ricardo 2017 residues"/>
      <sheetName val="IEA 2017 residues"/>
      <sheetName val="CCC 2011 residues"/>
      <sheetName val="UK non-waste &gt;&gt;"/>
      <sheetName val="UK non-waste summary"/>
      <sheetName val="High biomass"/>
      <sheetName val="Multi-functional"/>
      <sheetName val="Max food"/>
      <sheetName val="Agri residues"/>
      <sheetName val="UK waste &gt;&gt;"/>
      <sheetName val="Results"/>
      <sheetName val="6CB &gt;&gt;"/>
      <sheetName val="2018 DUKES"/>
      <sheetName val="Efficiencies, ramp-ups"/>
      <sheetName val="Costs, GHGs"/>
      <sheetName val="Summary"/>
      <sheetName val="DEMANDS Gov-led"/>
      <sheetName val="SUPPLY Gov-led"/>
      <sheetName val="DEMANDS People"/>
      <sheetName val="SUPPLY People"/>
      <sheetName val="DEMANDS Innovation"/>
      <sheetName val="SUPPLY Innovation"/>
      <sheetName val="DEMANDS Net Zero"/>
      <sheetName val="SUPPLY Net Zer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A_Index"/>
      <sheetName val="Version&amp;Issue_Log"/>
      <sheetName val="Update_Checklist"/>
      <sheetName val="DataSources"/>
      <sheetName val="QC_Checklist"/>
      <sheetName val="RAW1_GWP Factors"/>
      <sheetName val="RAW2_DfT HGV 2016 data"/>
      <sheetName val="OtherAssumptions"/>
      <sheetName val="Calc1_HGV EFs"/>
      <sheetName val="LinkedInOutput"/>
      <sheetName val="MethodPaper"/>
      <sheetName val="Delivery vehicles"/>
      <sheetName val="Freighting goods"/>
      <sheetName val="Managed assets- vehicles"/>
      <sheetName val="WTT- delivery vehs &amp; freight"/>
      <sheetName val="Delivery vehicles 2014"/>
      <sheetName val="Conversions"/>
      <sheetName val="Annex 7 FTrans - 2013 upd"/>
      <sheetName val="Lookups"/>
      <sheetName val="RAW1_GWP_Factors1"/>
      <sheetName val="RAW2_DfT_HGV_2016_data1"/>
      <sheetName val="Calc1_HGV_EFs1"/>
      <sheetName val="Delivery_vehicles1"/>
      <sheetName val="Freighting_goods1"/>
      <sheetName val="Managed_assets-_vehicles1"/>
      <sheetName val="WTT-_delivery_vehs_&amp;_freight1"/>
      <sheetName val="Delivery_vehicles_20141"/>
      <sheetName val="Annex_7_FTrans_-_2013_upd1"/>
      <sheetName val="RAW1_GWP_Factors"/>
      <sheetName val="RAW2_DfT_HGV_2016_data"/>
      <sheetName val="Calc1_HGV_EFs"/>
      <sheetName val="Delivery_vehicles"/>
      <sheetName val="Freighting_goods"/>
      <sheetName val="Managed_assets-_vehicles"/>
      <sheetName val="WTT-_delivery_vehs_&amp;_freight"/>
      <sheetName val="Delivery_vehicles_2014"/>
      <sheetName val="Annex_7_FTrans_-_2013_up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3 2000 Comp by Region"/>
      <sheetName val="Tariff by Region"/>
      <sheetName val="Reg var over time"/>
      <sheetName val="Sheet1"/>
      <sheetName val="Customer nos by parent company"/>
      <sheetName val="2TS changes over time"/>
      <sheetName val="Pie Chart cust by pay method q1"/>
      <sheetName val="Pie Chart cust.pay methoq1.04"/>
      <sheetName val="Pie Chart cust.pay methoq2.04"/>
      <sheetName val="Pie Chart cust by pay methoq3"/>
      <sheetName val="Pie Chart cust by pay metho q2"/>
      <sheetName val="Matrix q103"/>
      <sheetName val="Matrix q103 (2)"/>
      <sheetName val="QEP Table"/>
      <sheetName val="1TS and 2TS custs by company"/>
      <sheetName val="Prepayment market."/>
      <sheetName val="Chart1"/>
      <sheetName val="q1 to 3 2003 comparison %"/>
      <sheetName val="q1 to 3 2003 comparison"/>
      <sheetName val="overall co nos"/>
      <sheetName val="Q1 04 Matrix"/>
      <sheetName val="Q1 04 to Q4 03 comp"/>
      <sheetName val="Q204 Matrix"/>
      <sheetName val="overall cm nos Q204"/>
      <sheetName val="Source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Tracker"/>
      <sheetName val="QsYs"/>
      <sheetName val="Blank"/>
      <sheetName val="LASTq"/>
      <sheetName val="LASTy"/>
      <sheetName val="CURRENTq"/>
      <sheetName val="CURRENTy"/>
      <sheetName val="C3.1"/>
      <sheetName val="C3.2"/>
      <sheetName val="C3.3"/>
      <sheetName val="C3.4"/>
      <sheetName val="C3.5"/>
      <sheetName val="C3.6"/>
      <sheetName val="T3.1"/>
      <sheetName val="C3.7"/>
      <sheetName val="C3.8"/>
      <sheetName val="C3.9"/>
      <sheetName val="C3.10"/>
      <sheetName val="C3.11"/>
      <sheetName val="C3.12"/>
      <sheetName val="C3.13"/>
      <sheetName val="T3.2"/>
      <sheetName val="C3.14"/>
      <sheetName val="C3.15"/>
      <sheetName val="C3.16"/>
      <sheetName val="T3.3"/>
      <sheetName val="C3.17"/>
      <sheetName val="C3.18"/>
      <sheetName val="C3.19"/>
      <sheetName val="C3.20"/>
      <sheetName val="C3.21"/>
      <sheetName val="T3.A"/>
      <sheetName val="C3.22"/>
      <sheetName val="C3.23"/>
      <sheetName val="C3.24"/>
      <sheetName val="C3.25"/>
      <sheetName val="C3.26"/>
      <sheetName val="C3.27"/>
      <sheetName val="C3.28"/>
      <sheetName val="C3.29"/>
      <sheetName val="C3.30"/>
      <sheetName val="C3.31"/>
      <sheetName val="C3.32"/>
      <sheetName val="C3.33"/>
      <sheetName val="C3.A"/>
      <sheetName val="C3.34"/>
      <sheetName val="C3.B"/>
      <sheetName val="C3.35"/>
      <sheetName val="C3.36"/>
      <sheetName val="C3.37"/>
      <sheetName val="C3.38"/>
      <sheetName val="T3.4"/>
      <sheetName val="C3.39"/>
      <sheetName val="T3.5"/>
      <sheetName val="T3.6"/>
      <sheetName val="T3.7"/>
      <sheetName val="End"/>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sheet"/>
      <sheetName val="LocalAssetCharging"/>
      <sheetName val="Gen Input"/>
      <sheetName val="Transport"/>
      <sheetName val="Tariff"/>
      <sheetName val="Output"/>
      <sheetName val="Tariff Comparison"/>
      <sheetName val="Chart1"/>
      <sheetName val="Tx Network"/>
      <sheetName val="Gen Low Carbon-Carbon split"/>
      <sheetName val="Method 1"/>
      <sheetName val="Final Tariffs"/>
      <sheetName val="Connection map"/>
      <sheetName val="HVDC"/>
      <sheetName val="Sheet1"/>
      <sheetName val="Chart4"/>
      <sheetName val="2016-2017 TT with Diversity 1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Control"/>
      <sheetName val="DATA"/>
      <sheetName val="QA"/>
      <sheetName val="&gt; DDM INPUTS"/>
      <sheetName val="&gt;&gt;Policies"/>
      <sheetName val="Policy Overview"/>
      <sheetName val="Feed-in tariff 1"/>
      <sheetName val="Strike prices"/>
      <sheetName val="CfD 1"/>
      <sheetName val="CfD 2"/>
      <sheetName val="CfD 3"/>
      <sheetName val="CfD 4"/>
      <sheetName val="CfD 5"/>
      <sheetName val="CfD 6"/>
      <sheetName val="CfD 7"/>
      <sheetName val="Regulated Asset Base 1"/>
      <sheetName val="Capacity Payment 1"/>
      <sheetName val="CO2 limits 1"/>
      <sheetName val="Strategic Reserve"/>
      <sheetName val="CfD 8"/>
      <sheetName val="CfD 9"/>
      <sheetName val="Carbon Price Floor"/>
      <sheetName val="Tax on Profit"/>
      <sheetName val="Tax on CO2"/>
      <sheetName val="Tax on Fuel"/>
      <sheetName val="Policy billing"/>
      <sheetName val="Existing Policies"/>
      <sheetName val="Capacity mechanism"/>
      <sheetName val="&gt;&gt;Prices"/>
      <sheetName val="Pricing Mark-up"/>
      <sheetName val="EDF Pricing Assumptions"/>
      <sheetName val="&gt;&gt;Demand"/>
      <sheetName val="Demand Projections"/>
      <sheetName val="Capacity Margin Derating"/>
      <sheetName val="Daily Load Curves"/>
      <sheetName val="Daily Load Curves (new)"/>
      <sheetName val="Policy Demand Reduction"/>
      <sheetName val="DSR"/>
      <sheetName val="&gt;&gt;Non-conventional capacity"/>
      <sheetName val="Reserve"/>
      <sheetName val="Autogeneration"/>
      <sheetName val="Interconnectors"/>
      <sheetName val="Interconnector 1"/>
      <sheetName val="Hydro and Pumped Storage"/>
      <sheetName val="&gt;&gt;New builds"/>
      <sheetName val="VIU assumptions"/>
      <sheetName val="VIU limit"/>
      <sheetName val="Merchant Assumptions"/>
      <sheetName val="Plant Available for New Build"/>
      <sheetName val="Maximum Build Limits"/>
      <sheetName val="Cumulative Max Build Limits"/>
      <sheetName val="Minimum Build Limits"/>
      <sheetName val="New Plant"/>
      <sheetName val="&gt;&gt;Technologies and Plant"/>
      <sheetName val="Technology Assumptions"/>
      <sheetName val="Fuel Assumptions"/>
      <sheetName val="Outage rates (new and existing)"/>
      <sheetName val="Losses"/>
      <sheetName val="Efficiency rates"/>
      <sheetName val="Spark and Dark Spreads"/>
      <sheetName val="Wind"/>
      <sheetName val="Existing Plant"/>
      <sheetName val="Upgrades"/>
      <sheetName val="Endogenous closures"/>
      <sheetName val="Portfolios"/>
      <sheetName val="&gt;&gt;Control"/>
      <sheetName val="Model Settings"/>
      <sheetName val="SheetsToExport"/>
      <sheetName val="LISTS"/>
      <sheetName val="Version_Control1"/>
      <sheetName val="&gt;_DDM_INPUTS1"/>
      <sheetName val="Policy_Overview1"/>
      <sheetName val="Feed-in_tariff_11"/>
      <sheetName val="Strike_prices1"/>
      <sheetName val="CfD_11"/>
      <sheetName val="CfD_21"/>
      <sheetName val="CfD_31"/>
      <sheetName val="CfD_41"/>
      <sheetName val="CfD_51"/>
      <sheetName val="CfD_61"/>
      <sheetName val="CfD_71"/>
      <sheetName val="Regulated_Asset_Base_11"/>
      <sheetName val="Capacity_Payment_11"/>
      <sheetName val="CO2_limits_11"/>
      <sheetName val="Strategic_Reserve1"/>
      <sheetName val="CfD_81"/>
      <sheetName val="CfD_91"/>
      <sheetName val="Carbon_Price_Floor1"/>
      <sheetName val="Tax_on_Profit1"/>
      <sheetName val="Tax_on_CO21"/>
      <sheetName val="Tax_on_Fuel1"/>
      <sheetName val="Policy_billing1"/>
      <sheetName val="Existing_Policies1"/>
      <sheetName val="Capacity_mechanism1"/>
      <sheetName val="Pricing_Mark-up1"/>
      <sheetName val="EDF_Pricing_Assumptions1"/>
      <sheetName val="Demand_Projections1"/>
      <sheetName val="Capacity_Margin_Derating1"/>
      <sheetName val="Daily_Load_Curves1"/>
      <sheetName val="Daily_Load_Curves_(new)1"/>
      <sheetName val="Policy_Demand_Reduction1"/>
      <sheetName val="&gt;&gt;Non-conventional_capacity1"/>
      <sheetName val="Interconnector_11"/>
      <sheetName val="Hydro_and_Pumped_Storage1"/>
      <sheetName val="&gt;&gt;New_builds1"/>
      <sheetName val="VIU_assumptions1"/>
      <sheetName val="VIU_limit1"/>
      <sheetName val="Merchant_Assumptions1"/>
      <sheetName val="Plant_Available_for_New_Build1"/>
      <sheetName val="Maximum_Build_Limits1"/>
      <sheetName val="Cumulative_Max_Build_Limits1"/>
      <sheetName val="Minimum_Build_Limits1"/>
      <sheetName val="New_Plant1"/>
      <sheetName val="&gt;&gt;Technologies_and_Plant1"/>
      <sheetName val="Technology_Assumptions1"/>
      <sheetName val="Fuel_Assumptions1"/>
      <sheetName val="Outage_rates_(new_and_existing1"/>
      <sheetName val="Efficiency_rates1"/>
      <sheetName val="Spark_and_Dark_Spreads1"/>
      <sheetName val="Existing_Plant1"/>
      <sheetName val="Endogenous_closures1"/>
      <sheetName val="Model_Settings1"/>
      <sheetName val="Version_Control"/>
      <sheetName val="&gt;_DDM_INPUTS"/>
      <sheetName val="Policy_Overview"/>
      <sheetName val="Feed-in_tariff_1"/>
      <sheetName val="Strike_prices"/>
      <sheetName val="CfD_1"/>
      <sheetName val="CfD_2"/>
      <sheetName val="CfD_3"/>
      <sheetName val="CfD_4"/>
      <sheetName val="CfD_5"/>
      <sheetName val="CfD_6"/>
      <sheetName val="CfD_7"/>
      <sheetName val="Regulated_Asset_Base_1"/>
      <sheetName val="Capacity_Payment_1"/>
      <sheetName val="CO2_limits_1"/>
      <sheetName val="Strategic_Reserve"/>
      <sheetName val="CfD_8"/>
      <sheetName val="CfD_9"/>
      <sheetName val="Carbon_Price_Floor"/>
      <sheetName val="Tax_on_Profit"/>
      <sheetName val="Tax_on_CO2"/>
      <sheetName val="Tax_on_Fuel"/>
      <sheetName val="Policy_billing"/>
      <sheetName val="Existing_Policies"/>
      <sheetName val="Capacity_mechanism"/>
      <sheetName val="Pricing_Mark-up"/>
      <sheetName val="EDF_Pricing_Assumptions"/>
      <sheetName val="Demand_Projections"/>
      <sheetName val="Capacity_Margin_Derating"/>
      <sheetName val="Daily_Load_Curves"/>
      <sheetName val="Daily_Load_Curves_(new)"/>
      <sheetName val="Policy_Demand_Reduction"/>
      <sheetName val="&gt;&gt;Non-conventional_capacity"/>
      <sheetName val="Interconnector_1"/>
      <sheetName val="Hydro_and_Pumped_Storage"/>
      <sheetName val="&gt;&gt;New_builds"/>
      <sheetName val="VIU_assumptions"/>
      <sheetName val="VIU_limit"/>
      <sheetName val="Merchant_Assumptions"/>
      <sheetName val="Plant_Available_for_New_Build"/>
      <sheetName val="Maximum_Build_Limits"/>
      <sheetName val="Cumulative_Max_Build_Limits"/>
      <sheetName val="Minimum_Build_Limits"/>
      <sheetName val="New_Plant"/>
      <sheetName val="&gt;&gt;Technologies_and_Plant"/>
      <sheetName val="Technology_Assumptions"/>
      <sheetName val="Fuel_Assumptions"/>
      <sheetName val="Outage_rates_(new_and_existing)"/>
      <sheetName val="Efficiency_rates"/>
      <sheetName val="Spark_and_Dark_Spreads"/>
      <sheetName val="Existing_Plant"/>
      <sheetName val="Endogenous_closures"/>
      <sheetName val="Model_Sett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tants &amp; Parameters"/>
      <sheetName val="FF Prices"/>
      <sheetName val="QEP 2.2.1 (Domestic Coal)"/>
      <sheetName val="QEP 3.1.4 (ND Coal)"/>
      <sheetName val="CCL"/>
      <sheetName val="Deflators"/>
      <sheetName val="Calculation &amp; Results"/>
      <sheetName val="Distribution costs plot"/>
      <sheetName val="IAG Tables"/>
      <sheetName val="UEP Template"/>
      <sheetName val="Constants_&amp;_Parameters1"/>
      <sheetName val="FF_Prices1"/>
      <sheetName val="QEP_2_2_1_(Domestic_Coal)1"/>
      <sheetName val="QEP_3_1_4_(ND_Coal)1"/>
      <sheetName val="Calculation_&amp;_Results1"/>
      <sheetName val="Distribution_costs_plot1"/>
      <sheetName val="IAG_Tables1"/>
      <sheetName val="UEP_Template1"/>
      <sheetName val="Constants_&amp;_Parameters"/>
      <sheetName val="FF_Prices"/>
      <sheetName val="QEP_2_2_1_(Domestic_Coal)"/>
      <sheetName val="QEP_3_1_4_(ND_Coal)"/>
      <sheetName val="Calculation_&amp;_Results"/>
      <sheetName val="Distribution_costs_plot"/>
      <sheetName val="IAG_Tables"/>
      <sheetName val="UEP_Template"/>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BA control"/>
      <sheetName val="CBA"/>
      <sheetName val="Generation data"/>
      <sheetName val="Generation costs"/>
      <sheetName val="Financing costs - 2"/>
      <sheetName val="Pipeline plant"/>
      <sheetName val="Hurdle rates"/>
      <sheetName val="Policy"/>
      <sheetName val="Carbon costs"/>
      <sheetName val="Unserved Energy cost"/>
      <sheetName val="Wholesale costs"/>
      <sheetName val="unservedenergy"/>
      <sheetName val="DECC Summary"/>
      <sheetName val="Summary assumptions"/>
      <sheetName val="baseline results"/>
      <sheetName val="Operating Capacity Pivot"/>
      <sheetName val="Installed Capacity Pivot"/>
      <sheetName val="New Build Pivot"/>
      <sheetName val="InstalledCapacitySummary"/>
      <sheetName val="Decommissioned Pivot"/>
      <sheetName val="Generation Summary"/>
      <sheetName val="UnservedEnergySummary"/>
      <sheetName val="Capacity Margin"/>
      <sheetName val="Prices Summary"/>
      <sheetName val="IRR summary"/>
      <sheetName val="CO2 summary"/>
      <sheetName val="CO2"/>
      <sheetName val="Load Factors"/>
      <sheetName val="SRMC summary"/>
      <sheetName val="Policy Summary"/>
      <sheetName val="Spread Summary"/>
      <sheetName val="FuelSummary"/>
      <sheetName val="Demand Summary"/>
      <sheetName val="Fuel Price Summary"/>
      <sheetName val="Carbon Price Summary"/>
      <sheetName val="Individual Plant Data"/>
      <sheetName val="CASHFLOW Profit"/>
      <sheetName val="CASHFLOW LoadFactor"/>
      <sheetName val="CASHFLOW Income"/>
      <sheetName val="OperatingCapacitySummary"/>
      <sheetName val="InstalledCapacity"/>
      <sheetName val="OperatingCapacity"/>
      <sheetName val="Generation"/>
      <sheetName val="Fuel"/>
      <sheetName val="IRRs"/>
      <sheetName val="Prices"/>
      <sheetName val="Costs"/>
      <sheetName val="PolicyCosts"/>
      <sheetName val="Demand"/>
      <sheetName val="Carbon Price"/>
      <sheetName val="Fuel Prices"/>
      <sheetName val="Spreads"/>
      <sheetName val="ReservePayments"/>
      <sheetName val="Control"/>
      <sheetName val="DeratedCapacities"/>
      <sheetName val="CASHFLOW IRRS"/>
      <sheetName val="CASHFLOW Spread"/>
      <sheetName val="DemandExtreme"/>
      <sheetName val="CASHFLOW SRMC"/>
      <sheetName val="CASHFLOW Capacity"/>
      <sheetName val="CASHFLOW Max capacity"/>
      <sheetName val="CASHFLOW strike price"/>
      <sheetName val="CASHFLOW CM payments"/>
      <sheetName val="CASHFLOW CM penalty"/>
      <sheetName val="CM Auction"/>
      <sheetName val="CM Clearing prices"/>
      <sheetName val="CM Contract payments"/>
      <sheetName val="CapacityMechanism"/>
      <sheetName val="CMcurveCapacity"/>
      <sheetName val="CMcurveNames"/>
      <sheetName val="CMperfectCompBids"/>
      <sheetName val="CMactualBids"/>
      <sheetName val="CM Payments"/>
      <sheetName val="CM Penalties"/>
      <sheetName val="Duration Curves"/>
      <sheetName val="Load curve"/>
      <sheetName val="Wholesale curve"/>
      <sheetName val="SystemSRMC curve"/>
      <sheetName val="Intra day summary"/>
      <sheetName val="Lists"/>
      <sheetName val="IntraDayGeneration"/>
      <sheetName val="CASHFLOW generation"/>
      <sheetName val="IntraDay analysis"/>
      <sheetName val="intraday check"/>
      <sheetName val="Investor decisions"/>
      <sheetName val="Technology Assumptions"/>
      <sheetName val="VIU assumptions"/>
      <sheetName val="Carbon Price Floor"/>
      <sheetName val="Daily Load Curves (new)"/>
      <sheetName val="New Plant"/>
      <sheetName val="Existing Plant"/>
      <sheetName val="CBA_control1"/>
      <sheetName val="Generation_data1"/>
      <sheetName val="Generation_costs1"/>
      <sheetName val="Financing_costs_-_21"/>
      <sheetName val="Pipeline_plant1"/>
      <sheetName val="Hurdle_rates1"/>
      <sheetName val="Carbon_costs1"/>
      <sheetName val="Unserved_Energy_cost1"/>
      <sheetName val="Wholesale_costs1"/>
      <sheetName val="DECC_Summary1"/>
      <sheetName val="Summary_assumptions1"/>
      <sheetName val="baseline_results1"/>
      <sheetName val="Operating_Capacity_Pivot1"/>
      <sheetName val="Installed_Capacity_Pivot1"/>
      <sheetName val="New_Build_Pivot1"/>
      <sheetName val="Decommissioned_Pivot1"/>
      <sheetName val="Generation_Summary1"/>
      <sheetName val="Capacity_Margin1"/>
      <sheetName val="Prices_Summary1"/>
      <sheetName val="IRR_summary1"/>
      <sheetName val="CO2_summary1"/>
      <sheetName val="Load_Factors1"/>
      <sheetName val="SRMC_summary1"/>
      <sheetName val="Policy_Summary1"/>
      <sheetName val="Spread_Summary1"/>
      <sheetName val="Demand_Summary1"/>
      <sheetName val="Fuel_Price_Summary1"/>
      <sheetName val="Carbon_Price_Summary1"/>
      <sheetName val="Individual_Plant_Data1"/>
      <sheetName val="CASHFLOW_Profit1"/>
      <sheetName val="CASHFLOW_LoadFactor1"/>
      <sheetName val="CASHFLOW_Income1"/>
      <sheetName val="Carbon_Price1"/>
      <sheetName val="Fuel_Prices1"/>
      <sheetName val="CASHFLOW_IRRS1"/>
      <sheetName val="CASHFLOW_Spread1"/>
      <sheetName val="CASHFLOW_SRMC1"/>
      <sheetName val="CASHFLOW_Capacity1"/>
      <sheetName val="CASHFLOW_Max_capacity1"/>
      <sheetName val="CASHFLOW_strike_price1"/>
      <sheetName val="CASHFLOW_CM_payments1"/>
      <sheetName val="CASHFLOW_CM_penalty1"/>
      <sheetName val="CM_Auction1"/>
      <sheetName val="CM_Clearing_prices1"/>
      <sheetName val="CM_Contract_payments1"/>
      <sheetName val="CM_Payments1"/>
      <sheetName val="CM_Penalties1"/>
      <sheetName val="Duration_Curves1"/>
      <sheetName val="Load_curve1"/>
      <sheetName val="Wholesale_curve1"/>
      <sheetName val="SystemSRMC_curve1"/>
      <sheetName val="Intra_day_summary1"/>
      <sheetName val="CASHFLOW_generation1"/>
      <sheetName val="IntraDay_analysis1"/>
      <sheetName val="intraday_check1"/>
      <sheetName val="Investor_decisions1"/>
      <sheetName val="Technology_Assumptions1"/>
      <sheetName val="VIU_assumptions1"/>
      <sheetName val="Carbon_Price_Floor1"/>
      <sheetName val="Daily_Load_Curves_(new)1"/>
      <sheetName val="New_Plant1"/>
      <sheetName val="Existing_Plant1"/>
      <sheetName val="CBA_control"/>
      <sheetName val="Generation_data"/>
      <sheetName val="Generation_costs"/>
      <sheetName val="Financing_costs_-_2"/>
      <sheetName val="Pipeline_plant"/>
      <sheetName val="Hurdle_rates"/>
      <sheetName val="Carbon_costs"/>
      <sheetName val="Unserved_Energy_cost"/>
      <sheetName val="Wholesale_costs"/>
      <sheetName val="DECC_Summary"/>
      <sheetName val="Summary_assumptions"/>
      <sheetName val="baseline_results"/>
      <sheetName val="Operating_Capacity_Pivot"/>
      <sheetName val="Installed_Capacity_Pivot"/>
      <sheetName val="New_Build_Pivot"/>
      <sheetName val="Decommissioned_Pivot"/>
      <sheetName val="Generation_Summary"/>
      <sheetName val="Capacity_Margin"/>
      <sheetName val="Prices_Summary"/>
      <sheetName val="IRR_summary"/>
      <sheetName val="CO2_summary"/>
      <sheetName val="Load_Factors"/>
      <sheetName val="SRMC_summary"/>
      <sheetName val="Policy_Summary"/>
      <sheetName val="Spread_Summary"/>
      <sheetName val="Demand_Summary"/>
      <sheetName val="Fuel_Price_Summary"/>
      <sheetName val="Carbon_Price_Summary"/>
      <sheetName val="Individual_Plant_Data"/>
      <sheetName val="CASHFLOW_Profit"/>
      <sheetName val="CASHFLOW_LoadFactor"/>
      <sheetName val="CASHFLOW_Income"/>
      <sheetName val="Carbon_Price"/>
      <sheetName val="Fuel_Prices"/>
      <sheetName val="CASHFLOW_IRRS"/>
      <sheetName val="CASHFLOW_Spread"/>
      <sheetName val="CASHFLOW_SRMC"/>
      <sheetName val="CASHFLOW_Capacity"/>
      <sheetName val="CASHFLOW_Max_capacity"/>
      <sheetName val="CASHFLOW_strike_price"/>
      <sheetName val="CASHFLOW_CM_payments"/>
      <sheetName val="CASHFLOW_CM_penalty"/>
      <sheetName val="CM_Auction"/>
      <sheetName val="CM_Clearing_prices"/>
      <sheetName val="CM_Contract_payments"/>
      <sheetName val="CM_Payments"/>
      <sheetName val="CM_Penalties"/>
      <sheetName val="Duration_Curves"/>
      <sheetName val="Load_curve"/>
      <sheetName val="Wholesale_curve"/>
      <sheetName val="SystemSRMC_curve"/>
      <sheetName val="Intra_day_summary"/>
      <sheetName val="CASHFLOW_generation"/>
      <sheetName val="IntraDay_analysis"/>
      <sheetName val="intraday_check"/>
      <sheetName val="Investor_decisions"/>
      <sheetName val="Technology_Assumptions"/>
      <sheetName val="VIU_assumptions"/>
      <sheetName val="Carbon_Price_Floor"/>
      <sheetName val="Daily_Load_Curves_(new)"/>
      <sheetName val="New_Plant"/>
      <sheetName val="Existing_Plan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EngChart"/>
      <sheetName val="WalChart"/>
      <sheetName val="ScoChart"/>
      <sheetName val="NIChart"/>
      <sheetName val="UKChart"/>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Issues Log"/>
      <sheetName val="TODO"/>
      <sheetName val="Control"/>
      <sheetName val="Find target"/>
      <sheetName val="Scenarios"/>
      <sheetName val="Lists"/>
      <sheetName val="Targets"/>
      <sheetName val="Deeming"/>
      <sheetName val="Discounting"/>
      <sheetName val="Time cost"/>
      <sheetName val="Fuel split"/>
      <sheetName val="Capex indices"/>
      <sheetName val="Metering"/>
      <sheetName val="Installation cost"/>
      <sheetName val="Depreciation"/>
      <sheetName val="Admin cost"/>
      <sheetName val="Demand Barriers"/>
      <sheetName val="Supply chain fixed"/>
      <sheetName val="Supply Barriers"/>
      <sheetName val="Potentials"/>
      <sheetName val="CCL"/>
      <sheetName val="Conversion factors"/>
      <sheetName val="Carbon SPC"/>
      <sheetName val="Fuel price weights"/>
      <sheetName val="Carbon cost"/>
      <sheetName val="Biomass prices"/>
      <sheetName val="Fuel Prices"/>
      <sheetName val="Deeming inputs"/>
      <sheetName val="Counterfactuals data"/>
      <sheetName val="Counterfactuals"/>
      <sheetName val="Sheet1"/>
      <sheetName val="Renewables"/>
      <sheetName val="Main"/>
      <sheetName val="Costs"/>
      <sheetName val="Results"/>
      <sheetName val="BERR CBA"/>
      <sheetName val="Lifetime"/>
      <sheetName val="Cost curve figure"/>
      <sheetName val="BERR MACC summary"/>
      <sheetName val="Issues_Log1"/>
      <sheetName val="Find_target1"/>
      <sheetName val="Time_cost1"/>
      <sheetName val="Fuel_split1"/>
      <sheetName val="Capex_indices1"/>
      <sheetName val="Installation_cost1"/>
      <sheetName val="Admin_cost1"/>
      <sheetName val="Demand_Barriers1"/>
      <sheetName val="Supply_chain_fixed1"/>
      <sheetName val="Supply_Barriers1"/>
      <sheetName val="Conversion_factors1"/>
      <sheetName val="Carbon_SPC1"/>
      <sheetName val="Fuel_price_weights1"/>
      <sheetName val="Carbon_cost1"/>
      <sheetName val="Biomass_prices1"/>
      <sheetName val="Fuel_Prices1"/>
      <sheetName val="Deeming_inputs1"/>
      <sheetName val="Counterfactuals_data1"/>
      <sheetName val="BERR_CBA1"/>
      <sheetName val="Cost_curve_figure1"/>
      <sheetName val="BERR_MACC_summary1"/>
      <sheetName val="Issues_Log"/>
      <sheetName val="Find_target"/>
      <sheetName val="Time_cost"/>
      <sheetName val="Fuel_split"/>
      <sheetName val="Capex_indices"/>
      <sheetName val="Installation_cost"/>
      <sheetName val="Admin_cost"/>
      <sheetName val="Demand_Barriers"/>
      <sheetName val="Supply_chain_fixed"/>
      <sheetName val="Supply_Barriers"/>
      <sheetName val="Conversion_factors"/>
      <sheetName val="Carbon_SPC"/>
      <sheetName val="Fuel_price_weights"/>
      <sheetName val="Carbon_cost"/>
      <sheetName val="Biomass_prices"/>
      <sheetName val="Fuel_Prices"/>
      <sheetName val="Deeming_inputs"/>
      <sheetName val="Counterfactuals_data"/>
      <sheetName val="BERR_CBA"/>
      <sheetName val="Cost_curve_figure"/>
      <sheetName val="BERR_MACC_summa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2011"/>
      <sheetName val="DETAIL"/>
      <sheetName val="DETAIL MTOE"/>
      <sheetName val="CONSUMPTION"/>
      <sheetName val="I&amp;S"/>
      <sheetName val="CONVERSION"/>
      <sheetName val="TRACKER"/>
      <sheetName val="ALT co-firing"/>
    </sheetNames>
    <sheetDataSet>
      <sheetData sheetId="0" refreshError="1"/>
      <sheetData sheetId="1" refreshError="1"/>
      <sheetData sheetId="2" refreshError="1"/>
      <sheetData sheetId="3"/>
      <sheetData sheetId="4" refreshError="1"/>
      <sheetData sheetId="5" refreshError="1"/>
      <sheetData sheetId="6"/>
      <sheetData sheetId="7" refreshError="1"/>
      <sheetData sheetId="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Index"/>
      <sheetName val="UEM inputs"/>
      <sheetName val="Version Control"/>
      <sheetName val="DATA"/>
      <sheetName val="QA"/>
      <sheetName val="&gt; DDM INPUTS"/>
      <sheetName val="&gt;&gt;Policies"/>
      <sheetName val="Policy Overview"/>
      <sheetName val="Existing Policies"/>
      <sheetName val="Strike prices"/>
      <sheetName val="Heat revenues"/>
      <sheetName val="Feed-in tariff 1"/>
      <sheetName val="Feed-in tariff 2"/>
      <sheetName val="Feed-in tariff 3"/>
      <sheetName val="Feed-in tariff 4"/>
      <sheetName val="Feed-in tariff 5"/>
      <sheetName val="Feed-in tariff 6"/>
      <sheetName val="Feed-in tariff 7"/>
      <sheetName val="CfD Network losses adjustment"/>
      <sheetName val="CfD 1"/>
      <sheetName val="CfD 2"/>
      <sheetName val="CfD 3"/>
      <sheetName val="CfD 4"/>
      <sheetName val="CfD 5"/>
      <sheetName val="CfD 6"/>
      <sheetName val="CfD 7"/>
      <sheetName val="CfD 8"/>
      <sheetName val="CfD 9"/>
      <sheetName val="CfD 10"/>
      <sheetName val="CfD 11"/>
      <sheetName val="CfD 12"/>
      <sheetName val="CfD 13"/>
      <sheetName val="CfD 14"/>
      <sheetName val="CfD 15"/>
      <sheetName val="CfD 16"/>
      <sheetName val="CfD 17"/>
      <sheetName val="CfD 18"/>
      <sheetName val="CO2 limits 1"/>
      <sheetName val="Strategic Reserve"/>
      <sheetName val="Capacity Payment 1"/>
      <sheetName val="Regulated Asset Base 1"/>
      <sheetName val="Carbon Price Floor"/>
      <sheetName val="Tax on Profit"/>
      <sheetName val="Tax on CO2"/>
      <sheetName val="Tax on Fuel"/>
      <sheetName val="Policy billing"/>
      <sheetName val="Capacity mechanism"/>
      <sheetName val="&gt;&gt;Prices"/>
      <sheetName val="Pricing Mark-up"/>
      <sheetName val="&gt;&gt;Demand"/>
      <sheetName val="Capacity Margin Derating"/>
      <sheetName val="Daily Load Curves"/>
      <sheetName val="Daily Load Curves (new)"/>
      <sheetName val="Policy Demand Reduction"/>
      <sheetName val="DSR"/>
      <sheetName val="&gt;&gt;Non-conventional capacity"/>
      <sheetName val="Reserve"/>
      <sheetName val="Autogeneration"/>
      <sheetName val="Interconnectors"/>
      <sheetName val="Inter fixed flow 1"/>
      <sheetName val="Inter price responsive 1"/>
      <sheetName val="Hydro and Pumped Storage"/>
      <sheetName val="&gt;&gt;New builds"/>
      <sheetName val="VIU assumptions"/>
      <sheetName val="VIU limit"/>
      <sheetName val="Merchant Assumptions"/>
      <sheetName val="Plant Available for New Build"/>
      <sheetName val="Maximum Build Limits"/>
      <sheetName val="Cumulative Max Build Limits"/>
      <sheetName val="Minimum Build Limits"/>
      <sheetName val="New Plant"/>
      <sheetName val="&gt;&gt;Technologies and Plant"/>
      <sheetName val="Technology Assumptions"/>
      <sheetName val="Fuel assumptions"/>
      <sheetName val="Fuel Assumptions (old)"/>
      <sheetName val="Water"/>
      <sheetName val="Outage rates (new and existing)"/>
      <sheetName val="Losses"/>
      <sheetName val="Efficiency rates"/>
      <sheetName val="Spark and Dark Spreads"/>
      <sheetName val="Intermittency"/>
      <sheetName val="Demand Projections"/>
      <sheetName val="Existing Plant"/>
      <sheetName val="Upgrades"/>
      <sheetName val="Endogenous closures"/>
      <sheetName val="Portfolios"/>
      <sheetName val="EDF Pricing Assumptions"/>
      <sheetName val="&gt;&gt;Control"/>
      <sheetName val="Model Settings"/>
      <sheetName val="SheetsToExport"/>
      <sheetName val="LISTS"/>
      <sheetName val="Sheet2"/>
      <sheetName val="Sheet_Index1"/>
      <sheetName val="UEM_inputs1"/>
      <sheetName val="Version_Control1"/>
      <sheetName val="&gt;_DDM_INPUTS1"/>
      <sheetName val="Policy_Overview1"/>
      <sheetName val="Existing_Policies1"/>
      <sheetName val="Strike_prices1"/>
      <sheetName val="Heat_revenues1"/>
      <sheetName val="Feed-in_tariff_11"/>
      <sheetName val="Feed-in_tariff_21"/>
      <sheetName val="Feed-in_tariff_31"/>
      <sheetName val="Feed-in_tariff_41"/>
      <sheetName val="Feed-in_tariff_51"/>
      <sheetName val="Feed-in_tariff_61"/>
      <sheetName val="Feed-in_tariff_71"/>
      <sheetName val="CfD_Network_losses_adjustment1"/>
      <sheetName val="CfD_19"/>
      <sheetName val="CfD_21"/>
      <sheetName val="CfD_31"/>
      <sheetName val="CfD_41"/>
      <sheetName val="CfD_51"/>
      <sheetName val="CfD_61"/>
      <sheetName val="CfD_71"/>
      <sheetName val="CfD_81"/>
      <sheetName val="CfD_91"/>
      <sheetName val="CfD_101"/>
      <sheetName val="CfD_111"/>
      <sheetName val="CfD_121"/>
      <sheetName val="CfD_131"/>
      <sheetName val="CfD_141"/>
      <sheetName val="CfD_151"/>
      <sheetName val="CfD_161"/>
      <sheetName val="CfD_171"/>
      <sheetName val="CfD_181"/>
      <sheetName val="CO2_limits_11"/>
      <sheetName val="Strategic_Reserve1"/>
      <sheetName val="Capacity_Payment_11"/>
      <sheetName val="Regulated_Asset_Base_11"/>
      <sheetName val="Carbon_Price_Floor1"/>
      <sheetName val="Tax_on_Profit1"/>
      <sheetName val="Tax_on_CO21"/>
      <sheetName val="Tax_on_Fuel1"/>
      <sheetName val="Policy_billing1"/>
      <sheetName val="Capacity_mechanism1"/>
      <sheetName val="Pricing_Mark-up1"/>
      <sheetName val="Capacity_Margin_Derating1"/>
      <sheetName val="Daily_Load_Curves1"/>
      <sheetName val="Daily_Load_Curves_(new)1"/>
      <sheetName val="Policy_Demand_Reduction1"/>
      <sheetName val="&gt;&gt;Non-conventional_capacity1"/>
      <sheetName val="Inter_fixed_flow_11"/>
      <sheetName val="Inter_price_responsive_11"/>
      <sheetName val="Hydro_and_Pumped_Storage1"/>
      <sheetName val="&gt;&gt;New_builds1"/>
      <sheetName val="VIU_assumptions1"/>
      <sheetName val="VIU_limit1"/>
      <sheetName val="Merchant_Assumptions1"/>
      <sheetName val="Plant_Available_for_New_Build1"/>
      <sheetName val="Maximum_Build_Limits1"/>
      <sheetName val="Cumulative_Max_Build_Limits1"/>
      <sheetName val="Minimum_Build_Limits1"/>
      <sheetName val="New_Plant1"/>
      <sheetName val="&gt;&gt;Technologies_and_Plant1"/>
      <sheetName val="Technology_Assumptions1"/>
      <sheetName val="Fuel_assumptions1"/>
      <sheetName val="Fuel_Assumptions_(old)1"/>
      <sheetName val="Outage_rates_(new_and_existing1"/>
      <sheetName val="Efficiency_rates1"/>
      <sheetName val="Spark_and_Dark_Spreads1"/>
      <sheetName val="Demand_Projections1"/>
      <sheetName val="Existing_Plant1"/>
      <sheetName val="Endogenous_closures1"/>
      <sheetName val="EDF_Pricing_Assumptions1"/>
      <sheetName val="Model_Settings1"/>
      <sheetName val="Sheet_Index"/>
      <sheetName val="UEM_inputs"/>
      <sheetName val="Version_Control"/>
      <sheetName val="&gt;_DDM_INPUTS"/>
      <sheetName val="Policy_Overview"/>
      <sheetName val="Existing_Policies"/>
      <sheetName val="Strike_prices"/>
      <sheetName val="Heat_revenues"/>
      <sheetName val="Feed-in_tariff_1"/>
      <sheetName val="Feed-in_tariff_2"/>
      <sheetName val="Feed-in_tariff_3"/>
      <sheetName val="Feed-in_tariff_4"/>
      <sheetName val="Feed-in_tariff_5"/>
      <sheetName val="Feed-in_tariff_6"/>
      <sheetName val="Feed-in_tariff_7"/>
      <sheetName val="CfD_Network_losses_adjustment"/>
      <sheetName val="CfD_1"/>
      <sheetName val="CfD_2"/>
      <sheetName val="CfD_3"/>
      <sheetName val="CfD_4"/>
      <sheetName val="CfD_5"/>
      <sheetName val="CfD_6"/>
      <sheetName val="CfD_7"/>
      <sheetName val="CfD_8"/>
      <sheetName val="CfD_9"/>
      <sheetName val="CfD_10"/>
      <sheetName val="CfD_11"/>
      <sheetName val="CfD_12"/>
      <sheetName val="CfD_13"/>
      <sheetName val="CfD_14"/>
      <sheetName val="CfD_15"/>
      <sheetName val="CfD_16"/>
      <sheetName val="CfD_17"/>
      <sheetName val="CfD_18"/>
      <sheetName val="CO2_limits_1"/>
      <sheetName val="Strategic_Reserve"/>
      <sheetName val="Capacity_Payment_1"/>
      <sheetName val="Regulated_Asset_Base_1"/>
      <sheetName val="Carbon_Price_Floor"/>
      <sheetName val="Tax_on_Profit"/>
      <sheetName val="Tax_on_CO2"/>
      <sheetName val="Tax_on_Fuel"/>
      <sheetName val="Policy_billing"/>
      <sheetName val="Capacity_mechanism"/>
      <sheetName val="Pricing_Mark-up"/>
      <sheetName val="Capacity_Margin_Derating"/>
      <sheetName val="Daily_Load_Curves"/>
      <sheetName val="Daily_Load_Curves_(new)"/>
      <sheetName val="Policy_Demand_Reduction"/>
      <sheetName val="&gt;&gt;Non-conventional_capacity"/>
      <sheetName val="Inter_fixed_flow_1"/>
      <sheetName val="Inter_price_responsive_1"/>
      <sheetName val="Hydro_and_Pumped_Storage"/>
      <sheetName val="&gt;&gt;New_builds"/>
      <sheetName val="VIU_assumptions"/>
      <sheetName val="VIU_limit"/>
      <sheetName val="Merchant_Assumptions"/>
      <sheetName val="Plant_Available_for_New_Build"/>
      <sheetName val="Maximum_Build_Limits"/>
      <sheetName val="Cumulative_Max_Build_Limits"/>
      <sheetName val="Minimum_Build_Limits"/>
      <sheetName val="New_Plant"/>
      <sheetName val="&gt;&gt;Technologies_and_Plant"/>
      <sheetName val="Technology_Assumptions"/>
      <sheetName val="Fuel_assumptions"/>
      <sheetName val="Fuel_Assumptions_(old)"/>
      <sheetName val="Outage_rates_(new_and_existing)"/>
      <sheetName val="Efficiency_rates"/>
      <sheetName val="Spark_and_Dark_Spreads"/>
      <sheetName val="Demand_Projections"/>
      <sheetName val="Existing_Plant"/>
      <sheetName val="Endogenous_closures"/>
      <sheetName val="EDF_Pricing_Assumptions"/>
      <sheetName val="Model_Sett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tion Over the years"/>
      <sheetName val="Notes and Inputs"/>
      <sheetName val="1516 Neg Dem Node List"/>
      <sheetName val="Interconnector data"/>
      <sheetName val="1516 Gen Node list"/>
      <sheetName val="TEC Register Local Sub -ve Gen"/>
      <sheetName val="Embedded Register"/>
      <sheetName val="Generator mapped to Nodes"/>
      <sheetName val="Substation tariffs"/>
      <sheetName val="1718 Node List Contracted"/>
      <sheetName val="1617 Node List Contracted"/>
      <sheetName val="1819 Node List Contracted"/>
      <sheetName val="1920 Node List Contracted"/>
      <sheetName val="Date Data"/>
      <sheetName val="RPI"/>
      <sheetName val="Expansion constant"/>
      <sheetName val="Sheet1"/>
      <sheetName val="Demand &amp; Negative Demand"/>
      <sheetName val="offshore revenue"/>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Blank"/>
      <sheetName val="Tracker"/>
      <sheetName val="Chapter 2 ---&gt;"/>
      <sheetName val="T2.1"/>
      <sheetName val="T2.2"/>
      <sheetName val="T2.3"/>
      <sheetName val="T2.4"/>
      <sheetName val="T2.5"/>
      <sheetName val="T2.6"/>
      <sheetName val="T2.7"/>
      <sheetName val="C2.1"/>
      <sheetName val="C2.2"/>
      <sheetName val="C2.3"/>
      <sheetName val="forecomp data"/>
      <sheetName val="C2.1a"/>
      <sheetName val="C2.Ao"/>
      <sheetName val="Input"/>
      <sheetName val="Data (C2.A)"/>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ge Party"/>
      <sheetName val="Station"/>
      <sheetName val="TEC Changes"/>
      <sheetName val="rptTECJan 14"/>
      <sheetName val="Wider Tariffs"/>
      <sheetName val="Small Gens Tariff"/>
      <sheetName val="Local Cct Tariffs"/>
      <sheetName val="Local Subs Tariffs"/>
      <sheetName val="ETUoS Charge"/>
      <sheetName val="Generation"/>
      <sheetName val="Backing"/>
      <sheetName val="BCDO"/>
      <sheetName val="INPUT"/>
      <sheetName val="SAP_LU"/>
      <sheetName val="LU"/>
      <sheetName val="Analysis"/>
      <sheetName val="Single_Station"/>
      <sheetName val="Winners &amp; Losers"/>
      <sheetName val="2013-14 Calc"/>
      <sheetName val="2013-14 Model"/>
      <sheetName val="2013-14 Tariffs"/>
      <sheetName val="Rezoning Table"/>
      <sheetName val="Charge Changes 2013-14"/>
      <sheetName val="Sheet1"/>
      <sheetName val="Sheet2"/>
      <sheetName val="ETUoS - Dong"/>
      <sheetName val="Offshore Summa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s>
    <sheetDataSet>
      <sheetData sheetId="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licy Overview"/>
      <sheetName val="Feed-in tariff 1"/>
      <sheetName val="Val Feed-in tariff 1"/>
      <sheetName val="CfD 1"/>
      <sheetName val="Val CfD 1"/>
      <sheetName val="CfD 2"/>
      <sheetName val="Val CfD 2"/>
      <sheetName val="CfD 3"/>
      <sheetName val="CfD 4"/>
      <sheetName val="Val CfD 3"/>
      <sheetName val="Val CfD 4"/>
      <sheetName val="CfD 5"/>
      <sheetName val="Val CfD 5"/>
      <sheetName val="CfD 6"/>
      <sheetName val="Val CfD 6"/>
      <sheetName val="CfD 7"/>
      <sheetName val="Val CfD 7"/>
      <sheetName val="Regulated Asset Base 1"/>
      <sheetName val="Val Regulated Asset Base 1"/>
      <sheetName val="Capacity Payment 1"/>
      <sheetName val="Val Capacity Payment 1"/>
      <sheetName val="CO2 limits 1"/>
      <sheetName val="Val CO2 limits 1"/>
      <sheetName val="Strategic Reserve"/>
      <sheetName val="Val Strategic Reserve"/>
      <sheetName val="Carbon Price Floor"/>
      <sheetName val="Tax on Profit"/>
      <sheetName val="Tax on CO2"/>
      <sheetName val="Tax on Fuel"/>
      <sheetName val="Policy billing"/>
      <sheetName val="Val Policy billing"/>
      <sheetName val="Existing Policies"/>
      <sheetName val="ROC bandings"/>
      <sheetName val="Pricing Mark-up"/>
      <sheetName val="Val Pricing Mark-up"/>
      <sheetName val="EDF Pricing Assumptions"/>
      <sheetName val="Val EDF Pricing Assumptions"/>
      <sheetName val="Demand Projections"/>
      <sheetName val="Val Demand"/>
      <sheetName val="Capacity Margin Derating"/>
      <sheetName val="Val Capacity Margin Derating"/>
      <sheetName val="Daily Load Curves"/>
      <sheetName val="Val Daily Load Curves"/>
      <sheetName val="Policy Demand Reduction"/>
      <sheetName val="Val Policy Demand Reduction"/>
      <sheetName val="Load Curve Adjustment Domestic"/>
      <sheetName val="Load Curve Adjustment Smart Dom"/>
      <sheetName val="Load Curve Adjustment NonDom"/>
      <sheetName val="Smart meters"/>
      <sheetName val="Reserve"/>
      <sheetName val="Val Reserve"/>
      <sheetName val="Autogeneration"/>
      <sheetName val="Val Autogeneration"/>
      <sheetName val="Interconnectors"/>
      <sheetName val="Val Interconnectors"/>
      <sheetName val="Hydro and Pumped Storage"/>
      <sheetName val="Val Hydro and Pumped Storage"/>
      <sheetName val="VIU Assumptions"/>
      <sheetName val="Val VIU Assumptions"/>
      <sheetName val="VIU limit"/>
      <sheetName val="Val VIU limit"/>
      <sheetName val="Merchant Assumptions"/>
      <sheetName val="Val Merchant Assumptions"/>
      <sheetName val="Plant Available for New Build"/>
      <sheetName val="Val Plant Available for New Bui"/>
      <sheetName val="Maximum Build Limits"/>
      <sheetName val="Cumulative Max Build Limits"/>
      <sheetName val="Minimum Build Limits"/>
      <sheetName val="New Plant"/>
      <sheetName val="Val New Plant"/>
      <sheetName val="Outage rates (new and existing)"/>
      <sheetName val="Val Outage Rates"/>
      <sheetName val="Losses"/>
      <sheetName val="Val Losses"/>
      <sheetName val="Efficiency rates"/>
      <sheetName val="Technology Assumptions"/>
      <sheetName val="Val Tech Assumptions"/>
      <sheetName val="Fuel Assumptions"/>
      <sheetName val="Val Fuel Assumptions"/>
      <sheetName val="Spark and Dark Spreads"/>
      <sheetName val="Val Spark and Dark Spreads"/>
      <sheetName val="Portfolios"/>
      <sheetName val="Existing Plant"/>
      <sheetName val="Val Existing Plant"/>
      <sheetName val="Val Pipeline"/>
      <sheetName val="TheoreticalPlant"/>
      <sheetName val="Wind"/>
      <sheetName val="Val Wind"/>
      <sheetName val="Model Settings"/>
      <sheetName val="Val Build &amp; Retirement Assumpti"/>
      <sheetName val="SheetManager"/>
      <sheetName val="LISTS"/>
      <sheetName val="Policy_Overview1"/>
      <sheetName val="Feed-in_tariff_11"/>
      <sheetName val="Val_Feed-in_tariff_11"/>
      <sheetName val="CfD_11"/>
      <sheetName val="Val_CfD_11"/>
      <sheetName val="CfD_21"/>
      <sheetName val="Val_CfD_21"/>
      <sheetName val="CfD_31"/>
      <sheetName val="CfD_41"/>
      <sheetName val="Val_CfD_31"/>
      <sheetName val="Val_CfD_41"/>
      <sheetName val="CfD_51"/>
      <sheetName val="Val_CfD_51"/>
      <sheetName val="CfD_61"/>
      <sheetName val="Val_CfD_61"/>
      <sheetName val="CfD_71"/>
      <sheetName val="Val_CfD_71"/>
      <sheetName val="Regulated_Asset_Base_11"/>
      <sheetName val="Val_Regulated_Asset_Base_11"/>
      <sheetName val="Capacity_Payment_11"/>
      <sheetName val="Val_Capacity_Payment_11"/>
      <sheetName val="CO2_limits_11"/>
      <sheetName val="Val_CO2_limits_11"/>
      <sheetName val="Strategic_Reserve1"/>
      <sheetName val="Val_Strategic_Reserve1"/>
      <sheetName val="Carbon_Price_Floor1"/>
      <sheetName val="Tax_on_Profit1"/>
      <sheetName val="Tax_on_CO21"/>
      <sheetName val="Tax_on_Fuel1"/>
      <sheetName val="Policy_billing1"/>
      <sheetName val="Val_Policy_billing1"/>
      <sheetName val="Existing_Policies1"/>
      <sheetName val="ROC_bandings1"/>
      <sheetName val="Pricing_Mark-up1"/>
      <sheetName val="Val_Pricing_Mark-up1"/>
      <sheetName val="EDF_Pricing_Assumptions1"/>
      <sheetName val="Val_EDF_Pricing_Assumptions1"/>
      <sheetName val="Demand_Projections1"/>
      <sheetName val="Val_Demand1"/>
      <sheetName val="Capacity_Margin_Derating1"/>
      <sheetName val="Val_Capacity_Margin_Derating1"/>
      <sheetName val="Daily_Load_Curves1"/>
      <sheetName val="Val_Daily_Load_Curves1"/>
      <sheetName val="Policy_Demand_Reduction1"/>
      <sheetName val="Val_Policy_Demand_Reduction1"/>
      <sheetName val="Load_Curve_Adjustment_Domestic1"/>
      <sheetName val="Load_Curve_Adjustment_Smart_Do1"/>
      <sheetName val="Load_Curve_Adjustment_NonDom1"/>
      <sheetName val="Smart_meters1"/>
      <sheetName val="Val_Reserve1"/>
      <sheetName val="Val_Autogeneration1"/>
      <sheetName val="Val_Interconnectors1"/>
      <sheetName val="Hydro_and_Pumped_Storage1"/>
      <sheetName val="Val_Hydro_and_Pumped_Storage1"/>
      <sheetName val="VIU_Assumptions1"/>
      <sheetName val="Val_VIU_Assumptions1"/>
      <sheetName val="VIU_limit1"/>
      <sheetName val="Val_VIU_limit1"/>
      <sheetName val="Merchant_Assumptions1"/>
      <sheetName val="Val_Merchant_Assumptions1"/>
      <sheetName val="Plant_Available_for_New_Build1"/>
      <sheetName val="Val_Plant_Available_for_New_Bu1"/>
      <sheetName val="Maximum_Build_Limits1"/>
      <sheetName val="Cumulative_Max_Build_Limits1"/>
      <sheetName val="Minimum_Build_Limits1"/>
      <sheetName val="New_Plant1"/>
      <sheetName val="Val_New_Plant1"/>
      <sheetName val="Outage_rates_(new_and_existing1"/>
      <sheetName val="Val_Outage_Rates1"/>
      <sheetName val="Val_Losses1"/>
      <sheetName val="Efficiency_rates1"/>
      <sheetName val="Technology_Assumptions1"/>
      <sheetName val="Val_Tech_Assumptions1"/>
      <sheetName val="Fuel_Assumptions1"/>
      <sheetName val="Val_Fuel_Assumptions1"/>
      <sheetName val="Spark_and_Dark_Spreads1"/>
      <sheetName val="Val_Spark_and_Dark_Spreads1"/>
      <sheetName val="Existing_Plant1"/>
      <sheetName val="Val_Existing_Plant1"/>
      <sheetName val="Val_Pipeline1"/>
      <sheetName val="Val_Wind1"/>
      <sheetName val="Model_Settings1"/>
      <sheetName val="Val_Build_&amp;_Retirement_Assumpt1"/>
      <sheetName val="Policy_Overview"/>
      <sheetName val="Feed-in_tariff_1"/>
      <sheetName val="Val_Feed-in_tariff_1"/>
      <sheetName val="CfD_1"/>
      <sheetName val="Val_CfD_1"/>
      <sheetName val="CfD_2"/>
      <sheetName val="Val_CfD_2"/>
      <sheetName val="CfD_3"/>
      <sheetName val="CfD_4"/>
      <sheetName val="Val_CfD_3"/>
      <sheetName val="Val_CfD_4"/>
      <sheetName val="CfD_5"/>
      <sheetName val="Val_CfD_5"/>
      <sheetName val="CfD_6"/>
      <sheetName val="Val_CfD_6"/>
      <sheetName val="CfD_7"/>
      <sheetName val="Val_CfD_7"/>
      <sheetName val="Regulated_Asset_Base_1"/>
      <sheetName val="Val_Regulated_Asset_Base_1"/>
      <sheetName val="Capacity_Payment_1"/>
      <sheetName val="Val_Capacity_Payment_1"/>
      <sheetName val="CO2_limits_1"/>
      <sheetName val="Val_CO2_limits_1"/>
      <sheetName val="Strategic_Reserve"/>
      <sheetName val="Val_Strategic_Reserve"/>
      <sheetName val="Carbon_Price_Floor"/>
      <sheetName val="Tax_on_Profit"/>
      <sheetName val="Tax_on_CO2"/>
      <sheetName val="Tax_on_Fuel"/>
      <sheetName val="Policy_billing"/>
      <sheetName val="Val_Policy_billing"/>
      <sheetName val="Existing_Policies"/>
      <sheetName val="ROC_bandings"/>
      <sheetName val="Pricing_Mark-up"/>
      <sheetName val="Val_Pricing_Mark-up"/>
      <sheetName val="EDF_Pricing_Assumptions"/>
      <sheetName val="Val_EDF_Pricing_Assumptions"/>
      <sheetName val="Demand_Projections"/>
      <sheetName val="Val_Demand"/>
      <sheetName val="Capacity_Margin_Derating"/>
      <sheetName val="Val_Capacity_Margin_Derating"/>
      <sheetName val="Daily_Load_Curves"/>
      <sheetName val="Val_Daily_Load_Curves"/>
      <sheetName val="Policy_Demand_Reduction"/>
      <sheetName val="Val_Policy_Demand_Reduction"/>
      <sheetName val="Load_Curve_Adjustment_Domestic"/>
      <sheetName val="Load_Curve_Adjustment_Smart_Dom"/>
      <sheetName val="Load_Curve_Adjustment_NonDom"/>
      <sheetName val="Smart_meters"/>
      <sheetName val="Val_Reserve"/>
      <sheetName val="Val_Autogeneration"/>
      <sheetName val="Val_Interconnectors"/>
      <sheetName val="Hydro_and_Pumped_Storage"/>
      <sheetName val="Val_Hydro_and_Pumped_Storage"/>
      <sheetName val="VIU_Assumptions"/>
      <sheetName val="Val_VIU_Assumptions"/>
      <sheetName val="VIU_limit"/>
      <sheetName val="Val_VIU_limit"/>
      <sheetName val="Merchant_Assumptions"/>
      <sheetName val="Val_Merchant_Assumptions"/>
      <sheetName val="Plant_Available_for_New_Build"/>
      <sheetName val="Val_Plant_Available_for_New_Bui"/>
      <sheetName val="Maximum_Build_Limits"/>
      <sheetName val="Cumulative_Max_Build_Limits"/>
      <sheetName val="Minimum_Build_Limits"/>
      <sheetName val="New_Plant"/>
      <sheetName val="Val_New_Plant"/>
      <sheetName val="Outage_rates_(new_and_existing)"/>
      <sheetName val="Val_Outage_Rates"/>
      <sheetName val="Val_Losses"/>
      <sheetName val="Efficiency_rates"/>
      <sheetName val="Technology_Assumptions"/>
      <sheetName val="Val_Tech_Assumptions"/>
      <sheetName val="Fuel_Assumptions"/>
      <sheetName val="Val_Fuel_Assumptions"/>
      <sheetName val="Spark_and_Dark_Spreads"/>
      <sheetName val="Val_Spark_and_Dark_Spreads"/>
      <sheetName val="Existing_Plant"/>
      <sheetName val="Val_Existing_Plant"/>
      <sheetName val="Val_Pipeline"/>
      <sheetName val="Val_Wind"/>
      <sheetName val="Model_Settings"/>
      <sheetName val="Val_Build_&amp;_Retirement_Assumpt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p 3 rows"/>
      <sheetName val="QA_Index"/>
      <sheetName val="Version&amp;Issue_Log"/>
      <sheetName val="Update_Checklist"/>
      <sheetName val="DataSources"/>
      <sheetName val="QC_Checklist"/>
      <sheetName val="RAW1_GWP Factors"/>
      <sheetName val="OtherAssumptions"/>
      <sheetName val="Calc1"/>
      <sheetName val="LinkedInOutput"/>
      <sheetName val="MethodPaper"/>
      <sheetName val="Conversions"/>
      <sheetName val="Lookups"/>
      <sheetName val="top_3_rows1"/>
      <sheetName val="RAW1_GWP_Factors1"/>
      <sheetName val="top_3_rows"/>
      <sheetName val="RAW1_GWP_Facto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sheetName val="15_16 Output data"/>
      <sheetName val="July 13 data"/>
      <sheetName val="14_15 Output Data"/>
      <sheetName val="13_14 Output"/>
      <sheetName val="July 11 data"/>
      <sheetName val="July 12 data"/>
      <sheetName val="SWest"/>
      <sheetName val="SWales"/>
      <sheetName val="DCC data"/>
      <sheetName val="DNO changes"/>
      <sheetName val="Chges between yrs"/>
      <sheetName val="Actual Data"/>
      <sheetName val="Embedded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SPD19.FIN"/>
    </sheetNames>
    <sheetDataSet>
      <sheetData sheetId="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 val="RESULT_09"/>
      <sheetName val="Latest_check"/>
      <sheetName val="Nom__Input"/>
      <sheetName val="Social_sec_&amp;_TC"/>
      <sheetName val="Pub_sec_pensions"/>
      <sheetName val="RESULT_10"/>
      <sheetName val="AYLs_re-forecast_benefits_+CPS_"/>
      <sheetName val="Re-forecast_benefits"/>
      <sheetName val="4_6_ten_year_bonds"/>
      <sheetName val="CASHFLOW Gen Inco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99"/>
      <sheetName val="QsYs"/>
      <sheetName val="Dis master"/>
      <sheetName val="Ranges"/>
      <sheetName val="Dis_master1"/>
      <sheetName val="PSF"/>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tor_data_UC"/>
      <sheetName val="Line_data_UC"/>
      <sheetName val="Region_data_UC"/>
      <sheetName val="Generator_data_C"/>
      <sheetName val="Emission.Generators_data_C"/>
      <sheetName val="Node_data_C"/>
      <sheetName val="INPUTS"/>
      <sheetName val="SONI to NG_NI"/>
      <sheetName val="Baseline results"/>
      <sheetName val="CO2 summary"/>
      <sheetName val="policy costs outputs"/>
      <sheetName val="Generation Summary"/>
      <sheetName val="Installed Capacity Pivot"/>
      <sheetName val="Summary assumptions"/>
      <sheetName val="Control"/>
      <sheetName val="CM Clearing prices"/>
      <sheetName val="Model Settings"/>
      <sheetName val="Lists"/>
      <sheetName val="calculation"/>
      <sheetName val="Technology Assumptions"/>
      <sheetName val="NI Prices"/>
      <sheetName val="Strike prices"/>
      <sheetName val="Capacity mechanism"/>
      <sheetName val="NI Costs"/>
      <sheetName val="NI Demand"/>
      <sheetName val="NI outputs"/>
      <sheetName val="Heat revenues"/>
      <sheetName val="VIU assumptions"/>
      <sheetName val="Prices"/>
      <sheetName val="NI Load Factors"/>
      <sheetName val="Opex Adjustments"/>
      <sheetName val="Maximum Build Limits NI"/>
      <sheetName val="technologies"/>
      <sheetName val="Existing Policies"/>
      <sheetName val="Backcasting"/>
      <sheetName val="Emission_Generators_data_C1"/>
      <sheetName val="SONI_to_NG_NI1"/>
      <sheetName val="Baseline_results1"/>
      <sheetName val="CO2_summary1"/>
      <sheetName val="policy_costs_outputs1"/>
      <sheetName val="Generation_Summary1"/>
      <sheetName val="Installed_Capacity_Pivot1"/>
      <sheetName val="Summary_assumptions1"/>
      <sheetName val="CM_Clearing_prices1"/>
      <sheetName val="Model_Settings1"/>
      <sheetName val="Technology_Assumptions1"/>
      <sheetName val="NI_Prices1"/>
      <sheetName val="Strike_prices1"/>
      <sheetName val="Capacity_mechanism1"/>
      <sheetName val="NI_Costs1"/>
      <sheetName val="NI_Demand1"/>
      <sheetName val="NI_outputs1"/>
      <sheetName val="Heat_revenues1"/>
      <sheetName val="VIU_assumptions1"/>
      <sheetName val="NI_Load_Factors1"/>
      <sheetName val="Opex_Adjustments1"/>
      <sheetName val="Maximum_Build_Limits_NI1"/>
      <sheetName val="Existing_Policies1"/>
      <sheetName val="Emission_Generators_data_C"/>
      <sheetName val="SONI_to_NG_NI"/>
      <sheetName val="Baseline_results"/>
      <sheetName val="CO2_summary"/>
      <sheetName val="policy_costs_outputs"/>
      <sheetName val="Generation_Summary"/>
      <sheetName val="Installed_Capacity_Pivot"/>
      <sheetName val="Summary_assumptions"/>
      <sheetName val="CM_Clearing_prices"/>
      <sheetName val="Model_Settings"/>
      <sheetName val="Technology_Assumptions"/>
      <sheetName val="NI_Prices"/>
      <sheetName val="Strike_prices"/>
      <sheetName val="Capacity_mechanism"/>
      <sheetName val="NI_Costs"/>
      <sheetName val="NI_Demand"/>
      <sheetName val="NI_outputs"/>
      <sheetName val="Heat_revenues"/>
      <sheetName val="VIU_assumptions"/>
      <sheetName val="NI_Load_Factors"/>
      <sheetName val="Opex_Adjustments"/>
      <sheetName val="Maximum_Build_Limits_NI"/>
      <sheetName val="Existing_Policies"/>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sheet"/>
      <sheetName val="Forecast Control"/>
      <sheetName val="Model Control"/>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able Control Sheet"/>
      <sheetName val="T1"/>
      <sheetName val="T 2"/>
      <sheetName val="T3 &amp; Fig 1"/>
      <sheetName val="T4 &amp; Fig 2"/>
      <sheetName val="T5 &amp; Fig 3"/>
      <sheetName val="T6"/>
      <sheetName val="T 7"/>
      <sheetName val="T8 &amp; Fig 4"/>
      <sheetName val="T10"/>
      <sheetName val="T11"/>
      <sheetName val="T16"/>
      <sheetName val="T17"/>
      <sheetName val="T18"/>
      <sheetName val="(SGD)"/>
      <sheetName val="T20"/>
      <sheetName val="T21"/>
      <sheetName val="T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do"/>
      <sheetName val="CBA Tables"/>
      <sheetName val="CBA"/>
      <sheetName val="Control"/>
      <sheetName val="Scenarios"/>
      <sheetName val="Data Holdings"/>
      <sheetName val="Participation CB"/>
      <sheetName val="Participation C&amp;T tables"/>
      <sheetName val="Participation C&amp;T"/>
      <sheetName val="Participation Net"/>
      <sheetName val="MACC"/>
      <sheetName val="Additionality"/>
      <sheetName val="Abatement"/>
      <sheetName val="MACC graphs"/>
      <sheetName val="C&amp;T MACC graphs"/>
      <sheetName val="CB MACC graphs"/>
      <sheetName val="Emissions analysis"/>
      <sheetName val="Admin tables"/>
      <sheetName val="Admin inputs"/>
      <sheetName val="CBA_Tables1"/>
      <sheetName val="Data_Holdings1"/>
      <sheetName val="Participation_CB1"/>
      <sheetName val="Participation_C&amp;T_tables1"/>
      <sheetName val="Participation_C&amp;T1"/>
      <sheetName val="Participation_Net1"/>
      <sheetName val="MACC_graphs1"/>
      <sheetName val="C&amp;T_MACC_graphs1"/>
      <sheetName val="CB_MACC_graphs1"/>
      <sheetName val="Emissions_analysis1"/>
      <sheetName val="Admin_tables1"/>
      <sheetName val="Admin_inputs1"/>
      <sheetName val="CBA_Tables"/>
      <sheetName val="Data_Holdings"/>
      <sheetName val="Participation_CB"/>
      <sheetName val="Participation_C&amp;T_tables"/>
      <sheetName val="Participation_C&amp;T"/>
      <sheetName val="Participation_Net"/>
      <sheetName val="MACC_graphs"/>
      <sheetName val="C&amp;T_MACC_graphs"/>
      <sheetName val="CB_MACC_graphs"/>
      <sheetName val="Emissions_analysis"/>
      <sheetName val="Admin_tables"/>
      <sheetName val="Admin_inpu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Int"/>
    </sheetNames>
    <sheetDataSet>
      <sheetData sheetId="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sheet"/>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ransportDemand"/>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vings by Fuel"/>
    </sheetNames>
    <sheetDataSet>
      <sheetData sheetId="0"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Index"/>
      <sheetName val="What's new"/>
      <sheetName val="Fuels"/>
      <sheetName val="Refrigerant &amp; other"/>
      <sheetName val="Passenger vehicles"/>
      <sheetName val="UK electricity"/>
      <sheetName val="Transmission and distribution"/>
      <sheetName val="Water supply"/>
      <sheetName val="Water treatment"/>
      <sheetName val="Waste disposal"/>
      <sheetName val="Business travel- air"/>
      <sheetName val="Business travel- sea"/>
      <sheetName val="Freighting goods"/>
      <sheetName val="Managed assets- vehicles"/>
      <sheetName val="Conversions"/>
      <sheetName val="Fuel properti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A_Index"/>
      <sheetName val="VersionLog &amp; IssueLog"/>
      <sheetName val="Update_Checklist"/>
      <sheetName val="DataSources"/>
      <sheetName val="QC_Checklist"/>
      <sheetName val="RAW1_NAEI 2016_Carbon"/>
      <sheetName val="RAW2_NAEI 2016_CH4"/>
      <sheetName val="RAW3_NAEI 2016_N2O"/>
      <sheetName val="RAW4_DUKES 2014 Density"/>
      <sheetName val=" RAW5_DUKES 2014 CV Table A.1"/>
      <sheetName val="RAW6_DUKES 2014 CV Tabl A.2+A.3"/>
      <sheetName val="RAW7_GWP Factors"/>
      <sheetName val="RAW8_JEC WTW Study"/>
      <sheetName val="RAW9_DUKES LNG Imports"/>
      <sheetName val="OtherAssumptions"/>
      <sheetName val="Calc1_FuelProp"/>
      <sheetName val="Calc2_Fuels"/>
      <sheetName val="Calc3_WTT_Fuels"/>
      <sheetName val="Benchmark"/>
      <sheetName val="MethodPaper"/>
      <sheetName val="LinkedInOutput"/>
      <sheetName val="Fuels"/>
      <sheetName val="WTT- fuels"/>
      <sheetName val="Fuel properties"/>
      <sheetName val="Conversions"/>
      <sheetName val="Verification-Validation"/>
      <sheetName val="Lookups"/>
      <sheetName val="GHG CF_Fuels_2016_MASTER"/>
      <sheetName val="VersionLog"/>
      <sheetName val="RAW1_NAEI 2015_Carbon"/>
      <sheetName val="RAW2_NAEI 2015_CH4"/>
      <sheetName val="RAW3_NAEI 2015_N2O"/>
      <sheetName val="VersionLog_&amp;_IssueLog1"/>
      <sheetName val="RAW1_NAEI_2016_Carbon1"/>
      <sheetName val="RAW2_NAEI_2016_CH41"/>
      <sheetName val="RAW3_NAEI_2016_N2O1"/>
      <sheetName val="RAW4_DUKES_2014_Density1"/>
      <sheetName val="_RAW5_DUKES_2014_CV_Table_A_11"/>
      <sheetName val="RAW6_DUKES_2014_CV_Tabl_A_2+A_1"/>
      <sheetName val="RAW7_GWP_Factors1"/>
      <sheetName val="RAW8_JEC_WTW_Study1"/>
      <sheetName val="RAW9_DUKES_LNG_Imports1"/>
      <sheetName val="WTT-_fuels1"/>
      <sheetName val="Fuel_properties1"/>
      <sheetName val="GHG_CF_Fuels_2016_MASTER1"/>
      <sheetName val="RAW1_NAEI_2015_Carbon1"/>
      <sheetName val="RAW2_NAEI_2015_CH41"/>
      <sheetName val="RAW3_NAEI_2015_N2O1"/>
      <sheetName val="VersionLog_&amp;_IssueLog"/>
      <sheetName val="RAW1_NAEI_2016_Carbon"/>
      <sheetName val="RAW2_NAEI_2016_CH4"/>
      <sheetName val="RAW3_NAEI_2016_N2O"/>
      <sheetName val="RAW4_DUKES_2014_Density"/>
      <sheetName val="_RAW5_DUKES_2014_CV_Table_A_1"/>
      <sheetName val="RAW6_DUKES_2014_CV_Tabl_A_2+A_3"/>
      <sheetName val="RAW7_GWP_Factors"/>
      <sheetName val="RAW8_JEC_WTW_Study"/>
      <sheetName val="RAW9_DUKES_LNG_Imports"/>
      <sheetName val="WTT-_fuels"/>
      <sheetName val="Fuel_properties"/>
      <sheetName val="GHG_CF_Fuels_2016_MASTER"/>
      <sheetName val="RAW1_NAEI_2015_Carbon"/>
      <sheetName val="RAW2_NAEI_2015_CH4"/>
      <sheetName val="RAW3_NAEI_2015_N2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BA control"/>
      <sheetName val="CBA"/>
      <sheetName val="Generation data"/>
      <sheetName val="Generation costs"/>
      <sheetName val="Financing costs - 2"/>
      <sheetName val="Pipeline plant"/>
      <sheetName val="Hurdle rates"/>
      <sheetName val="Policy"/>
      <sheetName val="Carbon costs"/>
      <sheetName val="Unserved Energy cost"/>
      <sheetName val="Wholesale costs"/>
      <sheetName val="unservedenergy"/>
      <sheetName val="DECC Summary"/>
      <sheetName val="Summary assumptions"/>
      <sheetName val="baseline results"/>
      <sheetName val="Operating Capacity Pivot"/>
      <sheetName val="Installed Capacity Pivot"/>
      <sheetName val="New Build Pivot"/>
      <sheetName val="InstalledCapacitySummary"/>
      <sheetName val="Decommissioned Pivot"/>
      <sheetName val="Generation Summary"/>
      <sheetName val="UnservedEnergySummary"/>
      <sheetName val="Capacity Margin"/>
      <sheetName val="Prices Summary"/>
      <sheetName val="IRR summary"/>
      <sheetName val="CO2 summary"/>
      <sheetName val="CO2"/>
      <sheetName val="Load Factors"/>
      <sheetName val="SRMC summary"/>
      <sheetName val="Policy Summary"/>
      <sheetName val="Spread Summary"/>
      <sheetName val="FuelSummary"/>
      <sheetName val="Demand Summary"/>
      <sheetName val="Fuel Price Summary"/>
      <sheetName val="Carbon Price Summary"/>
      <sheetName val="Individual Plant Data"/>
      <sheetName val="CASHFLOW Profit"/>
      <sheetName val="CASHFLOW LoadFactor"/>
      <sheetName val="CASHFLOW Income"/>
      <sheetName val="OperatingCapacitySummary"/>
      <sheetName val="InstalledCapacity"/>
      <sheetName val="OperatingCapacity"/>
      <sheetName val="Generation"/>
      <sheetName val="Fuel"/>
      <sheetName val="IRRs"/>
      <sheetName val="Prices"/>
      <sheetName val="Costs"/>
      <sheetName val="PolicyCosts"/>
      <sheetName val="Demand"/>
      <sheetName val="Carbon Price"/>
      <sheetName val="Fuel Prices"/>
      <sheetName val="Spreads"/>
      <sheetName val="ReservePayments"/>
      <sheetName val="Control"/>
      <sheetName val="DeratedCapacities"/>
      <sheetName val="CASHFLOW IRRS"/>
      <sheetName val="CASHFLOW Spread"/>
      <sheetName val="DemandExtreme"/>
      <sheetName val="CASHFLOW SRMC"/>
      <sheetName val="CASHFLOW Capacity"/>
      <sheetName val="CASHFLOW Max capacity"/>
      <sheetName val="CASHFLOW strike price"/>
      <sheetName val="CASHFLOW CM payments"/>
      <sheetName val="CASHFLOW CM penalty"/>
      <sheetName val="CM Auction"/>
      <sheetName val="CM Clearing prices"/>
      <sheetName val="CM Contract payments"/>
      <sheetName val="CapacityMechanism"/>
      <sheetName val="CMcurveCapacity"/>
      <sheetName val="CMcurveNames"/>
      <sheetName val="CMperfectCompBids"/>
      <sheetName val="CMactualBids"/>
      <sheetName val="CM Payments"/>
      <sheetName val="CM Penalties"/>
      <sheetName val="Duration Curves"/>
      <sheetName val="Load curve"/>
      <sheetName val="Wholesale curve"/>
      <sheetName val="SystemSRMC curve"/>
      <sheetName val="Intra day summary"/>
      <sheetName val="Lists"/>
      <sheetName val="IntraDayGeneration"/>
      <sheetName val="CASHFLOW generation"/>
      <sheetName val="IntraDay analysis"/>
      <sheetName val="Investor decisions"/>
      <sheetName val="Technology Assumptions"/>
      <sheetName val="VIU assumptions"/>
      <sheetName val="Carbon Price Floor"/>
      <sheetName val="New Plant"/>
      <sheetName val="Existing Plant"/>
      <sheetName val="CBA_control1"/>
      <sheetName val="Generation_data1"/>
      <sheetName val="Generation_costs1"/>
      <sheetName val="Financing_costs_-_21"/>
      <sheetName val="Pipeline_plant1"/>
      <sheetName val="Hurdle_rates1"/>
      <sheetName val="Carbon_costs1"/>
      <sheetName val="Unserved_Energy_cost1"/>
      <sheetName val="Wholesale_costs1"/>
      <sheetName val="DECC_Summary1"/>
      <sheetName val="Summary_assumptions1"/>
      <sheetName val="baseline_results1"/>
      <sheetName val="Operating_Capacity_Pivot1"/>
      <sheetName val="Installed_Capacity_Pivot1"/>
      <sheetName val="New_Build_Pivot1"/>
      <sheetName val="Decommissioned_Pivot1"/>
      <sheetName val="Generation_Summary1"/>
      <sheetName val="Capacity_Margin1"/>
      <sheetName val="Prices_Summary1"/>
      <sheetName val="IRR_summary1"/>
      <sheetName val="CO2_summary1"/>
      <sheetName val="Load_Factors1"/>
      <sheetName val="SRMC_summary1"/>
      <sheetName val="Policy_Summary1"/>
      <sheetName val="Spread_Summary1"/>
      <sheetName val="Demand_Summary1"/>
      <sheetName val="Fuel_Price_Summary1"/>
      <sheetName val="Carbon_Price_Summary1"/>
      <sheetName val="Individual_Plant_Data1"/>
      <sheetName val="CASHFLOW_Profit1"/>
      <sheetName val="CASHFLOW_LoadFactor1"/>
      <sheetName val="CASHFLOW_Income1"/>
      <sheetName val="Carbon_Price1"/>
      <sheetName val="Fuel_Prices1"/>
      <sheetName val="CASHFLOW_IRRS1"/>
      <sheetName val="CASHFLOW_Spread1"/>
      <sheetName val="CASHFLOW_SRMC1"/>
      <sheetName val="CASHFLOW_Capacity1"/>
      <sheetName val="CASHFLOW_Max_capacity1"/>
      <sheetName val="CASHFLOW_strike_price1"/>
      <sheetName val="CASHFLOW_CM_payments1"/>
      <sheetName val="CASHFLOW_CM_penalty1"/>
      <sheetName val="CM_Auction1"/>
      <sheetName val="CM_Clearing_prices1"/>
      <sheetName val="CM_Contract_payments1"/>
      <sheetName val="CM_Payments1"/>
      <sheetName val="CM_Penalties1"/>
      <sheetName val="Duration_Curves1"/>
      <sheetName val="Load_curve1"/>
      <sheetName val="Wholesale_curve1"/>
      <sheetName val="SystemSRMC_curve1"/>
      <sheetName val="Intra_day_summary1"/>
      <sheetName val="CASHFLOW_generation1"/>
      <sheetName val="IntraDay_analysis1"/>
      <sheetName val="Investor_decisions1"/>
      <sheetName val="Technology_Assumptions1"/>
      <sheetName val="VIU_assumptions1"/>
      <sheetName val="Carbon_Price_Floor1"/>
      <sheetName val="New_Plant1"/>
      <sheetName val="Existing_Plant1"/>
      <sheetName val="CBA_control"/>
      <sheetName val="Generation_data"/>
      <sheetName val="Generation_costs"/>
      <sheetName val="Financing_costs_-_2"/>
      <sheetName val="Pipeline_plant"/>
      <sheetName val="Hurdle_rates"/>
      <sheetName val="Carbon_costs"/>
      <sheetName val="Unserved_Energy_cost"/>
      <sheetName val="Wholesale_costs"/>
      <sheetName val="DECC_Summary"/>
      <sheetName val="Summary_assumptions"/>
      <sheetName val="baseline_results"/>
      <sheetName val="Operating_Capacity_Pivot"/>
      <sheetName val="Installed_Capacity_Pivot"/>
      <sheetName val="New_Build_Pivot"/>
      <sheetName val="Decommissioned_Pivot"/>
      <sheetName val="Generation_Summary"/>
      <sheetName val="Capacity_Margin"/>
      <sheetName val="Prices_Summary"/>
      <sheetName val="IRR_summary"/>
      <sheetName val="CO2_summary"/>
      <sheetName val="Load_Factors"/>
      <sheetName val="SRMC_summary"/>
      <sheetName val="Policy_Summary"/>
      <sheetName val="Spread_Summary"/>
      <sheetName val="Demand_Summary"/>
      <sheetName val="Fuel_Price_Summary"/>
      <sheetName val="Carbon_Price_Summary"/>
      <sheetName val="Individual_Plant_Data"/>
      <sheetName val="CASHFLOW_Profit"/>
      <sheetName val="CASHFLOW_LoadFactor"/>
      <sheetName val="CASHFLOW_Income"/>
      <sheetName val="Carbon_Price"/>
      <sheetName val="Fuel_Prices"/>
      <sheetName val="CASHFLOW_IRRS"/>
      <sheetName val="CASHFLOW_Spread"/>
      <sheetName val="CASHFLOW_SRMC"/>
      <sheetName val="CASHFLOW_Capacity"/>
      <sheetName val="CASHFLOW_Max_capacity"/>
      <sheetName val="CASHFLOW_strike_price"/>
      <sheetName val="CASHFLOW_CM_payments"/>
      <sheetName val="CASHFLOW_CM_penalty"/>
      <sheetName val="CM_Auction"/>
      <sheetName val="CM_Clearing_prices"/>
      <sheetName val="CM_Contract_payments"/>
      <sheetName val="CM_Payments"/>
      <sheetName val="CM_Penalties"/>
      <sheetName val="Duration_Curves"/>
      <sheetName val="Load_curve"/>
      <sheetName val="Wholesale_curve"/>
      <sheetName val="SystemSRMC_curve"/>
      <sheetName val="Intra_day_summary"/>
      <sheetName val="CASHFLOW_generation"/>
      <sheetName val="IntraDay_analysis"/>
      <sheetName val="Investor_decisions"/>
      <sheetName val="Technology_Assumptions"/>
      <sheetName val="VIU_assumptions"/>
      <sheetName val="Carbon_Price_Floor"/>
      <sheetName val="New_Plant"/>
      <sheetName val="Existing_Pla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king letter analysi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19FIN(A)"/>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ET TABLE"/>
      <sheetName val="HMT"/>
      <sheetName val="QsYs"/>
    </sheetNames>
    <sheetDataSet>
      <sheetData sheetId="0" refreshError="1"/>
      <sheetData sheetId="1" refreshError="1"/>
      <sheetData sheetId="2" refreshError="1"/>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Accuracy Calc"/>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Accuracy_Calc"/>
      <sheetName val="Q5"/>
      <sheetName val="SUMMARY TABLE"/>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 val="RPW_Graphics4"/>
      <sheetName val="USGC_Chart_24"/>
      <sheetName val="USGC_Chart_34"/>
      <sheetName val="USGC_Chart4"/>
      <sheetName val="Singapore_Chart4"/>
      <sheetName val="Rott_-_ARA_Chart4"/>
      <sheetName val="NYHB_Resid_vs_Gas4"/>
      <sheetName val="USGC_Resid_vs_Gas4"/>
      <sheetName val="Notional_Cracking_Margins_Char4"/>
      <sheetName val="Comparison_Graphs4"/>
      <sheetName val="RPW_Annual4"/>
      <sheetName val="Rotterdam_-_ARA_Barges4"/>
      <sheetName val="Prices_in_3_Markets_4"/>
      <sheetName val="Price_Comparison_Charts4"/>
      <sheetName val="Inter-Product_in_3_Markets4"/>
      <sheetName val="Crude_Forecast4"/>
      <sheetName val="FOB_Med4"/>
      <sheetName val="Y-T-D_Daily4"/>
      <sheetName val="Mogas-Dist_Margins4"/>
      <sheetName val="SUMMARY_TABLE"/>
      <sheetName val="fig_XX_YY"/>
      <sheetName val="RPW_Graphics5"/>
      <sheetName val="USGC_Chart_25"/>
      <sheetName val="USGC_Chart_35"/>
      <sheetName val="USGC_Chart5"/>
      <sheetName val="Singapore_Chart5"/>
      <sheetName val="Rott_-_ARA_Chart5"/>
      <sheetName val="NYHB_Resid_vs_Gas5"/>
      <sheetName val="USGC_Resid_vs_Gas5"/>
      <sheetName val="Notional_Cracking_Margins_Char5"/>
      <sheetName val="Comparison_Graphs5"/>
      <sheetName val="RPW_Annual5"/>
      <sheetName val="Rotterdam_-_ARA_Barges5"/>
      <sheetName val="Prices_in_3_Markets_5"/>
      <sheetName val="Price_Comparison_Charts5"/>
      <sheetName val="Inter-Product_in_3_Markets5"/>
      <sheetName val="Crude_Forecast5"/>
      <sheetName val="FOB_Med5"/>
      <sheetName val="Y-T-D_Daily5"/>
      <sheetName val="Mogas-Dist_Margins5"/>
      <sheetName val="SUMMARY_TABLE1"/>
      <sheetName val="Accuracy_Calc1"/>
      <sheetName val="RPW_Graphics6"/>
      <sheetName val="USGC_Chart_26"/>
      <sheetName val="USGC_Chart_36"/>
      <sheetName val="USGC_Chart6"/>
      <sheetName val="Singapore_Chart6"/>
      <sheetName val="Rott_-_ARA_Chart6"/>
      <sheetName val="NYHB_Resid_vs_Gas6"/>
      <sheetName val="USGC_Resid_vs_Gas6"/>
      <sheetName val="Notional_Cracking_Margins_Char6"/>
      <sheetName val="Comparison_Graphs6"/>
      <sheetName val="RPW_Annual6"/>
      <sheetName val="Rotterdam_-_ARA_Barges6"/>
      <sheetName val="Prices_in_3_Markets_6"/>
      <sheetName val="Price_Comparison_Charts6"/>
      <sheetName val="Inter-Product_in_3_Markets6"/>
      <sheetName val="Crude_Forecast6"/>
      <sheetName val="FOB_Med6"/>
      <sheetName val="Y-T-D_Daily6"/>
      <sheetName val="Mogas-Dist_Margins6"/>
      <sheetName val="SUMMARY_TABLE2"/>
      <sheetName val="Accuracy_Calc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refreshError="1"/>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sheet"/>
      <sheetName val="Forecast Control"/>
      <sheetName val="Model Control"/>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ransportDemand"/>
      <sheetName val="Table Control Sheet"/>
      <sheetName val="T Average Tariffs"/>
      <sheetName val="T 1"/>
      <sheetName val="T2 &amp; Fig 1"/>
      <sheetName val="T3 &amp; Fig 2"/>
      <sheetName val="T4 &amp; Fig 3"/>
      <sheetName val="T5"/>
      <sheetName val="T6 &amp; Fig 4"/>
      <sheetName val="T8"/>
      <sheetName val="T9"/>
      <sheetName val="T10 (&amp; C5 T16)"/>
      <sheetName val="T11 (&amp; C5 T23)"/>
      <sheetName val="T12"/>
      <sheetName val="T13 (C5)"/>
      <sheetName val="T21 (&amp; C5 T46 T47 T48 T49)"/>
      <sheetName val="T24"/>
      <sheetName val="T4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L42"/>
  <sheetViews>
    <sheetView tabSelected="1" topLeftCell="A3" zoomScale="80" zoomScaleNormal="80" workbookViewId="0">
      <selection activeCell="F7" sqref="F7"/>
    </sheetView>
  </sheetViews>
  <sheetFormatPr defaultColWidth="9.42578125" defaultRowHeight="15" x14ac:dyDescent="0.25"/>
  <cols>
    <col min="1" max="2" width="9.42578125" style="23"/>
    <col min="3" max="4" width="8.5703125" style="23" customWidth="1"/>
    <col min="5" max="5" width="3.7109375" style="23" customWidth="1"/>
    <col min="6" max="6" width="13" style="23" customWidth="1"/>
    <col min="7" max="7" width="3.5703125" style="23" customWidth="1"/>
    <col min="8" max="8" width="43.5703125" style="23" customWidth="1"/>
    <col min="9" max="9" width="117.42578125" style="23" customWidth="1"/>
    <col min="10" max="10" width="10.42578125" style="23" customWidth="1"/>
    <col min="11" max="12" width="8.5703125" style="23" customWidth="1"/>
    <col min="13" max="16384" width="9.42578125" style="23"/>
  </cols>
  <sheetData>
    <row r="2" spans="3:12" ht="15.75" thickBot="1" x14ac:dyDescent="0.3"/>
    <row r="3" spans="3:12" x14ac:dyDescent="0.25">
      <c r="C3" s="63"/>
      <c r="D3" s="64"/>
      <c r="E3" s="64"/>
      <c r="F3" s="64"/>
      <c r="G3" s="64"/>
      <c r="H3" s="64"/>
      <c r="I3" s="64"/>
      <c r="J3" s="64"/>
      <c r="K3" s="64"/>
      <c r="L3" s="65"/>
    </row>
    <row r="4" spans="3:12" x14ac:dyDescent="0.25">
      <c r="C4" s="66"/>
      <c r="D4" s="21"/>
      <c r="E4" s="21"/>
      <c r="F4" s="21"/>
      <c r="G4" s="21"/>
      <c r="H4" s="25"/>
      <c r="I4" s="21"/>
      <c r="J4" s="21"/>
      <c r="K4" s="21"/>
      <c r="L4" s="67"/>
    </row>
    <row r="5" spans="3:12" ht="18" x14ac:dyDescent="0.25">
      <c r="C5" s="66"/>
      <c r="D5" s="389" t="s">
        <v>327</v>
      </c>
      <c r="E5" s="21"/>
      <c r="F5" s="21"/>
      <c r="G5" s="21"/>
      <c r="H5" s="21"/>
      <c r="I5" s="21"/>
      <c r="J5" s="21"/>
      <c r="K5" s="21"/>
      <c r="L5" s="67"/>
    </row>
    <row r="6" spans="3:12" ht="16.5" x14ac:dyDescent="0.25">
      <c r="C6" s="66"/>
      <c r="D6" s="390"/>
      <c r="E6" s="21"/>
      <c r="F6" s="21"/>
      <c r="G6" s="21"/>
      <c r="H6" s="137"/>
      <c r="I6" s="21"/>
      <c r="J6" s="21"/>
      <c r="K6" s="21"/>
      <c r="L6" s="67"/>
    </row>
    <row r="7" spans="3:12" ht="16.5" x14ac:dyDescent="0.25">
      <c r="C7" s="66"/>
      <c r="D7" s="390"/>
      <c r="E7" s="21"/>
      <c r="F7" s="21"/>
      <c r="G7" s="21"/>
      <c r="H7" s="21"/>
      <c r="I7" s="21"/>
      <c r="J7" s="21"/>
      <c r="K7" s="21"/>
      <c r="L7" s="67"/>
    </row>
    <row r="8" spans="3:12" ht="16.5" x14ac:dyDescent="0.25">
      <c r="C8" s="66"/>
      <c r="D8" s="390" t="s">
        <v>328</v>
      </c>
      <c r="E8" s="21"/>
      <c r="F8" s="21"/>
      <c r="G8" s="21"/>
      <c r="H8" s="21"/>
      <c r="I8" s="21"/>
      <c r="J8" s="21"/>
      <c r="K8" s="21"/>
      <c r="L8" s="67"/>
    </row>
    <row r="9" spans="3:12" ht="16.5" x14ac:dyDescent="0.25">
      <c r="C9" s="66"/>
      <c r="D9" s="390"/>
      <c r="E9" s="21"/>
      <c r="F9" s="21"/>
      <c r="G9" s="21"/>
      <c r="H9" s="21"/>
      <c r="I9" s="21"/>
      <c r="J9" s="21"/>
      <c r="K9" s="21"/>
      <c r="L9" s="67"/>
    </row>
    <row r="10" spans="3:12" ht="16.5" x14ac:dyDescent="0.25">
      <c r="C10" s="66"/>
      <c r="D10" s="390"/>
      <c r="E10" s="21"/>
      <c r="F10" s="21"/>
      <c r="G10" s="21"/>
      <c r="H10" s="21"/>
      <c r="I10" s="21"/>
      <c r="J10" s="21"/>
      <c r="K10" s="21"/>
      <c r="L10" s="67"/>
    </row>
    <row r="11" spans="3:12" x14ac:dyDescent="0.25">
      <c r="C11" s="68"/>
      <c r="D11" s="391"/>
      <c r="E11" s="69"/>
      <c r="F11" s="69"/>
      <c r="G11" s="69"/>
      <c r="H11" s="69"/>
      <c r="I11" s="69"/>
      <c r="J11" s="69"/>
      <c r="K11" s="69"/>
      <c r="L11" s="70"/>
    </row>
    <row r="12" spans="3:12" x14ac:dyDescent="0.25">
      <c r="C12" s="66"/>
      <c r="D12" s="392"/>
      <c r="E12" s="21"/>
      <c r="F12" s="21"/>
      <c r="G12" s="21"/>
      <c r="H12" s="21"/>
      <c r="I12" s="21"/>
      <c r="J12" s="21"/>
      <c r="K12" s="21"/>
      <c r="L12" s="67"/>
    </row>
    <row r="13" spans="3:12" x14ac:dyDescent="0.25">
      <c r="C13" s="66"/>
      <c r="D13" s="392"/>
      <c r="E13" s="21"/>
      <c r="F13" s="21"/>
      <c r="G13" s="21"/>
      <c r="H13" s="21"/>
      <c r="I13" s="21"/>
      <c r="J13" s="21"/>
      <c r="K13" s="21"/>
      <c r="L13" s="67"/>
    </row>
    <row r="14" spans="3:12" x14ac:dyDescent="0.25">
      <c r="C14" s="66"/>
      <c r="D14" s="393" t="s">
        <v>330</v>
      </c>
      <c r="E14" s="385"/>
      <c r="F14" s="385"/>
      <c r="G14" s="385"/>
      <c r="H14" s="385"/>
      <c r="I14" s="385"/>
      <c r="J14" s="385"/>
      <c r="K14" s="21"/>
      <c r="L14" s="67"/>
    </row>
    <row r="15" spans="3:12" ht="15.75" x14ac:dyDescent="0.25">
      <c r="C15" s="66"/>
      <c r="D15" s="21"/>
      <c r="E15" s="384"/>
      <c r="F15" s="386"/>
      <c r="G15" s="386"/>
      <c r="H15" s="386"/>
      <c r="I15" s="386"/>
      <c r="J15" s="385"/>
      <c r="K15" s="21"/>
      <c r="L15" s="67"/>
    </row>
    <row r="16" spans="3:12" ht="15.75" x14ac:dyDescent="0.25">
      <c r="C16" s="66"/>
      <c r="D16" s="385"/>
      <c r="E16" s="384"/>
      <c r="F16" s="386"/>
      <c r="G16" s="386"/>
      <c r="H16" s="386"/>
      <c r="I16" s="386"/>
      <c r="J16" s="385"/>
      <c r="K16" s="21"/>
      <c r="L16" s="67"/>
    </row>
    <row r="17" spans="3:12" x14ac:dyDescent="0.25">
      <c r="C17" s="66"/>
      <c r="D17" s="396" t="s">
        <v>329</v>
      </c>
      <c r="E17" s="385"/>
      <c r="F17" s="385"/>
      <c r="G17" s="385"/>
      <c r="H17" s="388"/>
      <c r="I17" s="385"/>
      <c r="J17" s="385"/>
      <c r="K17" s="21"/>
      <c r="L17" s="67"/>
    </row>
    <row r="18" spans="3:12" x14ac:dyDescent="0.25">
      <c r="C18" s="66"/>
      <c r="D18" s="385"/>
      <c r="E18" s="385"/>
      <c r="F18" s="385"/>
      <c r="G18" s="385"/>
      <c r="H18" s="385"/>
      <c r="I18" s="387"/>
      <c r="J18" s="385"/>
      <c r="K18" s="21"/>
      <c r="L18" s="67"/>
    </row>
    <row r="19" spans="3:12" x14ac:dyDescent="0.25">
      <c r="C19" s="66"/>
      <c r="D19" s="21"/>
      <c r="E19" s="385"/>
      <c r="F19" s="385"/>
      <c r="G19" s="385"/>
      <c r="H19" s="385"/>
      <c r="I19" s="387"/>
      <c r="J19" s="385"/>
      <c r="K19" s="21"/>
      <c r="L19" s="67"/>
    </row>
    <row r="20" spans="3:12" ht="16.5" x14ac:dyDescent="0.25">
      <c r="C20" s="66"/>
      <c r="D20" s="394"/>
      <c r="E20" s="394"/>
      <c r="F20" s="394"/>
      <c r="G20" s="394"/>
      <c r="H20" s="385"/>
      <c r="I20" s="387"/>
      <c r="J20" s="385"/>
      <c r="K20" s="21"/>
      <c r="L20" s="67"/>
    </row>
    <row r="21" spans="3:12" ht="16.5" x14ac:dyDescent="0.25">
      <c r="C21" s="66"/>
      <c r="D21" s="461" t="s">
        <v>337</v>
      </c>
      <c r="E21" s="394"/>
      <c r="F21" s="394"/>
      <c r="G21" s="394"/>
      <c r="H21" s="388"/>
      <c r="I21" s="385"/>
      <c r="J21" s="385"/>
      <c r="K21" s="21"/>
      <c r="L21" s="67"/>
    </row>
    <row r="22" spans="3:12" ht="16.5" x14ac:dyDescent="0.25">
      <c r="C22" s="66"/>
      <c r="D22" s="394"/>
      <c r="E22" s="394"/>
      <c r="F22" s="394"/>
      <c r="G22" s="394"/>
      <c r="H22" s="385"/>
      <c r="I22" s="387"/>
      <c r="J22" s="385"/>
      <c r="K22" s="21"/>
      <c r="L22" s="67"/>
    </row>
    <row r="23" spans="3:12" ht="16.5" x14ac:dyDescent="0.25">
      <c r="C23" s="66"/>
      <c r="D23" s="394"/>
      <c r="E23" s="394"/>
      <c r="F23" s="394"/>
      <c r="G23" s="394"/>
      <c r="H23" s="385"/>
      <c r="I23" s="387"/>
      <c r="J23" s="385"/>
      <c r="K23" s="21"/>
      <c r="L23" s="67"/>
    </row>
    <row r="24" spans="3:12" ht="16.5" x14ac:dyDescent="0.25">
      <c r="C24" s="66"/>
      <c r="D24" s="458"/>
      <c r="E24" s="394"/>
      <c r="F24" s="394" t="s">
        <v>338</v>
      </c>
      <c r="G24" s="394"/>
      <c r="H24" s="385"/>
      <c r="I24" s="387"/>
      <c r="J24" s="385"/>
      <c r="K24" s="21"/>
      <c r="L24" s="67"/>
    </row>
    <row r="25" spans="3:12" ht="16.5" x14ac:dyDescent="0.25">
      <c r="C25" s="66"/>
      <c r="D25" s="394"/>
      <c r="E25" s="394"/>
      <c r="F25" s="394"/>
      <c r="G25" s="394"/>
      <c r="H25" s="388"/>
      <c r="I25" s="387"/>
      <c r="J25" s="385"/>
      <c r="K25" s="21"/>
      <c r="L25" s="67"/>
    </row>
    <row r="26" spans="3:12" ht="16.5" x14ac:dyDescent="0.25">
      <c r="C26" s="66"/>
      <c r="D26" s="459"/>
      <c r="E26" s="394"/>
      <c r="F26" s="394" t="s">
        <v>339</v>
      </c>
      <c r="G26" s="394"/>
      <c r="H26" s="385"/>
      <c r="I26" s="387"/>
      <c r="J26" s="385"/>
      <c r="K26" s="21"/>
      <c r="L26" s="67"/>
    </row>
    <row r="27" spans="3:12" ht="16.5" x14ac:dyDescent="0.25">
      <c r="C27" s="66"/>
      <c r="D27" s="394"/>
      <c r="E27" s="394"/>
      <c r="F27" s="394"/>
      <c r="G27" s="394"/>
      <c r="H27" s="385"/>
      <c r="I27" s="360"/>
      <c r="J27" s="385"/>
      <c r="K27" s="21"/>
      <c r="L27" s="67"/>
    </row>
    <row r="28" spans="3:12" ht="16.5" x14ac:dyDescent="0.25">
      <c r="C28" s="66"/>
      <c r="D28" s="460"/>
      <c r="E28" s="394"/>
      <c r="F28" s="394" t="s">
        <v>340</v>
      </c>
      <c r="G28" s="394"/>
      <c r="H28" s="385"/>
      <c r="I28" s="387"/>
      <c r="J28" s="385"/>
      <c r="K28" s="21"/>
      <c r="L28" s="67"/>
    </row>
    <row r="29" spans="3:12" x14ac:dyDescent="0.25">
      <c r="C29" s="66"/>
      <c r="D29" s="385"/>
      <c r="E29" s="385"/>
      <c r="F29" s="385"/>
      <c r="G29" s="385"/>
      <c r="H29" s="385"/>
      <c r="I29" s="387"/>
      <c r="J29" s="385"/>
      <c r="K29" s="21"/>
      <c r="L29" s="67"/>
    </row>
    <row r="30" spans="3:12" ht="16.5" x14ac:dyDescent="0.25">
      <c r="C30" s="66"/>
      <c r="D30" s="464"/>
      <c r="E30" s="385"/>
      <c r="F30" s="394" t="s">
        <v>9</v>
      </c>
      <c r="G30" s="385"/>
      <c r="H30" s="388"/>
      <c r="I30" s="360"/>
      <c r="J30" s="385"/>
      <c r="K30" s="21"/>
      <c r="L30" s="67"/>
    </row>
    <row r="31" spans="3:12" x14ac:dyDescent="0.25">
      <c r="C31" s="66"/>
      <c r="D31" s="385"/>
      <c r="E31" s="385"/>
      <c r="F31" s="385"/>
      <c r="G31" s="385"/>
      <c r="H31" s="385"/>
      <c r="I31" s="360"/>
      <c r="J31" s="385"/>
      <c r="K31" s="21"/>
      <c r="L31" s="67"/>
    </row>
    <row r="32" spans="3:12" x14ac:dyDescent="0.25">
      <c r="C32" s="66"/>
      <c r="D32" s="385"/>
      <c r="E32" s="385"/>
      <c r="F32" s="385"/>
      <c r="G32" s="385"/>
      <c r="H32" s="385"/>
      <c r="I32" s="360"/>
      <c r="J32" s="385"/>
      <c r="K32" s="21"/>
      <c r="L32" s="67"/>
    </row>
    <row r="33" spans="3:12" x14ac:dyDescent="0.25">
      <c r="C33" s="66"/>
      <c r="D33" s="385"/>
      <c r="E33" s="385"/>
      <c r="F33" s="385"/>
      <c r="G33" s="385"/>
      <c r="H33" s="385"/>
      <c r="I33" s="360"/>
      <c r="J33" s="385"/>
      <c r="K33" s="21"/>
      <c r="L33" s="67"/>
    </row>
    <row r="34" spans="3:12" x14ac:dyDescent="0.25">
      <c r="C34" s="66"/>
      <c r="D34" s="385"/>
      <c r="E34" s="385"/>
      <c r="F34" s="385"/>
      <c r="G34" s="385"/>
      <c r="H34" s="385"/>
      <c r="I34" s="360"/>
      <c r="J34" s="385"/>
      <c r="K34" s="21"/>
      <c r="L34" s="67"/>
    </row>
    <row r="35" spans="3:12" x14ac:dyDescent="0.25">
      <c r="C35" s="66"/>
      <c r="D35" s="385"/>
      <c r="E35" s="385"/>
      <c r="F35" s="385"/>
      <c r="G35" s="385"/>
      <c r="H35" s="388"/>
      <c r="I35" s="360"/>
      <c r="J35" s="385"/>
      <c r="K35" s="21"/>
      <c r="L35" s="67"/>
    </row>
    <row r="36" spans="3:12" x14ac:dyDescent="0.25">
      <c r="C36" s="66"/>
      <c r="D36" s="385"/>
      <c r="E36" s="385"/>
      <c r="F36" s="385"/>
      <c r="G36" s="385"/>
      <c r="H36" s="385"/>
      <c r="I36" s="360"/>
      <c r="J36" s="385"/>
      <c r="K36" s="21"/>
      <c r="L36" s="67"/>
    </row>
    <row r="37" spans="3:12" x14ac:dyDescent="0.25">
      <c r="C37" s="66"/>
      <c r="D37" s="385"/>
      <c r="E37" s="385"/>
      <c r="F37" s="385"/>
      <c r="G37" s="385"/>
      <c r="H37" s="385"/>
      <c r="I37" s="360"/>
      <c r="J37" s="385"/>
      <c r="K37" s="21"/>
      <c r="L37" s="67"/>
    </row>
    <row r="38" spans="3:12" x14ac:dyDescent="0.25">
      <c r="C38" s="66"/>
      <c r="D38" s="385"/>
      <c r="E38" s="385"/>
      <c r="F38" s="385"/>
      <c r="G38" s="385"/>
      <c r="H38" s="385"/>
      <c r="I38" s="360"/>
      <c r="J38" s="385"/>
      <c r="K38" s="21"/>
      <c r="L38" s="67"/>
    </row>
    <row r="39" spans="3:12" x14ac:dyDescent="0.25">
      <c r="C39" s="66"/>
      <c r="D39" s="385"/>
      <c r="E39" s="385"/>
      <c r="F39" s="385"/>
      <c r="G39" s="385"/>
      <c r="H39" s="385"/>
      <c r="I39" s="385"/>
      <c r="J39" s="385"/>
      <c r="K39" s="21"/>
      <c r="L39" s="67"/>
    </row>
    <row r="40" spans="3:12" x14ac:dyDescent="0.25">
      <c r="C40" s="66"/>
      <c r="D40" s="385"/>
      <c r="E40" s="385"/>
      <c r="F40" s="385"/>
      <c r="G40" s="385"/>
      <c r="H40" s="385"/>
      <c r="I40" s="385"/>
      <c r="J40" s="385"/>
      <c r="K40" s="21"/>
      <c r="L40" s="67"/>
    </row>
    <row r="41" spans="3:12" x14ac:dyDescent="0.25">
      <c r="C41" s="66"/>
      <c r="D41" s="21"/>
      <c r="E41" s="21"/>
      <c r="F41" s="21"/>
      <c r="G41" s="21"/>
      <c r="H41" s="21"/>
      <c r="I41" s="21"/>
      <c r="J41" s="21"/>
      <c r="K41" s="21"/>
      <c r="L41" s="67"/>
    </row>
    <row r="42" spans="3:12" ht="15.75" thickBot="1" x14ac:dyDescent="0.3">
      <c r="C42" s="71"/>
      <c r="D42" s="72"/>
      <c r="E42" s="72"/>
      <c r="F42" s="72"/>
      <c r="G42" s="72"/>
      <c r="H42" s="72"/>
      <c r="I42" s="72"/>
      <c r="J42" s="72"/>
      <c r="K42" s="72"/>
      <c r="L42" s="73"/>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sheetPr>
  <dimension ref="A1:CM147"/>
  <sheetViews>
    <sheetView zoomScale="60" zoomScaleNormal="60" workbookViewId="0">
      <pane xSplit="3" ySplit="6" topLeftCell="D7" activePane="bottomRight" state="frozen"/>
      <selection pane="topRight" activeCell="D1" sqref="D1"/>
      <selection pane="bottomLeft" activeCell="A6" sqref="A6"/>
      <selection pane="bottomRight" activeCell="E12" sqref="E12:E16"/>
    </sheetView>
  </sheetViews>
  <sheetFormatPr defaultColWidth="8.5703125" defaultRowHeight="15" x14ac:dyDescent="0.25"/>
  <cols>
    <col min="1" max="1" width="5.5703125" style="51" customWidth="1"/>
    <col min="2" max="2" width="16.5703125" style="51" customWidth="1"/>
    <col min="3" max="3" width="24.5703125" style="51" customWidth="1"/>
    <col min="4" max="4" width="14" style="51" customWidth="1"/>
    <col min="5" max="5" width="17.42578125" style="51" customWidth="1"/>
    <col min="6" max="21" width="14" style="51" customWidth="1"/>
    <col min="22" max="22" width="20.5703125" style="51" customWidth="1"/>
    <col min="23" max="23" width="17.5703125" style="51" customWidth="1"/>
    <col min="24" max="24" width="14" style="51" customWidth="1"/>
    <col min="25" max="25" width="14.42578125" style="51" customWidth="1"/>
    <col min="26" max="26" width="13.42578125" style="51" customWidth="1"/>
    <col min="27" max="27" width="14.42578125" style="51" customWidth="1"/>
    <col min="28" max="16384" width="8.5703125" style="51"/>
  </cols>
  <sheetData>
    <row r="1" spans="1:91" s="21" customFormat="1" x14ac:dyDescent="0.25"/>
    <row r="2" spans="1:91" x14ac:dyDescent="0.25">
      <c r="A2" s="21"/>
      <c r="B2" s="21"/>
      <c r="C2" s="21"/>
      <c r="D2" s="16"/>
      <c r="E2" s="21" t="s">
        <v>287</v>
      </c>
      <c r="F2" s="21"/>
      <c r="G2" s="21"/>
      <c r="H2" s="21"/>
      <c r="I2" s="339"/>
      <c r="J2" s="21" t="s">
        <v>288</v>
      </c>
      <c r="K2" s="21"/>
      <c r="L2" s="21"/>
      <c r="M2" s="21"/>
      <c r="N2" s="21"/>
      <c r="O2" s="21"/>
      <c r="P2" s="88"/>
      <c r="Q2" s="21" t="s">
        <v>289</v>
      </c>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row>
    <row r="3" spans="1:91" x14ac:dyDescent="0.25">
      <c r="A3" s="84" t="s">
        <v>290</v>
      </c>
      <c r="B3" s="84"/>
      <c r="C3" s="84"/>
      <c r="D3" s="84"/>
      <c r="E3" s="84"/>
      <c r="F3" s="84"/>
      <c r="G3" s="84"/>
      <c r="H3" s="84"/>
      <c r="I3" s="84"/>
      <c r="J3" s="84"/>
      <c r="K3" s="84"/>
      <c r="L3" s="84"/>
      <c r="M3" s="84"/>
      <c r="N3" s="84"/>
      <c r="O3" s="84"/>
      <c r="P3" s="84"/>
      <c r="Q3" s="84"/>
      <c r="R3" s="84"/>
      <c r="S3" s="84"/>
      <c r="T3" s="84"/>
      <c r="U3" s="84"/>
      <c r="V3" s="84"/>
      <c r="W3" s="84"/>
      <c r="X3" s="84"/>
      <c r="Y3" s="25"/>
      <c r="Z3" s="25"/>
      <c r="AA3" s="25"/>
      <c r="AB3" s="25"/>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row>
    <row r="4" spans="1:91" s="21" customFormat="1" ht="15.75" thickBot="1" x14ac:dyDescent="0.3"/>
    <row r="5" spans="1:91" ht="15.75" thickBot="1" x14ac:dyDescent="0.3">
      <c r="A5" s="21"/>
      <c r="B5" s="21"/>
      <c r="C5" s="21"/>
      <c r="D5" s="751" t="s">
        <v>291</v>
      </c>
      <c r="E5" s="752"/>
      <c r="F5" s="752"/>
      <c r="G5" s="753"/>
      <c r="H5" s="751" t="s">
        <v>292</v>
      </c>
      <c r="I5" s="752"/>
      <c r="J5" s="752"/>
      <c r="K5" s="752"/>
      <c r="L5" s="752"/>
      <c r="M5" s="753"/>
      <c r="N5" s="751" t="s">
        <v>293</v>
      </c>
      <c r="O5" s="752"/>
      <c r="P5" s="752"/>
      <c r="Q5" s="752"/>
      <c r="R5" s="752"/>
      <c r="S5" s="752"/>
      <c r="T5" s="752"/>
      <c r="U5" s="752"/>
      <c r="V5" s="752"/>
      <c r="W5" s="752"/>
      <c r="X5" s="753"/>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row>
    <row r="6" spans="1:91" ht="108.75" customHeight="1" thickBot="1" x14ac:dyDescent="0.3">
      <c r="A6" s="21"/>
      <c r="B6" s="8" t="s">
        <v>294</v>
      </c>
      <c r="C6" s="10" t="s">
        <v>295</v>
      </c>
      <c r="D6" s="8" t="s">
        <v>296</v>
      </c>
      <c r="E6" s="9" t="s">
        <v>297</v>
      </c>
      <c r="F6" s="9" t="s">
        <v>298</v>
      </c>
      <c r="G6" s="15" t="s">
        <v>299</v>
      </c>
      <c r="H6" s="8" t="s">
        <v>300</v>
      </c>
      <c r="I6" s="9" t="s">
        <v>301</v>
      </c>
      <c r="J6" s="9" t="s">
        <v>302</v>
      </c>
      <c r="K6" s="9" t="s">
        <v>303</v>
      </c>
      <c r="L6" s="9" t="s">
        <v>304</v>
      </c>
      <c r="M6" s="15" t="s">
        <v>305</v>
      </c>
      <c r="N6" s="313" t="s">
        <v>306</v>
      </c>
      <c r="O6" s="313" t="s">
        <v>307</v>
      </c>
      <c r="P6" s="313" t="s">
        <v>308</v>
      </c>
      <c r="Q6" s="313" t="s">
        <v>309</v>
      </c>
      <c r="R6" s="312" t="s">
        <v>310</v>
      </c>
      <c r="S6" s="313" t="s">
        <v>311</v>
      </c>
      <c r="T6" s="313" t="s">
        <v>312</v>
      </c>
      <c r="U6" s="313" t="s">
        <v>313</v>
      </c>
      <c r="V6" s="313" t="s">
        <v>314</v>
      </c>
      <c r="W6" s="313" t="s">
        <v>315</v>
      </c>
      <c r="X6" s="314" t="s">
        <v>316</v>
      </c>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row>
    <row r="7" spans="1:91" x14ac:dyDescent="0.25">
      <c r="A7" s="21"/>
      <c r="B7" s="754"/>
      <c r="C7" s="11"/>
      <c r="D7" s="757"/>
      <c r="E7" s="760"/>
      <c r="F7" s="760"/>
      <c r="G7" s="763"/>
      <c r="H7" s="425"/>
      <c r="I7" s="426"/>
      <c r="J7" s="426"/>
      <c r="K7" s="426"/>
      <c r="L7" s="427"/>
      <c r="M7" s="428"/>
      <c r="N7" s="425"/>
      <c r="O7" s="427"/>
      <c r="P7" s="429"/>
      <c r="Q7" s="430"/>
      <c r="R7" s="430"/>
      <c r="S7" s="427"/>
      <c r="T7" s="427"/>
      <c r="U7" s="430"/>
      <c r="V7" s="427"/>
      <c r="W7" s="430"/>
      <c r="X7" s="43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row>
    <row r="8" spans="1:91" x14ac:dyDescent="0.25">
      <c r="A8" s="21"/>
      <c r="B8" s="755"/>
      <c r="C8" s="12"/>
      <c r="D8" s="758"/>
      <c r="E8" s="761"/>
      <c r="F8" s="761"/>
      <c r="G8" s="764"/>
      <c r="H8" s="432"/>
      <c r="I8" s="433"/>
      <c r="J8" s="433"/>
      <c r="K8" s="433"/>
      <c r="L8" s="434"/>
      <c r="M8" s="435"/>
      <c r="N8" s="432"/>
      <c r="O8" s="434"/>
      <c r="P8" s="436"/>
      <c r="Q8" s="437"/>
      <c r="R8" s="437"/>
      <c r="S8" s="434"/>
      <c r="T8" s="434"/>
      <c r="U8" s="437"/>
      <c r="V8" s="434"/>
      <c r="W8" s="434"/>
      <c r="X8" s="438"/>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row>
    <row r="9" spans="1:91" x14ac:dyDescent="0.25">
      <c r="A9" s="21"/>
      <c r="B9" s="755"/>
      <c r="C9" s="12"/>
      <c r="D9" s="758"/>
      <c r="E9" s="761"/>
      <c r="F9" s="761"/>
      <c r="G9" s="764"/>
      <c r="H9" s="432"/>
      <c r="I9" s="433"/>
      <c r="J9" s="433"/>
      <c r="K9" s="433"/>
      <c r="L9" s="433"/>
      <c r="M9" s="435"/>
      <c r="N9" s="432"/>
      <c r="O9" s="434"/>
      <c r="P9" s="436"/>
      <c r="Q9" s="437"/>
      <c r="R9" s="437"/>
      <c r="S9" s="434"/>
      <c r="T9" s="434"/>
      <c r="U9" s="437"/>
      <c r="V9" s="434"/>
      <c r="W9" s="434"/>
      <c r="X9" s="438"/>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row>
    <row r="10" spans="1:91" x14ac:dyDescent="0.25">
      <c r="A10" s="21"/>
      <c r="B10" s="755"/>
      <c r="C10" s="12"/>
      <c r="D10" s="758"/>
      <c r="E10" s="761"/>
      <c r="F10" s="761"/>
      <c r="G10" s="764"/>
      <c r="H10" s="432"/>
      <c r="I10" s="433"/>
      <c r="J10" s="433"/>
      <c r="K10" s="433"/>
      <c r="L10" s="433"/>
      <c r="M10" s="435"/>
      <c r="N10" s="432"/>
      <c r="O10" s="434"/>
      <c r="P10" s="436"/>
      <c r="Q10" s="437"/>
      <c r="R10" s="437"/>
      <c r="S10" s="434"/>
      <c r="T10" s="434"/>
      <c r="U10" s="437"/>
      <c r="V10" s="434"/>
      <c r="W10" s="434"/>
      <c r="X10" s="438"/>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row>
    <row r="11" spans="1:91" ht="15.75" thickBot="1" x14ac:dyDescent="0.3">
      <c r="A11" s="21"/>
      <c r="B11" s="756"/>
      <c r="C11" s="13"/>
      <c r="D11" s="759"/>
      <c r="E11" s="762"/>
      <c r="F11" s="762"/>
      <c r="G11" s="765"/>
      <c r="H11" s="439"/>
      <c r="I11" s="440"/>
      <c r="J11" s="440"/>
      <c r="K11" s="440"/>
      <c r="L11" s="440"/>
      <c r="M11" s="441"/>
      <c r="N11" s="439"/>
      <c r="O11" s="442"/>
      <c r="P11" s="443"/>
      <c r="Q11" s="442"/>
      <c r="R11" s="442"/>
      <c r="S11" s="442"/>
      <c r="T11" s="442"/>
      <c r="U11" s="444"/>
      <c r="V11" s="442"/>
      <c r="W11" s="442"/>
      <c r="X11" s="445"/>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row>
    <row r="12" spans="1:91" x14ac:dyDescent="0.25">
      <c r="A12" s="21"/>
      <c r="B12" s="754"/>
      <c r="C12" s="11"/>
      <c r="D12" s="757"/>
      <c r="E12" s="760"/>
      <c r="F12" s="760"/>
      <c r="G12" s="763"/>
      <c r="H12" s="425"/>
      <c r="I12" s="426"/>
      <c r="J12" s="426"/>
      <c r="K12" s="426"/>
      <c r="L12" s="427"/>
      <c r="M12" s="428"/>
      <c r="N12" s="427"/>
      <c r="O12" s="446"/>
      <c r="P12" s="447"/>
      <c r="Q12" s="448"/>
      <c r="R12" s="446"/>
      <c r="S12" s="448"/>
      <c r="T12" s="427"/>
      <c r="U12" s="448"/>
      <c r="V12" s="446"/>
      <c r="W12" s="448"/>
      <c r="X12" s="449"/>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row>
    <row r="13" spans="1:91" x14ac:dyDescent="0.25">
      <c r="A13" s="21"/>
      <c r="B13" s="755"/>
      <c r="C13" s="12"/>
      <c r="D13" s="758"/>
      <c r="E13" s="761"/>
      <c r="F13" s="761"/>
      <c r="G13" s="764"/>
      <c r="H13" s="432"/>
      <c r="I13" s="433"/>
      <c r="J13" s="433"/>
      <c r="K13" s="433"/>
      <c r="L13" s="434"/>
      <c r="M13" s="435"/>
      <c r="N13" s="434"/>
      <c r="O13" s="434"/>
      <c r="P13" s="436"/>
      <c r="Q13" s="437"/>
      <c r="R13" s="434"/>
      <c r="S13" s="437"/>
      <c r="T13" s="434"/>
      <c r="U13" s="437"/>
      <c r="V13" s="434"/>
      <c r="W13" s="434"/>
      <c r="X13" s="438"/>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row>
    <row r="14" spans="1:91" x14ac:dyDescent="0.25">
      <c r="A14" s="21"/>
      <c r="B14" s="755"/>
      <c r="C14" s="12"/>
      <c r="D14" s="758"/>
      <c r="E14" s="761"/>
      <c r="F14" s="761"/>
      <c r="G14" s="764"/>
      <c r="H14" s="432"/>
      <c r="I14" s="433"/>
      <c r="J14" s="433"/>
      <c r="K14" s="433"/>
      <c r="L14" s="433"/>
      <c r="M14" s="435"/>
      <c r="N14" s="434"/>
      <c r="O14" s="434"/>
      <c r="P14" s="436"/>
      <c r="Q14" s="437"/>
      <c r="R14" s="450"/>
      <c r="S14" s="434"/>
      <c r="T14" s="437"/>
      <c r="U14" s="437"/>
      <c r="V14" s="434"/>
      <c r="W14" s="434"/>
      <c r="X14" s="438"/>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row>
    <row r="15" spans="1:91" x14ac:dyDescent="0.25">
      <c r="A15" s="21"/>
      <c r="B15" s="755"/>
      <c r="C15" s="12"/>
      <c r="D15" s="758"/>
      <c r="E15" s="761"/>
      <c r="F15" s="761"/>
      <c r="G15" s="764"/>
      <c r="H15" s="432"/>
      <c r="I15" s="433"/>
      <c r="J15" s="433"/>
      <c r="K15" s="433"/>
      <c r="L15" s="433"/>
      <c r="M15" s="435"/>
      <c r="N15" s="434"/>
      <c r="O15" s="434"/>
      <c r="P15" s="436"/>
      <c r="Q15" s="437"/>
      <c r="R15" s="450"/>
      <c r="S15" s="434"/>
      <c r="T15" s="437"/>
      <c r="U15" s="437"/>
      <c r="V15" s="434"/>
      <c r="W15" s="434"/>
      <c r="X15" s="438"/>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row>
    <row r="16" spans="1:91" ht="15.75" thickBot="1" x14ac:dyDescent="0.3">
      <c r="A16" s="21"/>
      <c r="B16" s="756"/>
      <c r="C16" s="13"/>
      <c r="D16" s="759"/>
      <c r="E16" s="762"/>
      <c r="F16" s="762"/>
      <c r="G16" s="765"/>
      <c r="H16" s="439"/>
      <c r="I16" s="440"/>
      <c r="J16" s="440"/>
      <c r="K16" s="440"/>
      <c r="L16" s="440"/>
      <c r="M16" s="441"/>
      <c r="N16" s="442"/>
      <c r="O16" s="442"/>
      <c r="P16" s="443"/>
      <c r="Q16" s="442"/>
      <c r="R16" s="451"/>
      <c r="S16" s="442"/>
      <c r="T16" s="442"/>
      <c r="U16" s="437"/>
      <c r="V16" s="442"/>
      <c r="W16" s="442"/>
      <c r="X16" s="445"/>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row>
    <row r="17" spans="1:91" x14ac:dyDescent="0.25">
      <c r="A17" s="21"/>
      <c r="B17" s="754"/>
      <c r="C17" s="11"/>
      <c r="D17" s="757"/>
      <c r="E17" s="760"/>
      <c r="F17" s="760"/>
      <c r="G17" s="763"/>
      <c r="H17" s="425"/>
      <c r="I17" s="426"/>
      <c r="J17" s="426"/>
      <c r="K17" s="426"/>
      <c r="L17" s="427"/>
      <c r="M17" s="428"/>
      <c r="N17" s="425"/>
      <c r="O17" s="427"/>
      <c r="P17" s="429"/>
      <c r="Q17" s="430"/>
      <c r="R17" s="427"/>
      <c r="S17" s="427"/>
      <c r="T17" s="427"/>
      <c r="U17" s="430"/>
      <c r="V17" s="427"/>
      <c r="W17" s="430"/>
      <c r="X17" s="43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row>
    <row r="18" spans="1:91" x14ac:dyDescent="0.25">
      <c r="A18" s="21"/>
      <c r="B18" s="755"/>
      <c r="C18" s="12"/>
      <c r="D18" s="758"/>
      <c r="E18" s="761"/>
      <c r="F18" s="761"/>
      <c r="G18" s="764"/>
      <c r="H18" s="432"/>
      <c r="I18" s="433"/>
      <c r="J18" s="433"/>
      <c r="K18" s="433"/>
      <c r="L18" s="434"/>
      <c r="M18" s="435"/>
      <c r="N18" s="432"/>
      <c r="O18" s="434"/>
      <c r="P18" s="436"/>
      <c r="Q18" s="437"/>
      <c r="R18" s="434"/>
      <c r="S18" s="434"/>
      <c r="T18" s="434"/>
      <c r="U18" s="437"/>
      <c r="V18" s="434"/>
      <c r="W18" s="434"/>
      <c r="X18" s="438"/>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row>
    <row r="19" spans="1:91" x14ac:dyDescent="0.25">
      <c r="A19" s="21"/>
      <c r="B19" s="755"/>
      <c r="C19" s="12"/>
      <c r="D19" s="758"/>
      <c r="E19" s="761"/>
      <c r="F19" s="761"/>
      <c r="G19" s="764"/>
      <c r="H19" s="432"/>
      <c r="I19" s="433"/>
      <c r="J19" s="433"/>
      <c r="K19" s="433"/>
      <c r="L19" s="433"/>
      <c r="M19" s="435"/>
      <c r="N19" s="432"/>
      <c r="O19" s="434"/>
      <c r="P19" s="436"/>
      <c r="Q19" s="437"/>
      <c r="R19" s="434"/>
      <c r="S19" s="434"/>
      <c r="T19" s="434"/>
      <c r="U19" s="437"/>
      <c r="V19" s="434"/>
      <c r="W19" s="434"/>
      <c r="X19" s="438"/>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row>
    <row r="20" spans="1:91" x14ac:dyDescent="0.25">
      <c r="A20" s="21"/>
      <c r="B20" s="755"/>
      <c r="C20" s="12"/>
      <c r="D20" s="758"/>
      <c r="E20" s="761"/>
      <c r="F20" s="761"/>
      <c r="G20" s="764"/>
      <c r="H20" s="432"/>
      <c r="I20" s="433"/>
      <c r="J20" s="433"/>
      <c r="K20" s="433"/>
      <c r="L20" s="433"/>
      <c r="M20" s="435"/>
      <c r="N20" s="432"/>
      <c r="O20" s="434"/>
      <c r="P20" s="436"/>
      <c r="Q20" s="437"/>
      <c r="R20" s="434"/>
      <c r="S20" s="434"/>
      <c r="T20" s="434"/>
      <c r="U20" s="437"/>
      <c r="V20" s="434"/>
      <c r="W20" s="434"/>
      <c r="X20" s="438"/>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row>
    <row r="21" spans="1:91" ht="15.75" thickBot="1" x14ac:dyDescent="0.3">
      <c r="A21" s="21"/>
      <c r="B21" s="756"/>
      <c r="C21" s="14"/>
      <c r="D21" s="759"/>
      <c r="E21" s="762"/>
      <c r="F21" s="762"/>
      <c r="G21" s="765"/>
      <c r="H21" s="439"/>
      <c r="I21" s="440"/>
      <c r="J21" s="440"/>
      <c r="K21" s="440"/>
      <c r="L21" s="440"/>
      <c r="M21" s="441"/>
      <c r="N21" s="439"/>
      <c r="O21" s="442"/>
      <c r="P21" s="443"/>
      <c r="Q21" s="442"/>
      <c r="R21" s="442"/>
      <c r="S21" s="442"/>
      <c r="T21" s="442"/>
      <c r="U21" s="442"/>
      <c r="V21" s="442"/>
      <c r="W21" s="442"/>
      <c r="X21" s="445"/>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row>
    <row r="22" spans="1:91" x14ac:dyDescent="0.25">
      <c r="A22" s="21"/>
      <c r="B22" s="754"/>
      <c r="C22" s="11"/>
      <c r="D22" s="757"/>
      <c r="E22" s="760"/>
      <c r="F22" s="760"/>
      <c r="G22" s="763"/>
      <c r="H22" s="425"/>
      <c r="I22" s="426"/>
      <c r="J22" s="426"/>
      <c r="K22" s="426"/>
      <c r="L22" s="427"/>
      <c r="M22" s="428"/>
      <c r="N22" s="425"/>
      <c r="O22" s="427"/>
      <c r="P22" s="429"/>
      <c r="Q22" s="430"/>
      <c r="R22" s="427"/>
      <c r="S22" s="427"/>
      <c r="T22" s="427"/>
      <c r="U22" s="430"/>
      <c r="V22" s="427"/>
      <c r="W22" s="430"/>
      <c r="X22" s="43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row>
    <row r="23" spans="1:91" x14ac:dyDescent="0.25">
      <c r="A23" s="21"/>
      <c r="B23" s="755"/>
      <c r="C23" s="12"/>
      <c r="D23" s="758"/>
      <c r="E23" s="761"/>
      <c r="F23" s="761"/>
      <c r="G23" s="764"/>
      <c r="H23" s="432"/>
      <c r="I23" s="433"/>
      <c r="J23" s="433"/>
      <c r="K23" s="433"/>
      <c r="L23" s="434"/>
      <c r="M23" s="435"/>
      <c r="N23" s="432"/>
      <c r="O23" s="434"/>
      <c r="P23" s="436"/>
      <c r="Q23" s="437"/>
      <c r="R23" s="434"/>
      <c r="S23" s="434"/>
      <c r="T23" s="434"/>
      <c r="U23" s="437"/>
      <c r="V23" s="434"/>
      <c r="W23" s="434"/>
      <c r="X23" s="438"/>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row>
    <row r="24" spans="1:91" x14ac:dyDescent="0.25">
      <c r="A24" s="21"/>
      <c r="B24" s="755"/>
      <c r="C24" s="12"/>
      <c r="D24" s="758"/>
      <c r="E24" s="761"/>
      <c r="F24" s="761"/>
      <c r="G24" s="764"/>
      <c r="H24" s="432"/>
      <c r="I24" s="433"/>
      <c r="J24" s="433"/>
      <c r="K24" s="433"/>
      <c r="L24" s="433"/>
      <c r="M24" s="435"/>
      <c r="N24" s="432"/>
      <c r="O24" s="434"/>
      <c r="P24" s="436"/>
      <c r="Q24" s="437"/>
      <c r="R24" s="434"/>
      <c r="S24" s="434"/>
      <c r="T24" s="434"/>
      <c r="U24" s="437"/>
      <c r="V24" s="434"/>
      <c r="W24" s="434"/>
      <c r="X24" s="438"/>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row>
    <row r="25" spans="1:91" x14ac:dyDescent="0.25">
      <c r="A25" s="21"/>
      <c r="B25" s="755"/>
      <c r="C25" s="12"/>
      <c r="D25" s="758"/>
      <c r="E25" s="761"/>
      <c r="F25" s="761"/>
      <c r="G25" s="764"/>
      <c r="H25" s="432"/>
      <c r="I25" s="433"/>
      <c r="J25" s="433"/>
      <c r="K25" s="433"/>
      <c r="L25" s="433"/>
      <c r="M25" s="435"/>
      <c r="N25" s="432"/>
      <c r="O25" s="434"/>
      <c r="P25" s="436"/>
      <c r="Q25" s="437"/>
      <c r="R25" s="434"/>
      <c r="S25" s="434"/>
      <c r="T25" s="434"/>
      <c r="U25" s="437"/>
      <c r="V25" s="434"/>
      <c r="W25" s="434"/>
      <c r="X25" s="438"/>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row>
    <row r="26" spans="1:91" ht="15.75" thickBot="1" x14ac:dyDescent="0.3">
      <c r="A26" s="21"/>
      <c r="B26" s="756"/>
      <c r="C26" s="13"/>
      <c r="D26" s="759"/>
      <c r="E26" s="762"/>
      <c r="F26" s="762"/>
      <c r="G26" s="765"/>
      <c r="H26" s="439"/>
      <c r="I26" s="440"/>
      <c r="J26" s="440"/>
      <c r="K26" s="440"/>
      <c r="L26" s="440"/>
      <c r="M26" s="441"/>
      <c r="N26" s="439"/>
      <c r="O26" s="442"/>
      <c r="P26" s="443"/>
      <c r="Q26" s="442"/>
      <c r="R26" s="442"/>
      <c r="S26" s="442"/>
      <c r="T26" s="442"/>
      <c r="U26" s="442"/>
      <c r="V26" s="442"/>
      <c r="W26" s="442"/>
      <c r="X26" s="445"/>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row>
    <row r="27" spans="1:91" x14ac:dyDescent="0.25">
      <c r="A27" s="21"/>
      <c r="B27" s="754"/>
      <c r="C27" s="11"/>
      <c r="D27" s="757"/>
      <c r="E27" s="760"/>
      <c r="F27" s="760"/>
      <c r="G27" s="763"/>
      <c r="H27" s="425"/>
      <c r="I27" s="426"/>
      <c r="J27" s="426"/>
      <c r="K27" s="426"/>
      <c r="L27" s="427"/>
      <c r="M27" s="428"/>
      <c r="N27" s="452"/>
      <c r="O27" s="453"/>
      <c r="P27" s="429"/>
      <c r="Q27" s="427"/>
      <c r="R27" s="427"/>
      <c r="S27" s="430"/>
      <c r="T27" s="427"/>
      <c r="U27" s="427"/>
      <c r="V27" s="427"/>
      <c r="W27" s="427"/>
      <c r="X27" s="43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row>
    <row r="28" spans="1:91" x14ac:dyDescent="0.25">
      <c r="A28" s="21"/>
      <c r="B28" s="755"/>
      <c r="C28" s="12"/>
      <c r="D28" s="758"/>
      <c r="E28" s="761"/>
      <c r="F28" s="761"/>
      <c r="G28" s="764"/>
      <c r="H28" s="432"/>
      <c r="I28" s="433"/>
      <c r="J28" s="433"/>
      <c r="K28" s="433"/>
      <c r="L28" s="434"/>
      <c r="M28" s="435"/>
      <c r="N28" s="450"/>
      <c r="O28" s="454"/>
      <c r="P28" s="436"/>
      <c r="Q28" s="434"/>
      <c r="R28" s="434"/>
      <c r="S28" s="437"/>
      <c r="T28" s="434"/>
      <c r="U28" s="434"/>
      <c r="V28" s="434"/>
      <c r="W28" s="434"/>
      <c r="X28" s="438"/>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row>
    <row r="29" spans="1:91" x14ac:dyDescent="0.25">
      <c r="A29" s="21"/>
      <c r="B29" s="755"/>
      <c r="C29" s="12"/>
      <c r="D29" s="758"/>
      <c r="E29" s="761"/>
      <c r="F29" s="761"/>
      <c r="G29" s="764"/>
      <c r="H29" s="432"/>
      <c r="I29" s="433"/>
      <c r="J29" s="433"/>
      <c r="K29" s="433"/>
      <c r="L29" s="433"/>
      <c r="M29" s="435"/>
      <c r="N29" s="450"/>
      <c r="O29" s="454"/>
      <c r="P29" s="436"/>
      <c r="Q29" s="434"/>
      <c r="R29" s="434"/>
      <c r="S29" s="434"/>
      <c r="T29" s="434"/>
      <c r="U29" s="434"/>
      <c r="V29" s="434"/>
      <c r="W29" s="434"/>
      <c r="X29" s="438"/>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row>
    <row r="30" spans="1:91" x14ac:dyDescent="0.25">
      <c r="A30" s="21"/>
      <c r="B30" s="755"/>
      <c r="C30" s="12"/>
      <c r="D30" s="758"/>
      <c r="E30" s="761"/>
      <c r="F30" s="761"/>
      <c r="G30" s="764"/>
      <c r="H30" s="432"/>
      <c r="I30" s="433"/>
      <c r="J30" s="433"/>
      <c r="K30" s="433"/>
      <c r="L30" s="433"/>
      <c r="M30" s="435"/>
      <c r="N30" s="450"/>
      <c r="O30" s="454"/>
      <c r="P30" s="436"/>
      <c r="Q30" s="434"/>
      <c r="R30" s="434"/>
      <c r="S30" s="434"/>
      <c r="T30" s="434"/>
      <c r="U30" s="434"/>
      <c r="V30" s="434"/>
      <c r="W30" s="434"/>
      <c r="X30" s="438"/>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row>
    <row r="31" spans="1:91" ht="15.75" thickBot="1" x14ac:dyDescent="0.3">
      <c r="A31" s="21"/>
      <c r="B31" s="756"/>
      <c r="C31" s="14"/>
      <c r="D31" s="759"/>
      <c r="E31" s="762"/>
      <c r="F31" s="762"/>
      <c r="G31" s="765"/>
      <c r="H31" s="439"/>
      <c r="I31" s="440"/>
      <c r="J31" s="440"/>
      <c r="K31" s="440"/>
      <c r="L31" s="440"/>
      <c r="M31" s="441"/>
      <c r="N31" s="455"/>
      <c r="O31" s="456"/>
      <c r="P31" s="443"/>
      <c r="Q31" s="442"/>
      <c r="R31" s="442"/>
      <c r="S31" s="444"/>
      <c r="T31" s="442"/>
      <c r="U31" s="442"/>
      <c r="V31" s="442"/>
      <c r="W31" s="442"/>
      <c r="X31" s="445"/>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row>
    <row r="32" spans="1:91" x14ac:dyDescent="0.25">
      <c r="A32" s="21"/>
      <c r="B32" s="754"/>
      <c r="C32" s="11"/>
      <c r="D32" s="757"/>
      <c r="E32" s="760"/>
      <c r="F32" s="760"/>
      <c r="G32" s="763"/>
      <c r="H32" s="425"/>
      <c r="I32" s="426"/>
      <c r="J32" s="426"/>
      <c r="K32" s="426"/>
      <c r="L32" s="427"/>
      <c r="M32" s="428"/>
      <c r="N32" s="457"/>
      <c r="O32" s="453"/>
      <c r="P32" s="429"/>
      <c r="Q32" s="427"/>
      <c r="R32" s="427"/>
      <c r="S32" s="427"/>
      <c r="T32" s="427"/>
      <c r="U32" s="427"/>
      <c r="V32" s="427"/>
      <c r="W32" s="430"/>
      <c r="X32" s="43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row>
    <row r="33" spans="1:91" x14ac:dyDescent="0.25">
      <c r="A33" s="21"/>
      <c r="B33" s="755"/>
      <c r="C33" s="12"/>
      <c r="D33" s="758"/>
      <c r="E33" s="761"/>
      <c r="F33" s="761"/>
      <c r="G33" s="764"/>
      <c r="H33" s="432"/>
      <c r="I33" s="433"/>
      <c r="J33" s="433"/>
      <c r="K33" s="433"/>
      <c r="L33" s="434"/>
      <c r="M33" s="435"/>
      <c r="N33" s="450"/>
      <c r="O33" s="454"/>
      <c r="P33" s="436"/>
      <c r="Q33" s="434"/>
      <c r="R33" s="434"/>
      <c r="S33" s="434"/>
      <c r="T33" s="434"/>
      <c r="U33" s="434"/>
      <c r="V33" s="434"/>
      <c r="W33" s="434"/>
      <c r="X33" s="438"/>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row>
    <row r="34" spans="1:91" x14ac:dyDescent="0.25">
      <c r="A34" s="21"/>
      <c r="B34" s="755"/>
      <c r="C34" s="12"/>
      <c r="D34" s="758"/>
      <c r="E34" s="761"/>
      <c r="F34" s="761"/>
      <c r="G34" s="764"/>
      <c r="H34" s="432"/>
      <c r="I34" s="433"/>
      <c r="J34" s="433"/>
      <c r="K34" s="433"/>
      <c r="L34" s="433"/>
      <c r="M34" s="435"/>
      <c r="N34" s="450"/>
      <c r="O34" s="454"/>
      <c r="P34" s="436"/>
      <c r="Q34" s="434"/>
      <c r="R34" s="434"/>
      <c r="S34" s="434"/>
      <c r="T34" s="434"/>
      <c r="U34" s="434"/>
      <c r="V34" s="434"/>
      <c r="W34" s="434"/>
      <c r="X34" s="438"/>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row>
    <row r="35" spans="1:91" x14ac:dyDescent="0.25">
      <c r="A35" s="21"/>
      <c r="B35" s="755"/>
      <c r="C35" s="12"/>
      <c r="D35" s="758"/>
      <c r="E35" s="761"/>
      <c r="F35" s="761"/>
      <c r="G35" s="764"/>
      <c r="H35" s="432"/>
      <c r="I35" s="433"/>
      <c r="J35" s="433"/>
      <c r="K35" s="433"/>
      <c r="L35" s="433"/>
      <c r="M35" s="435"/>
      <c r="N35" s="450"/>
      <c r="O35" s="454"/>
      <c r="P35" s="436"/>
      <c r="Q35" s="434"/>
      <c r="R35" s="434"/>
      <c r="S35" s="434"/>
      <c r="T35" s="434"/>
      <c r="U35" s="434"/>
      <c r="V35" s="434"/>
      <c r="W35" s="434"/>
      <c r="X35" s="438"/>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row>
    <row r="36" spans="1:91" ht="15.75" thickBot="1" x14ac:dyDescent="0.3">
      <c r="A36" s="21"/>
      <c r="B36" s="756"/>
      <c r="C36" s="13"/>
      <c r="D36" s="759"/>
      <c r="E36" s="762"/>
      <c r="F36" s="762"/>
      <c r="G36" s="765"/>
      <c r="H36" s="439"/>
      <c r="I36" s="440"/>
      <c r="J36" s="440"/>
      <c r="K36" s="440"/>
      <c r="L36" s="440"/>
      <c r="M36" s="441"/>
      <c r="N36" s="451"/>
      <c r="O36" s="456"/>
      <c r="P36" s="443"/>
      <c r="Q36" s="442"/>
      <c r="R36" s="442"/>
      <c r="S36" s="442"/>
      <c r="T36" s="442"/>
      <c r="U36" s="442"/>
      <c r="V36" s="442"/>
      <c r="W36" s="442"/>
      <c r="X36" s="445"/>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row>
    <row r="37" spans="1:91" x14ac:dyDescent="0.25">
      <c r="A37" s="21"/>
      <c r="B37" s="754"/>
      <c r="C37" s="11"/>
      <c r="D37" s="757"/>
      <c r="E37" s="760"/>
      <c r="F37" s="760"/>
      <c r="G37" s="763"/>
      <c r="H37" s="425"/>
      <c r="I37" s="426"/>
      <c r="J37" s="426"/>
      <c r="K37" s="426"/>
      <c r="L37" s="427"/>
      <c r="M37" s="428"/>
      <c r="N37" s="457"/>
      <c r="O37" s="453"/>
      <c r="P37" s="434"/>
      <c r="Q37" s="427"/>
      <c r="R37" s="427"/>
      <c r="S37" s="427"/>
      <c r="T37" s="427"/>
      <c r="U37" s="430"/>
      <c r="V37" s="427"/>
      <c r="W37" s="430"/>
      <c r="X37" s="43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row>
    <row r="38" spans="1:91" x14ac:dyDescent="0.25">
      <c r="A38" s="21"/>
      <c r="B38" s="755"/>
      <c r="C38" s="12"/>
      <c r="D38" s="758"/>
      <c r="E38" s="761"/>
      <c r="F38" s="761"/>
      <c r="G38" s="764"/>
      <c r="H38" s="432"/>
      <c r="I38" s="433"/>
      <c r="J38" s="433"/>
      <c r="K38" s="433"/>
      <c r="L38" s="434"/>
      <c r="M38" s="435"/>
      <c r="N38" s="450"/>
      <c r="O38" s="454"/>
      <c r="P38" s="434"/>
      <c r="Q38" s="434"/>
      <c r="R38" s="434"/>
      <c r="S38" s="434"/>
      <c r="T38" s="434"/>
      <c r="U38" s="437"/>
      <c r="V38" s="434"/>
      <c r="W38" s="434"/>
      <c r="X38" s="438"/>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row>
    <row r="39" spans="1:91" x14ac:dyDescent="0.25">
      <c r="A39" s="21"/>
      <c r="B39" s="755"/>
      <c r="C39" s="12"/>
      <c r="D39" s="758"/>
      <c r="E39" s="761"/>
      <c r="F39" s="761"/>
      <c r="G39" s="764"/>
      <c r="H39" s="432"/>
      <c r="I39" s="433"/>
      <c r="J39" s="433"/>
      <c r="K39" s="433"/>
      <c r="L39" s="433"/>
      <c r="M39" s="435"/>
      <c r="N39" s="450"/>
      <c r="O39" s="454"/>
      <c r="P39" s="434"/>
      <c r="Q39" s="434"/>
      <c r="R39" s="434"/>
      <c r="S39" s="434"/>
      <c r="T39" s="434"/>
      <c r="U39" s="437"/>
      <c r="V39" s="434"/>
      <c r="W39" s="434"/>
      <c r="X39" s="438"/>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row>
    <row r="40" spans="1:91" x14ac:dyDescent="0.25">
      <c r="A40" s="21"/>
      <c r="B40" s="755"/>
      <c r="C40" s="12"/>
      <c r="D40" s="758"/>
      <c r="E40" s="761"/>
      <c r="F40" s="761"/>
      <c r="G40" s="764"/>
      <c r="H40" s="432"/>
      <c r="I40" s="433"/>
      <c r="J40" s="433"/>
      <c r="K40" s="433"/>
      <c r="L40" s="433"/>
      <c r="M40" s="435"/>
      <c r="N40" s="450"/>
      <c r="O40" s="454"/>
      <c r="P40" s="434"/>
      <c r="Q40" s="434"/>
      <c r="R40" s="434"/>
      <c r="S40" s="434"/>
      <c r="T40" s="434"/>
      <c r="U40" s="437"/>
      <c r="V40" s="434"/>
      <c r="W40" s="434"/>
      <c r="X40" s="438"/>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row>
    <row r="41" spans="1:91" ht="15.75" thickBot="1" x14ac:dyDescent="0.3">
      <c r="A41" s="21"/>
      <c r="B41" s="756"/>
      <c r="C41" s="13"/>
      <c r="D41" s="759"/>
      <c r="E41" s="762"/>
      <c r="F41" s="762"/>
      <c r="G41" s="765"/>
      <c r="H41" s="439"/>
      <c r="I41" s="440"/>
      <c r="J41" s="440"/>
      <c r="K41" s="440"/>
      <c r="L41" s="440"/>
      <c r="M41" s="441"/>
      <c r="N41" s="451"/>
      <c r="O41" s="456"/>
      <c r="P41" s="434"/>
      <c r="Q41" s="442"/>
      <c r="R41" s="442"/>
      <c r="S41" s="442"/>
      <c r="T41" s="442"/>
      <c r="U41" s="444"/>
      <c r="V41" s="442"/>
      <c r="W41" s="442"/>
      <c r="X41" s="445"/>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row>
    <row r="42" spans="1:91" x14ac:dyDescent="0.25">
      <c r="A42" s="21"/>
      <c r="B42" s="754"/>
      <c r="C42" s="11"/>
      <c r="D42" s="757"/>
      <c r="E42" s="760"/>
      <c r="F42" s="760"/>
      <c r="G42" s="763"/>
      <c r="H42" s="425"/>
      <c r="I42" s="426"/>
      <c r="J42" s="426"/>
      <c r="K42" s="426"/>
      <c r="L42" s="427"/>
      <c r="M42" s="428"/>
      <c r="N42" s="457"/>
      <c r="O42" s="453"/>
      <c r="P42" s="429"/>
      <c r="Q42" s="427"/>
      <c r="R42" s="427"/>
      <c r="S42" s="427"/>
      <c r="T42" s="427"/>
      <c r="U42" s="427"/>
      <c r="V42" s="427"/>
      <c r="W42" s="430"/>
      <c r="X42" s="43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row>
    <row r="43" spans="1:91" x14ac:dyDescent="0.25">
      <c r="A43" s="21"/>
      <c r="B43" s="755"/>
      <c r="C43" s="12"/>
      <c r="D43" s="758"/>
      <c r="E43" s="761"/>
      <c r="F43" s="761"/>
      <c r="G43" s="764"/>
      <c r="H43" s="432"/>
      <c r="I43" s="433"/>
      <c r="J43" s="433"/>
      <c r="K43" s="433"/>
      <c r="L43" s="434"/>
      <c r="M43" s="435"/>
      <c r="N43" s="450"/>
      <c r="O43" s="454"/>
      <c r="P43" s="436"/>
      <c r="Q43" s="434"/>
      <c r="R43" s="434"/>
      <c r="S43" s="434"/>
      <c r="T43" s="434"/>
      <c r="U43" s="434"/>
      <c r="V43" s="434"/>
      <c r="W43" s="434"/>
      <c r="X43" s="438"/>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row>
    <row r="44" spans="1:91" x14ac:dyDescent="0.25">
      <c r="A44" s="21"/>
      <c r="B44" s="755"/>
      <c r="C44" s="12"/>
      <c r="D44" s="758"/>
      <c r="E44" s="761"/>
      <c r="F44" s="761"/>
      <c r="G44" s="764"/>
      <c r="H44" s="432"/>
      <c r="I44" s="433"/>
      <c r="J44" s="433"/>
      <c r="K44" s="433"/>
      <c r="L44" s="433"/>
      <c r="M44" s="435"/>
      <c r="N44" s="450"/>
      <c r="O44" s="454"/>
      <c r="P44" s="436"/>
      <c r="Q44" s="434"/>
      <c r="R44" s="434"/>
      <c r="S44" s="434"/>
      <c r="T44" s="434"/>
      <c r="U44" s="434"/>
      <c r="V44" s="434"/>
      <c r="W44" s="434"/>
      <c r="X44" s="438"/>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row>
    <row r="45" spans="1:91" x14ac:dyDescent="0.25">
      <c r="A45" s="21"/>
      <c r="B45" s="755"/>
      <c r="C45" s="12"/>
      <c r="D45" s="758"/>
      <c r="E45" s="761"/>
      <c r="F45" s="761"/>
      <c r="G45" s="764"/>
      <c r="H45" s="432"/>
      <c r="I45" s="433"/>
      <c r="J45" s="433"/>
      <c r="K45" s="433"/>
      <c r="L45" s="433"/>
      <c r="M45" s="435"/>
      <c r="N45" s="450"/>
      <c r="O45" s="454"/>
      <c r="P45" s="436"/>
      <c r="Q45" s="434"/>
      <c r="R45" s="434"/>
      <c r="S45" s="434"/>
      <c r="T45" s="434"/>
      <c r="U45" s="434"/>
      <c r="V45" s="434"/>
      <c r="W45" s="434"/>
      <c r="X45" s="438"/>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row>
    <row r="46" spans="1:91" ht="15.75" thickBot="1" x14ac:dyDescent="0.3">
      <c r="A46" s="21"/>
      <c r="B46" s="756"/>
      <c r="C46" s="13"/>
      <c r="D46" s="759"/>
      <c r="E46" s="762"/>
      <c r="F46" s="762"/>
      <c r="G46" s="765"/>
      <c r="H46" s="439"/>
      <c r="I46" s="440"/>
      <c r="J46" s="440"/>
      <c r="K46" s="440"/>
      <c r="L46" s="440"/>
      <c r="M46" s="441"/>
      <c r="N46" s="451"/>
      <c r="O46" s="456"/>
      <c r="P46" s="443"/>
      <c r="Q46" s="442"/>
      <c r="R46" s="442"/>
      <c r="S46" s="442"/>
      <c r="T46" s="442"/>
      <c r="U46" s="442"/>
      <c r="V46" s="442"/>
      <c r="W46" s="442"/>
      <c r="X46" s="445"/>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c r="CE46" s="21"/>
      <c r="CF46" s="21"/>
      <c r="CG46" s="21"/>
      <c r="CH46" s="21"/>
      <c r="CI46" s="21"/>
      <c r="CJ46" s="21"/>
      <c r="CK46" s="21"/>
      <c r="CL46" s="21"/>
      <c r="CM46" s="21"/>
    </row>
    <row r="47" spans="1:91" s="21" customFormat="1" x14ac:dyDescent="0.25"/>
    <row r="48" spans="1:91" s="21" customFormat="1" x14ac:dyDescent="0.25"/>
    <row r="49" s="21" customFormat="1" x14ac:dyDescent="0.25"/>
    <row r="50" s="21" customFormat="1" x14ac:dyDescent="0.25"/>
    <row r="51" s="21" customFormat="1" x14ac:dyDescent="0.25"/>
    <row r="52" s="21" customFormat="1" x14ac:dyDescent="0.25"/>
    <row r="53" s="21" customFormat="1" x14ac:dyDescent="0.25"/>
    <row r="54" s="21" customFormat="1" x14ac:dyDescent="0.25"/>
    <row r="55" s="21" customFormat="1" x14ac:dyDescent="0.25"/>
    <row r="56" s="21" customFormat="1" x14ac:dyDescent="0.25"/>
    <row r="57" s="21" customFormat="1" x14ac:dyDescent="0.25"/>
    <row r="58" s="21" customFormat="1" x14ac:dyDescent="0.25"/>
    <row r="59" s="21" customFormat="1" x14ac:dyDescent="0.25"/>
    <row r="60" s="21" customFormat="1" x14ac:dyDescent="0.25"/>
    <row r="61" s="21" customFormat="1" x14ac:dyDescent="0.25"/>
    <row r="62" s="21" customFormat="1" x14ac:dyDescent="0.25"/>
    <row r="63" s="21" customFormat="1" x14ac:dyDescent="0.25"/>
    <row r="64" s="21" customFormat="1" x14ac:dyDescent="0.25"/>
    <row r="65" s="21" customFormat="1" x14ac:dyDescent="0.25"/>
    <row r="66" s="21" customFormat="1" x14ac:dyDescent="0.25"/>
    <row r="67" s="21" customFormat="1" x14ac:dyDescent="0.25"/>
    <row r="68" s="21" customFormat="1" x14ac:dyDescent="0.25"/>
    <row r="69" s="21" customFormat="1" x14ac:dyDescent="0.25"/>
    <row r="70" s="21" customFormat="1" x14ac:dyDescent="0.25"/>
    <row r="71" s="21" customFormat="1" x14ac:dyDescent="0.25"/>
    <row r="72" s="21" customFormat="1" x14ac:dyDescent="0.25"/>
    <row r="73" s="21" customFormat="1" x14ac:dyDescent="0.25"/>
    <row r="74" s="21" customFormat="1" x14ac:dyDescent="0.25"/>
    <row r="75" s="21" customFormat="1" x14ac:dyDescent="0.25"/>
    <row r="76" s="21" customFormat="1" x14ac:dyDescent="0.25"/>
    <row r="77" s="21" customFormat="1" x14ac:dyDescent="0.25"/>
    <row r="78" s="21" customFormat="1" x14ac:dyDescent="0.25"/>
    <row r="79" s="21" customFormat="1" x14ac:dyDescent="0.25"/>
    <row r="80" s="21" customFormat="1" x14ac:dyDescent="0.25"/>
    <row r="81" s="21" customFormat="1" x14ac:dyDescent="0.25"/>
    <row r="82" s="21" customFormat="1" x14ac:dyDescent="0.25"/>
    <row r="83" s="21" customFormat="1" x14ac:dyDescent="0.25"/>
    <row r="84" s="21" customFormat="1" x14ac:dyDescent="0.25"/>
    <row r="85" s="21" customFormat="1" x14ac:dyDescent="0.25"/>
    <row r="86" s="21" customFormat="1" x14ac:dyDescent="0.25"/>
    <row r="87" s="21" customFormat="1" x14ac:dyDescent="0.25"/>
    <row r="88" s="21" customFormat="1" x14ac:dyDescent="0.25"/>
    <row r="89" s="21" customFormat="1" x14ac:dyDescent="0.25"/>
    <row r="90" s="21" customFormat="1" x14ac:dyDescent="0.25"/>
    <row r="91" s="21" customFormat="1" x14ac:dyDescent="0.25"/>
    <row r="92" s="21" customFormat="1" x14ac:dyDescent="0.25"/>
    <row r="93" s="21" customFormat="1" x14ac:dyDescent="0.25"/>
    <row r="94" s="21" customFormat="1" x14ac:dyDescent="0.25"/>
    <row r="95" s="21" customFormat="1" x14ac:dyDescent="0.25"/>
    <row r="96" s="21" customFormat="1" x14ac:dyDescent="0.25"/>
    <row r="97" spans="1:61" s="21" customFormat="1" x14ac:dyDescent="0.25"/>
    <row r="98" spans="1:61" s="21" customFormat="1" x14ac:dyDescent="0.25"/>
    <row r="99" spans="1:61" s="21" customFormat="1" x14ac:dyDescent="0.25"/>
    <row r="100" spans="1:61" s="21" customFormat="1" x14ac:dyDescent="0.25"/>
    <row r="101" spans="1:61" s="21" customFormat="1" x14ac:dyDescent="0.25"/>
    <row r="102" spans="1:61" s="21" customFormat="1" x14ac:dyDescent="0.25"/>
    <row r="103" spans="1:61" s="21" customFormat="1" x14ac:dyDescent="0.25"/>
    <row r="104" spans="1:61" s="21" customFormat="1" x14ac:dyDescent="0.25"/>
    <row r="105" spans="1:61" s="21" customFormat="1" x14ac:dyDescent="0.25"/>
    <row r="106" spans="1:61" s="21" customFormat="1" x14ac:dyDescent="0.25"/>
    <row r="107" spans="1:61" s="21" customFormat="1" x14ac:dyDescent="0.25"/>
    <row r="108" spans="1:61" x14ac:dyDescent="0.2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c r="BA108" s="21"/>
      <c r="BB108" s="21"/>
      <c r="BC108" s="21"/>
      <c r="BD108" s="21"/>
      <c r="BE108" s="21"/>
      <c r="BF108" s="21"/>
      <c r="BG108" s="21"/>
      <c r="BH108" s="21"/>
      <c r="BI108" s="21"/>
    </row>
    <row r="109" spans="1:61" x14ac:dyDescent="0.2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c r="BA109" s="21"/>
      <c r="BB109" s="21"/>
      <c r="BC109" s="21"/>
      <c r="BD109" s="21"/>
      <c r="BE109" s="21"/>
      <c r="BF109" s="21"/>
      <c r="BG109" s="21"/>
      <c r="BH109" s="21"/>
      <c r="BI109" s="21"/>
    </row>
    <row r="110" spans="1:61" x14ac:dyDescent="0.2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c r="BA110" s="21"/>
      <c r="BB110" s="21"/>
      <c r="BC110" s="21"/>
      <c r="BD110" s="21"/>
      <c r="BE110" s="21"/>
      <c r="BF110" s="21"/>
      <c r="BG110" s="21"/>
      <c r="BH110" s="21"/>
      <c r="BI110" s="21"/>
    </row>
    <row r="111" spans="1:61" x14ac:dyDescent="0.2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21"/>
      <c r="BC111" s="21"/>
      <c r="BD111" s="21"/>
      <c r="BE111" s="21"/>
      <c r="BF111" s="21"/>
      <c r="BG111" s="21"/>
      <c r="BH111" s="21"/>
      <c r="BI111" s="21"/>
    </row>
    <row r="112" spans="1:61" x14ac:dyDescent="0.2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c r="AY112" s="21"/>
      <c r="AZ112" s="21"/>
      <c r="BA112" s="21"/>
      <c r="BB112" s="21"/>
      <c r="BC112" s="21"/>
      <c r="BD112" s="21"/>
      <c r="BE112" s="21"/>
      <c r="BF112" s="21"/>
      <c r="BG112" s="21"/>
      <c r="BH112" s="21"/>
      <c r="BI112" s="21"/>
    </row>
    <row r="113" spans="1:61" x14ac:dyDescent="0.2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c r="BA113" s="21"/>
      <c r="BB113" s="21"/>
      <c r="BC113" s="21"/>
      <c r="BD113" s="21"/>
      <c r="BE113" s="21"/>
      <c r="BF113" s="21"/>
      <c r="BG113" s="21"/>
      <c r="BH113" s="21"/>
      <c r="BI113" s="21"/>
    </row>
    <row r="114" spans="1:61" x14ac:dyDescent="0.2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1"/>
      <c r="AZ114" s="21"/>
      <c r="BA114" s="21"/>
      <c r="BB114" s="21"/>
      <c r="BC114" s="21"/>
      <c r="BD114" s="21"/>
      <c r="BE114" s="21"/>
      <c r="BF114" s="21"/>
      <c r="BG114" s="21"/>
      <c r="BH114" s="21"/>
      <c r="BI114" s="21"/>
    </row>
    <row r="115" spans="1:61" x14ac:dyDescent="0.2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c r="AZ115" s="21"/>
      <c r="BA115" s="21"/>
      <c r="BB115" s="21"/>
      <c r="BC115" s="21"/>
      <c r="BD115" s="21"/>
      <c r="BE115" s="21"/>
      <c r="BF115" s="21"/>
      <c r="BG115" s="21"/>
      <c r="BH115" s="21"/>
      <c r="BI115" s="21"/>
    </row>
    <row r="116" spans="1:61" x14ac:dyDescent="0.2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c r="AY116" s="21"/>
      <c r="AZ116" s="21"/>
      <c r="BA116" s="21"/>
      <c r="BB116" s="21"/>
      <c r="BC116" s="21"/>
      <c r="BD116" s="21"/>
      <c r="BE116" s="21"/>
      <c r="BF116" s="21"/>
      <c r="BG116" s="21"/>
      <c r="BH116" s="21"/>
      <c r="BI116" s="21"/>
    </row>
    <row r="117" spans="1:61"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c r="AY117" s="21"/>
      <c r="AZ117" s="21"/>
      <c r="BA117" s="21"/>
      <c r="BB117" s="21"/>
      <c r="BC117" s="21"/>
      <c r="BD117" s="21"/>
      <c r="BE117" s="21"/>
      <c r="BF117" s="21"/>
      <c r="BG117" s="21"/>
      <c r="BH117" s="21"/>
      <c r="BI117" s="21"/>
    </row>
    <row r="118" spans="1:61"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row>
    <row r="119" spans="1:61" x14ac:dyDescent="0.2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row>
    <row r="120" spans="1:61" x14ac:dyDescent="0.25">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row>
    <row r="121" spans="1:61" x14ac:dyDescent="0.2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row>
    <row r="122" spans="1:61" x14ac:dyDescent="0.25">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row>
    <row r="123" spans="1:61" x14ac:dyDescent="0.25">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row>
    <row r="124" spans="1:61" x14ac:dyDescent="0.25">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row>
    <row r="125" spans="1:61" x14ac:dyDescent="0.2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row>
    <row r="126" spans="1:61" x14ac:dyDescent="0.25">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c r="AX126" s="21"/>
      <c r="AY126" s="21"/>
      <c r="AZ126" s="21"/>
      <c r="BA126" s="21"/>
      <c r="BB126" s="21"/>
      <c r="BC126" s="21"/>
      <c r="BD126" s="21"/>
      <c r="BE126" s="21"/>
      <c r="BF126" s="21"/>
      <c r="BG126" s="21"/>
      <c r="BH126" s="21"/>
      <c r="BI126" s="21"/>
    </row>
    <row r="127" spans="1:61" x14ac:dyDescent="0.2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1"/>
      <c r="AY127" s="21"/>
      <c r="AZ127" s="21"/>
      <c r="BA127" s="21"/>
      <c r="BB127" s="21"/>
      <c r="BC127" s="21"/>
      <c r="BD127" s="21"/>
      <c r="BE127" s="21"/>
      <c r="BF127" s="21"/>
      <c r="BG127" s="21"/>
      <c r="BH127" s="21"/>
      <c r="BI127" s="21"/>
    </row>
    <row r="128" spans="1:61" x14ac:dyDescent="0.25">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c r="AY128" s="21"/>
      <c r="AZ128" s="21"/>
      <c r="BA128" s="21"/>
      <c r="BB128" s="21"/>
      <c r="BC128" s="21"/>
      <c r="BD128" s="21"/>
      <c r="BE128" s="21"/>
      <c r="BF128" s="21"/>
      <c r="BG128" s="21"/>
      <c r="BH128" s="21"/>
      <c r="BI128" s="21"/>
    </row>
    <row r="129" spans="1:61" x14ac:dyDescent="0.25">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c r="AY129" s="21"/>
      <c r="AZ129" s="21"/>
      <c r="BA129" s="21"/>
      <c r="BB129" s="21"/>
      <c r="BC129" s="21"/>
      <c r="BD129" s="21"/>
      <c r="BE129" s="21"/>
      <c r="BF129" s="21"/>
      <c r="BG129" s="21"/>
      <c r="BH129" s="21"/>
      <c r="BI129" s="21"/>
    </row>
    <row r="130" spans="1:61" x14ac:dyDescent="0.25">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c r="AY130" s="21"/>
      <c r="AZ130" s="21"/>
      <c r="BA130" s="21"/>
      <c r="BB130" s="21"/>
      <c r="BC130" s="21"/>
      <c r="BD130" s="21"/>
      <c r="BE130" s="21"/>
      <c r="BF130" s="21"/>
      <c r="BG130" s="21"/>
      <c r="BH130" s="21"/>
      <c r="BI130" s="21"/>
    </row>
    <row r="131" spans="1:61" x14ac:dyDescent="0.25">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W131" s="21"/>
      <c r="AX131" s="21"/>
      <c r="AY131" s="21"/>
      <c r="AZ131" s="21"/>
      <c r="BA131" s="21"/>
      <c r="BB131" s="21"/>
      <c r="BC131" s="21"/>
      <c r="BD131" s="21"/>
      <c r="BE131" s="21"/>
      <c r="BF131" s="21"/>
      <c r="BG131" s="21"/>
      <c r="BH131" s="21"/>
      <c r="BI131" s="21"/>
    </row>
    <row r="132" spans="1:61" x14ac:dyDescent="0.25">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c r="AU132" s="21"/>
      <c r="AV132" s="21"/>
      <c r="AW132" s="21"/>
      <c r="AX132" s="21"/>
      <c r="AY132" s="21"/>
      <c r="AZ132" s="21"/>
      <c r="BA132" s="21"/>
      <c r="BB132" s="21"/>
      <c r="BC132" s="21"/>
      <c r="BD132" s="21"/>
      <c r="BE132" s="21"/>
      <c r="BF132" s="21"/>
      <c r="BG132" s="21"/>
      <c r="BH132" s="21"/>
      <c r="BI132" s="21"/>
    </row>
    <row r="133" spans="1:61" x14ac:dyDescent="0.25">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c r="AU133" s="21"/>
      <c r="AV133" s="21"/>
      <c r="AW133" s="21"/>
      <c r="AX133" s="21"/>
      <c r="AY133" s="21"/>
      <c r="AZ133" s="21"/>
      <c r="BA133" s="21"/>
      <c r="BB133" s="21"/>
      <c r="BC133" s="21"/>
      <c r="BD133" s="21"/>
      <c r="BE133" s="21"/>
      <c r="BF133" s="21"/>
      <c r="BG133" s="21"/>
      <c r="BH133" s="21"/>
      <c r="BI133" s="21"/>
    </row>
    <row r="134" spans="1:61" x14ac:dyDescent="0.25">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c r="AU134" s="21"/>
      <c r="AV134" s="21"/>
      <c r="AW134" s="21"/>
      <c r="AX134" s="21"/>
      <c r="AY134" s="21"/>
      <c r="AZ134" s="21"/>
      <c r="BA134" s="21"/>
      <c r="BB134" s="21"/>
      <c r="BC134" s="21"/>
      <c r="BD134" s="21"/>
      <c r="BE134" s="21"/>
      <c r="BF134" s="21"/>
      <c r="BG134" s="21"/>
      <c r="BH134" s="21"/>
      <c r="BI134" s="21"/>
    </row>
    <row r="135" spans="1:61" x14ac:dyDescent="0.2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c r="AU135" s="21"/>
      <c r="AV135" s="21"/>
      <c r="AW135" s="21"/>
      <c r="AX135" s="21"/>
      <c r="AY135" s="21"/>
      <c r="AZ135" s="21"/>
      <c r="BA135" s="21"/>
      <c r="BB135" s="21"/>
      <c r="BC135" s="21"/>
      <c r="BD135" s="21"/>
      <c r="BE135" s="21"/>
      <c r="BF135" s="21"/>
      <c r="BG135" s="21"/>
      <c r="BH135" s="21"/>
      <c r="BI135" s="21"/>
    </row>
    <row r="136" spans="1:61" x14ac:dyDescent="0.25">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c r="AU136" s="21"/>
      <c r="AV136" s="21"/>
      <c r="AW136" s="21"/>
      <c r="AX136" s="21"/>
      <c r="AY136" s="21"/>
      <c r="AZ136" s="21"/>
      <c r="BA136" s="21"/>
      <c r="BB136" s="21"/>
      <c r="BC136" s="21"/>
      <c r="BD136" s="21"/>
      <c r="BE136" s="21"/>
      <c r="BF136" s="21"/>
      <c r="BG136" s="21"/>
      <c r="BH136" s="21"/>
      <c r="BI136" s="21"/>
    </row>
    <row r="137" spans="1:61" x14ac:dyDescent="0.25">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c r="AU137" s="21"/>
      <c r="AV137" s="21"/>
      <c r="AW137" s="21"/>
      <c r="AX137" s="21"/>
      <c r="AY137" s="21"/>
      <c r="AZ137" s="21"/>
      <c r="BA137" s="21"/>
      <c r="BB137" s="21"/>
      <c r="BC137" s="21"/>
      <c r="BD137" s="21"/>
      <c r="BE137" s="21"/>
      <c r="BF137" s="21"/>
      <c r="BG137" s="21"/>
      <c r="BH137" s="21"/>
      <c r="BI137" s="21"/>
    </row>
    <row r="138" spans="1:61" x14ac:dyDescent="0.25">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c r="AU138" s="21"/>
      <c r="AV138" s="21"/>
      <c r="AW138" s="21"/>
      <c r="AX138" s="21"/>
      <c r="AY138" s="21"/>
      <c r="AZ138" s="21"/>
      <c r="BA138" s="21"/>
      <c r="BB138" s="21"/>
      <c r="BC138" s="21"/>
      <c r="BD138" s="21"/>
      <c r="BE138" s="21"/>
      <c r="BF138" s="21"/>
      <c r="BG138" s="21"/>
      <c r="BH138" s="21"/>
      <c r="BI138" s="21"/>
    </row>
    <row r="139" spans="1:61" x14ac:dyDescent="0.25">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c r="AP139" s="21"/>
      <c r="AQ139" s="21"/>
      <c r="AR139" s="21"/>
      <c r="AS139" s="21"/>
      <c r="AT139" s="21"/>
      <c r="AU139" s="21"/>
      <c r="AV139" s="21"/>
      <c r="AW139" s="21"/>
      <c r="AX139" s="21"/>
      <c r="AY139" s="21"/>
      <c r="AZ139" s="21"/>
      <c r="BA139" s="21"/>
      <c r="BB139" s="21"/>
      <c r="BC139" s="21"/>
      <c r="BD139" s="21"/>
      <c r="BE139" s="21"/>
      <c r="BF139" s="21"/>
      <c r="BG139" s="21"/>
      <c r="BH139" s="21"/>
      <c r="BI139" s="21"/>
    </row>
    <row r="140" spans="1:61" x14ac:dyDescent="0.25">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c r="AU140" s="21"/>
      <c r="AV140" s="21"/>
      <c r="AW140" s="21"/>
      <c r="AX140" s="21"/>
      <c r="AY140" s="21"/>
      <c r="AZ140" s="21"/>
      <c r="BA140" s="21"/>
      <c r="BB140" s="21"/>
      <c r="BC140" s="21"/>
      <c r="BD140" s="21"/>
      <c r="BE140" s="21"/>
      <c r="BF140" s="21"/>
      <c r="BG140" s="21"/>
      <c r="BH140" s="21"/>
      <c r="BI140" s="21"/>
    </row>
    <row r="141" spans="1:61" x14ac:dyDescent="0.25">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c r="AU141" s="21"/>
      <c r="AV141" s="21"/>
      <c r="AW141" s="21"/>
      <c r="AX141" s="21"/>
      <c r="AY141" s="21"/>
      <c r="AZ141" s="21"/>
      <c r="BA141" s="21"/>
      <c r="BB141" s="21"/>
      <c r="BC141" s="21"/>
      <c r="BD141" s="21"/>
      <c r="BE141" s="21"/>
      <c r="BF141" s="21"/>
      <c r="BG141" s="21"/>
      <c r="BH141" s="21"/>
      <c r="BI141" s="21"/>
    </row>
    <row r="142" spans="1:61" x14ac:dyDescent="0.25">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c r="AU142" s="21"/>
      <c r="AV142" s="21"/>
      <c r="AW142" s="21"/>
      <c r="AX142" s="21"/>
      <c r="AY142" s="21"/>
      <c r="AZ142" s="21"/>
      <c r="BA142" s="21"/>
      <c r="BB142" s="21"/>
      <c r="BC142" s="21"/>
      <c r="BD142" s="21"/>
      <c r="BE142" s="21"/>
      <c r="BF142" s="21"/>
      <c r="BG142" s="21"/>
      <c r="BH142" s="21"/>
      <c r="BI142" s="21"/>
    </row>
    <row r="143" spans="1:61" x14ac:dyDescent="0.25">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c r="AU143" s="21"/>
      <c r="AV143" s="21"/>
      <c r="AW143" s="21"/>
      <c r="AX143" s="21"/>
      <c r="AY143" s="21"/>
      <c r="AZ143" s="21"/>
      <c r="BA143" s="21"/>
      <c r="BB143" s="21"/>
      <c r="BC143" s="21"/>
      <c r="BD143" s="21"/>
      <c r="BE143" s="21"/>
      <c r="BF143" s="21"/>
      <c r="BG143" s="21"/>
      <c r="BH143" s="21"/>
      <c r="BI143" s="21"/>
    </row>
    <row r="144" spans="1:61" x14ac:dyDescent="0.25">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c r="AU144" s="21"/>
      <c r="AV144" s="21"/>
      <c r="AW144" s="21"/>
      <c r="AX144" s="21"/>
      <c r="AY144" s="21"/>
      <c r="AZ144" s="21"/>
      <c r="BA144" s="21"/>
      <c r="BB144" s="21"/>
      <c r="BC144" s="21"/>
      <c r="BD144" s="21"/>
      <c r="BE144" s="21"/>
      <c r="BF144" s="21"/>
      <c r="BG144" s="21"/>
      <c r="BH144" s="21"/>
      <c r="BI144" s="21"/>
    </row>
    <row r="145" spans="1:61" x14ac:dyDescent="0.2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c r="AQ145" s="21"/>
      <c r="AR145" s="21"/>
      <c r="AS145" s="21"/>
      <c r="AT145" s="21"/>
      <c r="AU145" s="21"/>
      <c r="AV145" s="21"/>
      <c r="AW145" s="21"/>
      <c r="AX145" s="21"/>
      <c r="AY145" s="21"/>
      <c r="AZ145" s="21"/>
      <c r="BA145" s="21"/>
      <c r="BB145" s="21"/>
      <c r="BC145" s="21"/>
      <c r="BD145" s="21"/>
      <c r="BE145" s="21"/>
      <c r="BF145" s="21"/>
      <c r="BG145" s="21"/>
      <c r="BH145" s="21"/>
      <c r="BI145" s="21"/>
    </row>
    <row r="146" spans="1:61" x14ac:dyDescent="0.25">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c r="AY146" s="21"/>
      <c r="AZ146" s="21"/>
      <c r="BA146" s="21"/>
      <c r="BB146" s="21"/>
      <c r="BC146" s="21"/>
      <c r="BD146" s="21"/>
      <c r="BE146" s="21"/>
      <c r="BF146" s="21"/>
      <c r="BG146" s="21"/>
      <c r="BH146" s="21"/>
      <c r="BI146" s="21"/>
    </row>
    <row r="147" spans="1:61" x14ac:dyDescent="0.25">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c r="AX147" s="21"/>
      <c r="AY147" s="21"/>
      <c r="AZ147" s="21"/>
      <c r="BA147" s="21"/>
      <c r="BB147" s="21"/>
      <c r="BC147" s="21"/>
      <c r="BD147" s="21"/>
      <c r="BE147" s="21"/>
      <c r="BF147" s="21"/>
      <c r="BG147" s="21"/>
      <c r="BH147" s="21"/>
      <c r="BI147" s="21"/>
    </row>
  </sheetData>
  <mergeCells count="43">
    <mergeCell ref="D42:D46"/>
    <mergeCell ref="D37:D41"/>
    <mergeCell ref="E37:E41"/>
    <mergeCell ref="B12:B16"/>
    <mergeCell ref="G7:G11"/>
    <mergeCell ref="F7:F11"/>
    <mergeCell ref="D7:D11"/>
    <mergeCell ref="D27:D31"/>
    <mergeCell ref="F27:F31"/>
    <mergeCell ref="F22:F26"/>
    <mergeCell ref="F17:F21"/>
    <mergeCell ref="G12:G16"/>
    <mergeCell ref="G42:G46"/>
    <mergeCell ref="F42:F46"/>
    <mergeCell ref="E42:E46"/>
    <mergeCell ref="G27:G31"/>
    <mergeCell ref="B42:B46"/>
    <mergeCell ref="H5:M5"/>
    <mergeCell ref="D5:G5"/>
    <mergeCell ref="G17:G21"/>
    <mergeCell ref="E17:E21"/>
    <mergeCell ref="E7:E11"/>
    <mergeCell ref="D17:D21"/>
    <mergeCell ref="G22:G26"/>
    <mergeCell ref="E22:E26"/>
    <mergeCell ref="D22:D26"/>
    <mergeCell ref="D32:D36"/>
    <mergeCell ref="F32:F36"/>
    <mergeCell ref="E32:E36"/>
    <mergeCell ref="G32:G36"/>
    <mergeCell ref="F12:F16"/>
    <mergeCell ref="E12:E16"/>
    <mergeCell ref="N5:X5"/>
    <mergeCell ref="B37:B41"/>
    <mergeCell ref="B7:B11"/>
    <mergeCell ref="B17:B21"/>
    <mergeCell ref="B22:B26"/>
    <mergeCell ref="B27:B31"/>
    <mergeCell ref="B32:B36"/>
    <mergeCell ref="D12:D16"/>
    <mergeCell ref="E27:E31"/>
    <mergeCell ref="G37:G41"/>
    <mergeCell ref="F37:F4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pageSetUpPr autoPageBreaks="0"/>
  </sheetPr>
  <dimension ref="B2:Y34"/>
  <sheetViews>
    <sheetView zoomScale="60" zoomScaleNormal="60" workbookViewId="0">
      <selection activeCell="E66" sqref="E66"/>
    </sheetView>
  </sheetViews>
  <sheetFormatPr defaultColWidth="9.42578125" defaultRowHeight="15" x14ac:dyDescent="0.25"/>
  <cols>
    <col min="1" max="3" width="9.42578125" style="23"/>
    <col min="4" max="4" width="76.5703125" style="23" customWidth="1"/>
    <col min="5" max="5" width="19.42578125" style="23" customWidth="1"/>
    <col min="6" max="6" width="12.42578125" style="23" customWidth="1"/>
    <col min="7" max="7" width="9.42578125" style="23"/>
    <col min="8" max="8" width="11.42578125" style="23" customWidth="1"/>
    <col min="9" max="9" width="16.5703125" style="23" customWidth="1"/>
    <col min="10" max="10" width="13.42578125" style="23" customWidth="1"/>
    <col min="11" max="11" width="12.42578125" style="23" customWidth="1"/>
    <col min="12" max="12" width="11.5703125" style="23" customWidth="1"/>
    <col min="13" max="13" width="16.5703125" style="23" customWidth="1"/>
    <col min="14" max="14" width="10.42578125" style="23" customWidth="1"/>
    <col min="15" max="15" width="10.5703125" style="23" customWidth="1"/>
    <col min="16" max="16" width="18.42578125" style="23" customWidth="1"/>
    <col min="17" max="17" width="29.5703125" style="23" customWidth="1"/>
    <col min="18" max="18" width="24.5703125" style="23" customWidth="1"/>
    <col min="19" max="19" width="12.5703125" style="23" customWidth="1"/>
    <col min="20" max="20" width="31.42578125" style="23" customWidth="1"/>
    <col min="21" max="21" width="14.42578125" style="23" customWidth="1"/>
    <col min="22" max="22" width="11.42578125" style="23" customWidth="1"/>
    <col min="23" max="16384" width="9.42578125" style="23"/>
  </cols>
  <sheetData>
    <row r="2" spans="2:25" x14ac:dyDescent="0.25">
      <c r="B2" s="27"/>
      <c r="C2" s="35"/>
      <c r="D2" s="35"/>
      <c r="E2" s="35"/>
      <c r="F2" s="35"/>
      <c r="G2" s="35"/>
      <c r="H2" s="35"/>
      <c r="I2" s="35"/>
      <c r="J2" s="35"/>
      <c r="K2" s="35"/>
      <c r="L2" s="35"/>
      <c r="M2" s="35"/>
      <c r="N2" s="35"/>
      <c r="O2" s="35"/>
      <c r="P2" s="35"/>
      <c r="Q2" s="35"/>
      <c r="R2" s="35"/>
      <c r="S2" s="35"/>
      <c r="T2" s="35"/>
      <c r="U2" s="35"/>
      <c r="V2" s="35"/>
      <c r="W2" s="35"/>
      <c r="X2" s="35"/>
      <c r="Y2" s="36"/>
    </row>
    <row r="3" spans="2:25" ht="15.75" customHeight="1" x14ac:dyDescent="0.25">
      <c r="B3" s="83"/>
      <c r="C3" s="84" t="s">
        <v>317</v>
      </c>
      <c r="D3" s="24"/>
      <c r="E3" s="24"/>
      <c r="F3" s="24"/>
      <c r="G3" s="24"/>
      <c r="H3" s="24"/>
      <c r="I3" s="24"/>
      <c r="J3" s="24"/>
      <c r="K3" s="24"/>
      <c r="L3" s="24"/>
      <c r="M3" s="24"/>
      <c r="N3" s="24"/>
      <c r="O3" s="24"/>
      <c r="P3" s="24"/>
      <c r="Q3" s="24"/>
      <c r="R3" s="24"/>
      <c r="S3" s="24"/>
      <c r="T3" s="24"/>
      <c r="U3" s="24"/>
      <c r="V3" s="24"/>
      <c r="W3" s="24"/>
      <c r="X3" s="24"/>
      <c r="Y3" s="85"/>
    </row>
    <row r="4" spans="2:25" x14ac:dyDescent="0.25">
      <c r="B4" s="28"/>
      <c r="C4" s="21"/>
      <c r="D4" s="21"/>
      <c r="E4" s="21"/>
      <c r="F4" s="21"/>
      <c r="G4" s="21"/>
      <c r="H4" s="21"/>
      <c r="I4" s="21"/>
      <c r="J4" s="21"/>
      <c r="K4" s="21"/>
      <c r="L4" s="21"/>
      <c r="M4" s="21"/>
      <c r="N4" s="21"/>
      <c r="O4" s="21"/>
      <c r="P4" s="21"/>
      <c r="Q4" s="21"/>
      <c r="R4" s="21"/>
      <c r="S4" s="21"/>
      <c r="T4" s="21"/>
      <c r="U4" s="21"/>
      <c r="V4" s="21"/>
      <c r="W4" s="21"/>
      <c r="X4" s="21"/>
      <c r="Y4" s="39"/>
    </row>
    <row r="5" spans="2:25" x14ac:dyDescent="0.25">
      <c r="B5" s="28"/>
      <c r="C5" s="21"/>
      <c r="D5" s="357"/>
      <c r="E5" s="694" t="s">
        <v>318</v>
      </c>
      <c r="F5" s="695"/>
      <c r="G5" s="695"/>
      <c r="H5" s="696"/>
      <c r="I5" s="694" t="s">
        <v>319</v>
      </c>
      <c r="J5" s="695"/>
      <c r="K5" s="695"/>
      <c r="L5" s="696"/>
      <c r="M5" s="21"/>
      <c r="N5" s="21"/>
      <c r="O5" s="21"/>
      <c r="P5" s="21"/>
      <c r="Q5" s="21"/>
      <c r="R5" s="21"/>
      <c r="S5" s="21"/>
      <c r="T5" s="21"/>
      <c r="U5" s="21"/>
      <c r="V5" s="21"/>
      <c r="W5" s="21"/>
      <c r="X5" s="21"/>
      <c r="Y5" s="21"/>
    </row>
    <row r="6" spans="2:25" ht="30" x14ac:dyDescent="0.25">
      <c r="B6" s="28"/>
      <c r="C6" s="21"/>
      <c r="D6" s="2" t="s">
        <v>274</v>
      </c>
      <c r="E6" s="362" t="s">
        <v>281</v>
      </c>
      <c r="F6" s="362" t="s">
        <v>282</v>
      </c>
      <c r="G6" s="362" t="s">
        <v>283</v>
      </c>
      <c r="H6" s="362" t="s">
        <v>284</v>
      </c>
      <c r="I6" s="362" t="s">
        <v>281</v>
      </c>
      <c r="J6" s="362" t="s">
        <v>282</v>
      </c>
      <c r="K6" s="362" t="s">
        <v>283</v>
      </c>
      <c r="L6" s="362" t="s">
        <v>284</v>
      </c>
      <c r="M6" s="778" t="s">
        <v>320</v>
      </c>
      <c r="N6" s="779"/>
      <c r="O6" s="779"/>
      <c r="P6" s="780"/>
      <c r="Q6" s="778" t="s">
        <v>6</v>
      </c>
      <c r="R6" s="779"/>
      <c r="S6" s="779"/>
      <c r="T6" s="780"/>
      <c r="U6" s="21"/>
      <c r="V6" s="21"/>
      <c r="W6" s="21"/>
      <c r="X6" s="21"/>
      <c r="Y6" s="21"/>
    </row>
    <row r="7" spans="2:25" x14ac:dyDescent="0.25">
      <c r="B7" s="28"/>
      <c r="C7" s="21"/>
      <c r="D7" s="187"/>
      <c r="E7" s="18"/>
      <c r="F7" s="18"/>
      <c r="G7" s="18"/>
      <c r="H7" s="18"/>
      <c r="I7" s="18"/>
      <c r="J7" s="18"/>
      <c r="K7" s="18"/>
      <c r="L7" s="18"/>
      <c r="M7" s="677"/>
      <c r="N7" s="678"/>
      <c r="O7" s="678"/>
      <c r="P7" s="679"/>
      <c r="Q7" s="772"/>
      <c r="R7" s="772"/>
      <c r="S7" s="772"/>
      <c r="T7" s="772"/>
      <c r="U7" s="21"/>
      <c r="V7" s="21"/>
      <c r="W7" s="21"/>
      <c r="X7" s="21"/>
      <c r="Y7" s="21"/>
    </row>
    <row r="8" spans="2:25" x14ac:dyDescent="0.25">
      <c r="B8" s="28"/>
      <c r="C8" s="21"/>
      <c r="D8" s="5"/>
      <c r="E8" s="18"/>
      <c r="F8" s="18"/>
      <c r="G8" s="18"/>
      <c r="H8" s="18"/>
      <c r="I8" s="18"/>
      <c r="J8" s="18"/>
      <c r="K8" s="18"/>
      <c r="L8" s="18"/>
      <c r="M8" s="781"/>
      <c r="N8" s="782"/>
      <c r="O8" s="782"/>
      <c r="P8" s="783"/>
      <c r="Q8" s="772"/>
      <c r="R8" s="772"/>
      <c r="S8" s="772"/>
      <c r="T8" s="772"/>
      <c r="U8" s="21"/>
      <c r="V8" s="21"/>
      <c r="W8" s="21"/>
      <c r="X8" s="21"/>
      <c r="Y8" s="21"/>
    </row>
    <row r="9" spans="2:25" x14ac:dyDescent="0.25">
      <c r="B9" s="28"/>
      <c r="C9" s="21"/>
      <c r="D9" s="5"/>
      <c r="E9" s="18"/>
      <c r="F9" s="18"/>
      <c r="G9" s="18"/>
      <c r="H9" s="18"/>
      <c r="I9" s="18"/>
      <c r="J9" s="18"/>
      <c r="K9" s="18"/>
      <c r="L9" s="18"/>
      <c r="M9" s="781"/>
      <c r="N9" s="782"/>
      <c r="O9" s="782"/>
      <c r="P9" s="783"/>
      <c r="Q9" s="772"/>
      <c r="R9" s="772"/>
      <c r="S9" s="772"/>
      <c r="T9" s="772"/>
      <c r="U9" s="21"/>
      <c r="V9" s="21"/>
      <c r="W9" s="21"/>
      <c r="X9" s="21"/>
      <c r="Y9" s="21"/>
    </row>
    <row r="10" spans="2:25" x14ac:dyDescent="0.25">
      <c r="B10" s="28"/>
      <c r="C10" s="21"/>
      <c r="D10" s="5"/>
      <c r="E10" s="18"/>
      <c r="F10" s="18"/>
      <c r="G10" s="18"/>
      <c r="H10" s="18"/>
      <c r="I10" s="18"/>
      <c r="J10" s="18"/>
      <c r="K10" s="18"/>
      <c r="L10" s="18"/>
      <c r="M10" s="781"/>
      <c r="N10" s="782"/>
      <c r="O10" s="782"/>
      <c r="P10" s="783"/>
      <c r="Q10" s="772"/>
      <c r="R10" s="772"/>
      <c r="S10" s="772"/>
      <c r="T10" s="772"/>
      <c r="U10" s="21"/>
      <c r="V10" s="21"/>
      <c r="W10" s="21"/>
      <c r="X10" s="21"/>
      <c r="Y10" s="21"/>
    </row>
    <row r="11" spans="2:25" x14ac:dyDescent="0.25">
      <c r="B11" s="28"/>
      <c r="C11" s="21"/>
      <c r="D11" s="5"/>
      <c r="E11" s="18"/>
      <c r="F11" s="18"/>
      <c r="G11" s="18"/>
      <c r="H11" s="18"/>
      <c r="I11" s="18"/>
      <c r="J11" s="18"/>
      <c r="K11" s="18"/>
      <c r="L11" s="18"/>
      <c r="M11" s="781"/>
      <c r="N11" s="782"/>
      <c r="O11" s="782"/>
      <c r="P11" s="783"/>
      <c r="Q11" s="772"/>
      <c r="R11" s="772"/>
      <c r="S11" s="772"/>
      <c r="T11" s="772"/>
      <c r="U11" s="21"/>
      <c r="V11" s="21"/>
      <c r="W11" s="21"/>
      <c r="X11" s="21"/>
      <c r="Y11" s="21"/>
    </row>
    <row r="12" spans="2:25" x14ac:dyDescent="0.25">
      <c r="B12" s="28"/>
      <c r="C12" s="21"/>
      <c r="D12" s="5"/>
      <c r="E12" s="214"/>
      <c r="F12" s="214"/>
      <c r="G12" s="214"/>
      <c r="H12" s="214"/>
      <c r="I12" s="214"/>
      <c r="J12" s="214"/>
      <c r="K12" s="214"/>
      <c r="L12" s="214"/>
      <c r="M12" s="784"/>
      <c r="N12" s="785"/>
      <c r="O12" s="785"/>
      <c r="P12" s="786"/>
      <c r="Q12" s="766"/>
      <c r="R12" s="767"/>
      <c r="S12" s="767"/>
      <c r="T12" s="768"/>
      <c r="U12" s="21"/>
      <c r="V12" s="21"/>
      <c r="W12" s="21"/>
      <c r="X12" s="21"/>
      <c r="Y12" s="21"/>
    </row>
    <row r="13" spans="2:25" x14ac:dyDescent="0.25">
      <c r="B13" s="28"/>
      <c r="C13" s="21"/>
      <c r="D13" s="5"/>
      <c r="E13" s="214"/>
      <c r="F13" s="214"/>
      <c r="G13" s="214"/>
      <c r="H13" s="214"/>
      <c r="I13" s="214"/>
      <c r="J13" s="214"/>
      <c r="K13" s="214"/>
      <c r="L13" s="214"/>
      <c r="M13" s="790"/>
      <c r="N13" s="689"/>
      <c r="O13" s="689"/>
      <c r="P13" s="791"/>
      <c r="Q13" s="766"/>
      <c r="R13" s="767"/>
      <c r="S13" s="767"/>
      <c r="T13" s="768"/>
      <c r="U13" s="21"/>
      <c r="V13" s="21"/>
      <c r="W13" s="21"/>
      <c r="X13" s="21"/>
      <c r="Y13" s="21"/>
    </row>
    <row r="14" spans="2:25" x14ac:dyDescent="0.25">
      <c r="B14" s="28"/>
      <c r="C14" s="21"/>
      <c r="D14" s="5"/>
      <c r="E14" s="214"/>
      <c r="F14" s="214"/>
      <c r="G14" s="214"/>
      <c r="H14" s="214"/>
      <c r="I14" s="214"/>
      <c r="J14" s="214"/>
      <c r="K14" s="214"/>
      <c r="L14" s="214"/>
      <c r="M14" s="790"/>
      <c r="N14" s="689"/>
      <c r="O14" s="689"/>
      <c r="P14" s="791"/>
      <c r="Q14" s="766"/>
      <c r="R14" s="767"/>
      <c r="S14" s="767"/>
      <c r="T14" s="768"/>
      <c r="U14" s="21"/>
      <c r="V14" s="21"/>
      <c r="W14" s="21"/>
      <c r="X14" s="21"/>
      <c r="Y14" s="21"/>
    </row>
    <row r="15" spans="2:25" x14ac:dyDescent="0.25">
      <c r="B15" s="28"/>
      <c r="C15" s="21"/>
      <c r="D15" s="5"/>
      <c r="E15" s="214"/>
      <c r="F15" s="214"/>
      <c r="G15" s="214"/>
      <c r="H15" s="214"/>
      <c r="I15" s="214"/>
      <c r="J15" s="214"/>
      <c r="K15" s="214"/>
      <c r="L15" s="214"/>
      <c r="M15" s="790"/>
      <c r="N15" s="689"/>
      <c r="O15" s="689"/>
      <c r="P15" s="791"/>
      <c r="Q15" s="766"/>
      <c r="R15" s="767"/>
      <c r="S15" s="767"/>
      <c r="T15" s="768"/>
      <c r="U15" s="21"/>
      <c r="V15" s="21"/>
      <c r="W15" s="21"/>
      <c r="X15" s="21"/>
      <c r="Y15" s="21"/>
    </row>
    <row r="16" spans="2:25" x14ac:dyDescent="0.25">
      <c r="B16" s="28"/>
      <c r="C16" s="21"/>
      <c r="D16" s="5"/>
      <c r="E16" s="214"/>
      <c r="F16" s="214"/>
      <c r="G16" s="214"/>
      <c r="H16" s="214"/>
      <c r="I16" s="214"/>
      <c r="J16" s="214"/>
      <c r="K16" s="214"/>
      <c r="L16" s="214"/>
      <c r="M16" s="787"/>
      <c r="N16" s="788"/>
      <c r="O16" s="788"/>
      <c r="P16" s="789"/>
      <c r="Q16" s="766"/>
      <c r="R16" s="767"/>
      <c r="S16" s="767"/>
      <c r="T16" s="768"/>
      <c r="U16" s="21"/>
      <c r="V16" s="21"/>
      <c r="W16" s="21"/>
      <c r="X16" s="21"/>
      <c r="Y16" s="21"/>
    </row>
    <row r="17" spans="2:25" x14ac:dyDescent="0.25">
      <c r="B17" s="28"/>
      <c r="C17" s="21"/>
      <c r="D17" s="5"/>
      <c r="E17" s="214"/>
      <c r="F17" s="214"/>
      <c r="G17" s="214"/>
      <c r="H17" s="214"/>
      <c r="I17" s="214"/>
      <c r="J17" s="214"/>
      <c r="K17" s="214"/>
      <c r="L17" s="214"/>
      <c r="M17" s="773"/>
      <c r="N17" s="594"/>
      <c r="O17" s="594"/>
      <c r="P17" s="595"/>
      <c r="Q17" s="766"/>
      <c r="R17" s="767"/>
      <c r="S17" s="767"/>
      <c r="T17" s="768"/>
      <c r="U17" s="21"/>
      <c r="V17" s="21"/>
      <c r="W17" s="21"/>
      <c r="X17" s="21"/>
      <c r="Y17" s="21"/>
    </row>
    <row r="18" spans="2:25" x14ac:dyDescent="0.25">
      <c r="B18" s="28"/>
      <c r="C18" s="21"/>
      <c r="D18" s="187"/>
      <c r="E18" s="214"/>
      <c r="F18" s="214"/>
      <c r="G18" s="214"/>
      <c r="H18" s="214"/>
      <c r="I18" s="214"/>
      <c r="J18" s="214"/>
      <c r="K18" s="214"/>
      <c r="L18" s="214"/>
      <c r="M18" s="773"/>
      <c r="N18" s="594"/>
      <c r="O18" s="594"/>
      <c r="P18" s="595"/>
      <c r="Q18" s="766"/>
      <c r="R18" s="767"/>
      <c r="S18" s="767"/>
      <c r="T18" s="768"/>
      <c r="U18" s="21"/>
      <c r="V18" s="21"/>
      <c r="W18" s="21"/>
      <c r="X18" s="21"/>
      <c r="Y18" s="21"/>
    </row>
    <row r="19" spans="2:25" x14ac:dyDescent="0.25">
      <c r="B19" s="28"/>
      <c r="C19" s="21"/>
      <c r="D19" s="5"/>
      <c r="E19" s="214"/>
      <c r="F19" s="214"/>
      <c r="G19" s="214"/>
      <c r="H19" s="214"/>
      <c r="I19" s="214"/>
      <c r="J19" s="214"/>
      <c r="K19" s="214"/>
      <c r="L19" s="214"/>
      <c r="M19" s="784"/>
      <c r="N19" s="785"/>
      <c r="O19" s="785"/>
      <c r="P19" s="786"/>
      <c r="Q19" s="766"/>
      <c r="R19" s="767"/>
      <c r="S19" s="767"/>
      <c r="T19" s="768"/>
      <c r="U19" s="21"/>
      <c r="V19" s="21"/>
      <c r="W19" s="21"/>
      <c r="X19" s="21"/>
      <c r="Y19" s="21"/>
    </row>
    <row r="20" spans="2:25" x14ac:dyDescent="0.25">
      <c r="B20" s="28"/>
      <c r="C20" s="21"/>
      <c r="D20" s="5"/>
      <c r="E20" s="214"/>
      <c r="F20" s="214"/>
      <c r="G20" s="214"/>
      <c r="H20" s="214"/>
      <c r="I20" s="214"/>
      <c r="J20" s="214"/>
      <c r="K20" s="214"/>
      <c r="L20" s="214"/>
      <c r="M20" s="787"/>
      <c r="N20" s="788"/>
      <c r="O20" s="788"/>
      <c r="P20" s="789"/>
      <c r="Q20" s="766"/>
      <c r="R20" s="767"/>
      <c r="S20" s="767"/>
      <c r="T20" s="768"/>
      <c r="U20" s="21"/>
      <c r="V20" s="21"/>
      <c r="W20" s="21"/>
      <c r="X20" s="21"/>
      <c r="Y20" s="21"/>
    </row>
    <row r="21" spans="2:25" x14ac:dyDescent="0.25">
      <c r="B21" s="28"/>
      <c r="C21" s="21"/>
      <c r="D21" s="5"/>
      <c r="E21" s="214"/>
      <c r="F21" s="214"/>
      <c r="G21" s="214"/>
      <c r="H21" s="214"/>
      <c r="I21" s="214"/>
      <c r="J21" s="214"/>
      <c r="K21" s="214"/>
      <c r="L21" s="214"/>
      <c r="M21" s="773"/>
      <c r="N21" s="594"/>
      <c r="O21" s="594"/>
      <c r="P21" s="595"/>
      <c r="Q21" s="766"/>
      <c r="R21" s="767"/>
      <c r="S21" s="767"/>
      <c r="T21" s="768"/>
      <c r="U21" s="21"/>
      <c r="V21" s="21"/>
      <c r="W21" s="21"/>
      <c r="X21" s="21"/>
      <c r="Y21" s="21"/>
    </row>
    <row r="22" spans="2:25" x14ac:dyDescent="0.25">
      <c r="B22" s="28"/>
      <c r="C22" s="21"/>
      <c r="D22" s="5"/>
      <c r="E22" s="214"/>
      <c r="F22" s="214"/>
      <c r="G22" s="214"/>
      <c r="H22" s="214"/>
      <c r="I22" s="214"/>
      <c r="J22" s="214"/>
      <c r="K22" s="214"/>
      <c r="L22" s="214"/>
      <c r="M22" s="649"/>
      <c r="N22" s="661"/>
      <c r="O22" s="661"/>
      <c r="P22" s="662"/>
      <c r="Q22" s="766"/>
      <c r="R22" s="767"/>
      <c r="S22" s="767"/>
      <c r="T22" s="768"/>
      <c r="U22" s="21"/>
      <c r="V22" s="21"/>
      <c r="W22" s="21"/>
      <c r="X22" s="21"/>
      <c r="Y22" s="21"/>
    </row>
    <row r="23" spans="2:25" x14ac:dyDescent="0.25">
      <c r="B23" s="28"/>
      <c r="C23" s="21"/>
      <c r="D23" s="5"/>
      <c r="E23" s="214"/>
      <c r="F23" s="214"/>
      <c r="G23" s="214"/>
      <c r="H23" s="214"/>
      <c r="I23" s="214"/>
      <c r="J23" s="214"/>
      <c r="K23" s="214"/>
      <c r="L23" s="214"/>
      <c r="M23" s="666"/>
      <c r="N23" s="667"/>
      <c r="O23" s="667"/>
      <c r="P23" s="668"/>
      <c r="Q23" s="766"/>
      <c r="R23" s="767"/>
      <c r="S23" s="767"/>
      <c r="T23" s="768"/>
      <c r="U23" s="21"/>
      <c r="V23" s="21"/>
      <c r="W23" s="21"/>
      <c r="X23" s="21"/>
      <c r="Y23" s="21"/>
    </row>
    <row r="24" spans="2:25" x14ac:dyDescent="0.25">
      <c r="B24" s="28"/>
      <c r="C24" s="21"/>
      <c r="D24" s="5"/>
      <c r="E24" s="214"/>
      <c r="F24" s="214"/>
      <c r="G24" s="214"/>
      <c r="H24" s="214"/>
      <c r="I24" s="214"/>
      <c r="J24" s="214"/>
      <c r="K24" s="214"/>
      <c r="L24" s="214"/>
      <c r="M24" s="593"/>
      <c r="N24" s="594"/>
      <c r="O24" s="594"/>
      <c r="P24" s="595"/>
      <c r="Q24" s="769"/>
      <c r="R24" s="770"/>
      <c r="S24" s="770"/>
      <c r="T24" s="771"/>
      <c r="U24" s="21"/>
      <c r="V24" s="21"/>
      <c r="W24" s="21"/>
      <c r="X24" s="21"/>
      <c r="Y24" s="21"/>
    </row>
    <row r="25" spans="2:25" x14ac:dyDescent="0.25">
      <c r="B25" s="28"/>
      <c r="C25" s="21"/>
      <c r="D25" s="21"/>
      <c r="E25" s="21"/>
      <c r="F25" s="21"/>
      <c r="G25" s="21"/>
      <c r="H25" s="21"/>
      <c r="I25" s="21"/>
      <c r="J25" s="21"/>
      <c r="K25" s="21"/>
      <c r="L25" s="21"/>
      <c r="M25" s="21"/>
      <c r="N25" s="21"/>
      <c r="O25" s="21"/>
      <c r="P25" s="21"/>
      <c r="Q25" s="21"/>
      <c r="R25" s="21"/>
      <c r="S25" s="21"/>
      <c r="T25" s="21"/>
      <c r="U25" s="21"/>
      <c r="V25" s="21"/>
      <c r="W25" s="21"/>
      <c r="X25" s="21"/>
      <c r="Y25" s="39"/>
    </row>
    <row r="26" spans="2:25" x14ac:dyDescent="0.25">
      <c r="B26" s="83"/>
      <c r="C26" s="84" t="s">
        <v>321</v>
      </c>
      <c r="D26" s="24"/>
      <c r="E26" s="24"/>
      <c r="F26" s="24"/>
      <c r="G26" s="24"/>
      <c r="H26" s="24"/>
      <c r="I26" s="24"/>
      <c r="J26" s="24"/>
      <c r="K26" s="24"/>
      <c r="L26" s="24"/>
      <c r="M26" s="24"/>
      <c r="N26" s="24"/>
      <c r="O26" s="24"/>
      <c r="P26" s="24"/>
      <c r="Q26" s="24"/>
      <c r="R26" s="24"/>
      <c r="S26" s="24"/>
      <c r="T26" s="24"/>
      <c r="U26" s="24"/>
      <c r="V26" s="24"/>
      <c r="W26" s="24"/>
      <c r="X26" s="24"/>
      <c r="Y26" s="85"/>
    </row>
    <row r="27" spans="2:25" x14ac:dyDescent="0.25">
      <c r="B27" s="28"/>
      <c r="C27" s="21"/>
      <c r="D27" s="21"/>
      <c r="E27" s="21"/>
      <c r="F27" s="21"/>
      <c r="G27" s="21"/>
      <c r="H27" s="21"/>
      <c r="I27" s="21"/>
      <c r="J27" s="21"/>
      <c r="K27" s="21"/>
      <c r="L27" s="21"/>
      <c r="M27" s="21"/>
      <c r="N27" s="21"/>
      <c r="O27" s="21"/>
      <c r="P27" s="21"/>
      <c r="Q27" s="21"/>
      <c r="R27" s="21"/>
      <c r="S27" s="21"/>
      <c r="T27" s="21"/>
      <c r="U27" s="21"/>
      <c r="V27" s="21"/>
      <c r="W27" s="21"/>
      <c r="X27" s="21"/>
      <c r="Y27" s="39"/>
    </row>
    <row r="28" spans="2:25" x14ac:dyDescent="0.25">
      <c r="B28" s="28"/>
      <c r="C28" s="21"/>
      <c r="D28" s="21"/>
      <c r="E28" s="774"/>
      <c r="F28" s="774"/>
      <c r="G28" s="774"/>
      <c r="H28" s="774"/>
      <c r="I28" s="774"/>
      <c r="J28" s="774"/>
      <c r="K28" s="774"/>
      <c r="L28" s="774"/>
      <c r="M28" s="774"/>
      <c r="N28" s="774"/>
      <c r="O28" s="774"/>
      <c r="P28" s="774"/>
      <c r="Q28" s="774"/>
      <c r="R28" s="774"/>
      <c r="S28" s="774"/>
      <c r="T28" s="21"/>
      <c r="U28" s="21"/>
      <c r="V28" s="21"/>
      <c r="W28" s="21"/>
      <c r="X28" s="21"/>
      <c r="Y28" s="39"/>
    </row>
    <row r="29" spans="2:25" x14ac:dyDescent="0.25">
      <c r="B29" s="28"/>
      <c r="C29" s="21"/>
      <c r="D29" s="357" t="s">
        <v>322</v>
      </c>
      <c r="E29" s="775" t="s">
        <v>323</v>
      </c>
      <c r="F29" s="776"/>
      <c r="G29" s="777"/>
      <c r="H29" s="775" t="s">
        <v>324</v>
      </c>
      <c r="I29" s="776"/>
      <c r="J29" s="777"/>
      <c r="K29" s="775" t="s">
        <v>286</v>
      </c>
      <c r="L29" s="776"/>
      <c r="M29" s="777"/>
      <c r="N29" s="775" t="s">
        <v>325</v>
      </c>
      <c r="O29" s="776"/>
      <c r="P29" s="777"/>
      <c r="Q29" s="775" t="s">
        <v>51</v>
      </c>
      <c r="R29" s="776"/>
      <c r="S29" s="777"/>
      <c r="T29" s="775" t="s">
        <v>8</v>
      </c>
      <c r="U29" s="776"/>
      <c r="V29" s="777"/>
      <c r="W29" s="21"/>
      <c r="X29" s="21"/>
      <c r="Y29" s="39"/>
    </row>
    <row r="30" spans="2:25" x14ac:dyDescent="0.25">
      <c r="B30" s="28"/>
      <c r="C30" s="21"/>
      <c r="D30" s="74" t="s">
        <v>326</v>
      </c>
      <c r="E30" s="77"/>
      <c r="F30" s="78"/>
      <c r="G30" s="89"/>
      <c r="H30" s="77"/>
      <c r="I30" s="78"/>
      <c r="J30" s="89"/>
      <c r="K30" s="77"/>
      <c r="L30" s="78"/>
      <c r="M30" s="89"/>
      <c r="N30" s="77"/>
      <c r="O30" s="78"/>
      <c r="P30" s="89"/>
      <c r="Q30" s="77"/>
      <c r="R30" s="78"/>
      <c r="S30" s="89"/>
      <c r="T30" s="77"/>
      <c r="U30" s="78"/>
      <c r="V30" s="89"/>
      <c r="W30" s="21"/>
      <c r="X30" s="21"/>
      <c r="Y30" s="39"/>
    </row>
    <row r="31" spans="2:25" x14ac:dyDescent="0.25">
      <c r="B31" s="28"/>
      <c r="C31" s="21"/>
      <c r="D31" s="77"/>
      <c r="E31" s="215"/>
      <c r="F31" s="216"/>
      <c r="G31" s="217"/>
      <c r="H31" s="215"/>
      <c r="I31" s="216"/>
      <c r="J31" s="217"/>
      <c r="K31" s="215"/>
      <c r="L31" s="216"/>
      <c r="M31" s="217"/>
      <c r="N31" s="215"/>
      <c r="O31" s="216"/>
      <c r="P31" s="217"/>
      <c r="Q31" s="215"/>
      <c r="R31" s="216"/>
      <c r="S31" s="217"/>
      <c r="T31" s="215"/>
      <c r="U31" s="216"/>
      <c r="V31" s="217"/>
      <c r="W31" s="21"/>
      <c r="X31" s="21"/>
      <c r="Y31" s="39"/>
    </row>
    <row r="32" spans="2:25" x14ac:dyDescent="0.25">
      <c r="B32" s="28"/>
      <c r="C32" s="21"/>
      <c r="D32" s="92"/>
      <c r="E32" s="218"/>
      <c r="F32" s="219"/>
      <c r="G32" s="220"/>
      <c r="H32" s="218"/>
      <c r="I32" s="219"/>
      <c r="J32" s="220"/>
      <c r="K32" s="218"/>
      <c r="L32" s="219"/>
      <c r="M32" s="220"/>
      <c r="N32" s="218"/>
      <c r="O32" s="219"/>
      <c r="P32" s="220"/>
      <c r="Q32" s="218"/>
      <c r="R32" s="219"/>
      <c r="S32" s="220"/>
      <c r="T32" s="218"/>
      <c r="U32" s="219"/>
      <c r="V32" s="220"/>
      <c r="W32" s="21"/>
      <c r="X32" s="21"/>
      <c r="Y32" s="39"/>
    </row>
    <row r="33" spans="2:25" x14ac:dyDescent="0.25">
      <c r="B33" s="28"/>
      <c r="C33" s="21"/>
      <c r="D33" s="21"/>
      <c r="E33" s="21"/>
      <c r="F33" s="21"/>
      <c r="G33" s="21"/>
      <c r="H33" s="21"/>
      <c r="I33" s="21"/>
      <c r="J33" s="21"/>
      <c r="K33" s="21"/>
      <c r="L33" s="21"/>
      <c r="M33" s="21"/>
      <c r="N33" s="21"/>
      <c r="O33" s="21"/>
      <c r="P33" s="21"/>
      <c r="Q33" s="21"/>
      <c r="R33" s="21"/>
      <c r="S33" s="21"/>
      <c r="T33" s="21"/>
      <c r="U33" s="21"/>
      <c r="V33" s="21"/>
      <c r="W33" s="21"/>
      <c r="X33" s="21"/>
      <c r="Y33" s="39"/>
    </row>
    <row r="34" spans="2:25" x14ac:dyDescent="0.25">
      <c r="B34" s="56"/>
      <c r="C34" s="55"/>
      <c r="D34" s="55"/>
      <c r="E34" s="55"/>
      <c r="F34" s="55"/>
      <c r="G34" s="55"/>
      <c r="H34" s="55"/>
      <c r="I34" s="55"/>
      <c r="J34" s="55"/>
      <c r="K34" s="55"/>
      <c r="L34" s="55"/>
      <c r="M34" s="55"/>
      <c r="N34" s="55"/>
      <c r="O34" s="55"/>
      <c r="P34" s="55"/>
      <c r="Q34" s="55"/>
      <c r="R34" s="55"/>
      <c r="S34" s="55"/>
      <c r="T34" s="55"/>
      <c r="U34" s="55"/>
      <c r="V34" s="55"/>
      <c r="W34" s="55"/>
      <c r="X34" s="55"/>
      <c r="Y34" s="57"/>
    </row>
  </sheetData>
  <mergeCells count="21">
    <mergeCell ref="E5:H5"/>
    <mergeCell ref="I5:L5"/>
    <mergeCell ref="E28:S28"/>
    <mergeCell ref="T29:V29"/>
    <mergeCell ref="E29:G29"/>
    <mergeCell ref="H29:J29"/>
    <mergeCell ref="K29:M29"/>
    <mergeCell ref="N29:P29"/>
    <mergeCell ref="Q29:S29"/>
    <mergeCell ref="Q6:T6"/>
    <mergeCell ref="M6:P6"/>
    <mergeCell ref="M7:P11"/>
    <mergeCell ref="M21:P21"/>
    <mergeCell ref="M19:P20"/>
    <mergeCell ref="M17:P17"/>
    <mergeCell ref="M12:P16"/>
    <mergeCell ref="Q12:T24"/>
    <mergeCell ref="Q7:T11"/>
    <mergeCell ref="M22:P23"/>
    <mergeCell ref="M24:P24"/>
    <mergeCell ref="M18:P18"/>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D667B-1CF3-4365-AC93-DD9AC5E9D211}">
  <sheetPr>
    <tabColor theme="4"/>
    <pageSetUpPr autoPageBreaks="0"/>
  </sheetPr>
  <dimension ref="B2:Q25"/>
  <sheetViews>
    <sheetView zoomScale="60" zoomScaleNormal="60" workbookViewId="0">
      <selection activeCell="D45" sqref="D45"/>
    </sheetView>
  </sheetViews>
  <sheetFormatPr defaultColWidth="9.42578125" defaultRowHeight="15" x14ac:dyDescent="0.25"/>
  <cols>
    <col min="1" max="3" width="9.42578125" style="23"/>
    <col min="4" max="4" width="79.7109375" style="23" customWidth="1"/>
    <col min="5" max="5" width="14.85546875" style="23" customWidth="1"/>
    <col min="6" max="6" width="12.42578125" style="23" customWidth="1"/>
    <col min="7" max="7" width="11.5703125" style="23" customWidth="1"/>
    <col min="8" max="8" width="11.42578125" style="23" customWidth="1"/>
    <col min="9" max="9" width="16.5703125" style="23" customWidth="1"/>
    <col min="10" max="10" width="13.42578125" style="23" customWidth="1"/>
    <col min="11" max="11" width="12.42578125" style="23" customWidth="1"/>
    <col min="12" max="12" width="107.140625" style="23" customWidth="1"/>
    <col min="13" max="13" width="14.42578125" style="23" customWidth="1"/>
    <col min="14" max="14" width="11.42578125" style="23" customWidth="1"/>
    <col min="15" max="16384" width="9.42578125" style="23"/>
  </cols>
  <sheetData>
    <row r="2" spans="2:17" x14ac:dyDescent="0.25">
      <c r="B2" s="27"/>
      <c r="C2" s="35"/>
      <c r="D2" s="35"/>
      <c r="E2" s="35"/>
      <c r="F2" s="35"/>
      <c r="G2" s="35"/>
      <c r="H2" s="35"/>
      <c r="I2" s="35"/>
      <c r="J2" s="35"/>
      <c r="K2" s="35"/>
      <c r="L2" s="35"/>
      <c r="M2" s="35"/>
      <c r="N2" s="35"/>
      <c r="O2" s="35"/>
      <c r="P2" s="35"/>
      <c r="Q2" s="36"/>
    </row>
    <row r="3" spans="2:17" ht="15.75" customHeight="1" x14ac:dyDescent="0.25">
      <c r="B3" s="83"/>
      <c r="C3" s="84" t="s">
        <v>341</v>
      </c>
      <c r="D3" s="24"/>
      <c r="E3" s="24"/>
      <c r="F3" s="24"/>
      <c r="G3" s="24"/>
      <c r="H3" s="24"/>
      <c r="I3" s="24"/>
      <c r="J3" s="24"/>
      <c r="K3" s="24"/>
      <c r="L3" s="24"/>
      <c r="M3" s="24"/>
      <c r="N3" s="24"/>
      <c r="O3" s="24"/>
      <c r="P3" s="24"/>
      <c r="Q3" s="85"/>
    </row>
    <row r="4" spans="2:17" x14ac:dyDescent="0.25">
      <c r="B4" s="28"/>
      <c r="C4" s="21"/>
      <c r="D4" s="21"/>
      <c r="E4" s="21"/>
      <c r="F4" s="21"/>
      <c r="G4" s="21"/>
      <c r="H4" s="21"/>
      <c r="I4" s="21"/>
      <c r="J4" s="21"/>
      <c r="K4" s="21"/>
      <c r="L4" s="21"/>
      <c r="M4" s="21"/>
      <c r="N4" s="21"/>
      <c r="O4" s="21"/>
      <c r="P4" s="21"/>
      <c r="Q4" s="39"/>
    </row>
    <row r="5" spans="2:17" x14ac:dyDescent="0.25">
      <c r="B5" s="28"/>
      <c r="C5" s="21"/>
      <c r="D5" s="2" t="s">
        <v>326</v>
      </c>
      <c r="E5" s="362">
        <v>2020</v>
      </c>
      <c r="F5" s="362">
        <v>2025</v>
      </c>
      <c r="G5" s="362">
        <v>2030</v>
      </c>
      <c r="H5" s="362">
        <v>2035</v>
      </c>
      <c r="I5" s="362">
        <v>2040</v>
      </c>
      <c r="J5" s="362">
        <v>2045</v>
      </c>
      <c r="K5" s="362">
        <v>2050</v>
      </c>
      <c r="L5" s="383" t="s">
        <v>6</v>
      </c>
      <c r="M5" s="21"/>
      <c r="N5" s="21"/>
      <c r="O5" s="21"/>
      <c r="P5" s="21"/>
      <c r="Q5" s="21"/>
    </row>
    <row r="6" spans="2:17" x14ac:dyDescent="0.25">
      <c r="B6" s="28"/>
      <c r="C6" s="21"/>
      <c r="D6" s="187"/>
      <c r="E6" s="18"/>
      <c r="F6" s="18"/>
      <c r="G6" s="18"/>
      <c r="H6" s="18"/>
      <c r="I6" s="18"/>
      <c r="J6" s="18"/>
      <c r="K6" s="18"/>
      <c r="L6" s="366"/>
      <c r="M6" s="21"/>
      <c r="N6" s="21"/>
      <c r="O6" s="21"/>
      <c r="P6" s="21"/>
      <c r="Q6" s="21"/>
    </row>
    <row r="7" spans="2:17" x14ac:dyDescent="0.25">
      <c r="B7" s="28"/>
      <c r="C7" s="21"/>
      <c r="D7" s="5"/>
      <c r="E7" s="18"/>
      <c r="F7" s="18"/>
      <c r="G7" s="18"/>
      <c r="H7" s="18"/>
      <c r="I7" s="18"/>
      <c r="J7" s="18"/>
      <c r="K7" s="18"/>
      <c r="L7" s="366"/>
      <c r="M7" s="21"/>
      <c r="N7" s="21"/>
      <c r="O7" s="21"/>
      <c r="P7" s="21"/>
      <c r="Q7" s="21"/>
    </row>
    <row r="8" spans="2:17" x14ac:dyDescent="0.25">
      <c r="B8" s="28"/>
      <c r="C8" s="21"/>
      <c r="D8" s="5"/>
      <c r="E8" s="18"/>
      <c r="F8" s="18"/>
      <c r="G8" s="18"/>
      <c r="H8" s="18"/>
      <c r="I8" s="18"/>
      <c r="J8" s="18"/>
      <c r="K8" s="18"/>
      <c r="L8" s="366"/>
      <c r="M8" s="21"/>
      <c r="N8" s="21"/>
      <c r="O8" s="21"/>
      <c r="P8" s="21"/>
      <c r="Q8" s="21"/>
    </row>
    <row r="9" spans="2:17" x14ac:dyDescent="0.25">
      <c r="B9" s="28"/>
      <c r="C9" s="21"/>
      <c r="D9" s="5"/>
      <c r="E9" s="18"/>
      <c r="F9" s="18"/>
      <c r="G9" s="18"/>
      <c r="H9" s="18"/>
      <c r="I9" s="18"/>
      <c r="J9" s="18"/>
      <c r="K9" s="18"/>
      <c r="L9" s="366"/>
      <c r="M9" s="21"/>
      <c r="N9" s="21"/>
      <c r="O9" s="21"/>
      <c r="P9" s="21"/>
      <c r="Q9" s="21"/>
    </row>
    <row r="10" spans="2:17" x14ac:dyDescent="0.25">
      <c r="B10" s="28"/>
      <c r="C10" s="21"/>
      <c r="D10" s="5"/>
      <c r="E10" s="18"/>
      <c r="F10" s="18"/>
      <c r="G10" s="18"/>
      <c r="H10" s="18"/>
      <c r="I10" s="18"/>
      <c r="J10" s="18"/>
      <c r="K10" s="18"/>
      <c r="L10" s="366"/>
      <c r="M10" s="21"/>
      <c r="N10" s="21"/>
      <c r="O10" s="21"/>
      <c r="P10" s="21"/>
      <c r="Q10" s="21"/>
    </row>
    <row r="11" spans="2:17" x14ac:dyDescent="0.25">
      <c r="B11" s="28"/>
      <c r="C11" s="21"/>
      <c r="D11" s="5"/>
      <c r="E11" s="214"/>
      <c r="F11" s="214"/>
      <c r="G11" s="214"/>
      <c r="H11" s="214"/>
      <c r="I11" s="214"/>
      <c r="J11" s="214"/>
      <c r="K11" s="214"/>
      <c r="L11" s="366"/>
      <c r="M11" s="21"/>
      <c r="N11" s="21"/>
      <c r="O11" s="21"/>
      <c r="P11" s="21"/>
      <c r="Q11" s="21"/>
    </row>
    <row r="12" spans="2:17" x14ac:dyDescent="0.25">
      <c r="B12" s="28"/>
      <c r="C12" s="21"/>
      <c r="D12" s="5"/>
      <c r="E12" s="214"/>
      <c r="F12" s="214"/>
      <c r="G12" s="214"/>
      <c r="H12" s="214"/>
      <c r="I12" s="214"/>
      <c r="J12" s="214"/>
      <c r="K12" s="214"/>
      <c r="L12" s="366"/>
      <c r="M12" s="21"/>
      <c r="N12" s="21"/>
      <c r="O12" s="21"/>
      <c r="P12" s="21"/>
      <c r="Q12" s="21"/>
    </row>
    <row r="13" spans="2:17" x14ac:dyDescent="0.25">
      <c r="B13" s="28"/>
      <c r="C13" s="21"/>
      <c r="D13" s="5"/>
      <c r="E13" s="214"/>
      <c r="F13" s="214"/>
      <c r="G13" s="214"/>
      <c r="H13" s="214"/>
      <c r="I13" s="214"/>
      <c r="J13" s="214"/>
      <c r="K13" s="214"/>
      <c r="L13" s="366"/>
      <c r="M13" s="21"/>
      <c r="N13" s="21"/>
      <c r="O13" s="21"/>
      <c r="P13" s="21"/>
      <c r="Q13" s="21"/>
    </row>
    <row r="14" spans="2:17" x14ac:dyDescent="0.25">
      <c r="B14" s="28"/>
      <c r="C14" s="21"/>
      <c r="D14" s="5"/>
      <c r="E14" s="214"/>
      <c r="F14" s="214"/>
      <c r="G14" s="214"/>
      <c r="H14" s="214"/>
      <c r="I14" s="214"/>
      <c r="J14" s="214"/>
      <c r="K14" s="214"/>
      <c r="L14" s="366"/>
      <c r="M14" s="21"/>
      <c r="N14" s="21"/>
      <c r="O14" s="21"/>
      <c r="P14" s="21"/>
      <c r="Q14" s="21"/>
    </row>
    <row r="15" spans="2:17" x14ac:dyDescent="0.25">
      <c r="B15" s="28"/>
      <c r="C15" s="21"/>
      <c r="D15" s="5"/>
      <c r="E15" s="214"/>
      <c r="F15" s="214"/>
      <c r="G15" s="214"/>
      <c r="H15" s="214"/>
      <c r="I15" s="214"/>
      <c r="J15" s="214"/>
      <c r="K15" s="214"/>
      <c r="L15" s="366"/>
      <c r="M15" s="21"/>
      <c r="N15" s="21"/>
      <c r="O15" s="21"/>
      <c r="P15" s="21"/>
      <c r="Q15" s="21"/>
    </row>
    <row r="16" spans="2:17" x14ac:dyDescent="0.25">
      <c r="B16" s="28"/>
      <c r="C16" s="21"/>
      <c r="D16" s="5"/>
      <c r="E16" s="214"/>
      <c r="F16" s="214"/>
      <c r="G16" s="214"/>
      <c r="H16" s="214"/>
      <c r="I16" s="214"/>
      <c r="J16" s="214"/>
      <c r="K16" s="214"/>
      <c r="L16" s="366"/>
      <c r="M16" s="21"/>
      <c r="N16" s="21"/>
      <c r="O16" s="21"/>
      <c r="P16" s="21"/>
      <c r="Q16" s="21"/>
    </row>
    <row r="17" spans="2:17" x14ac:dyDescent="0.25">
      <c r="B17" s="28"/>
      <c r="C17" s="21"/>
      <c r="D17" s="187"/>
      <c r="E17" s="214"/>
      <c r="F17" s="214"/>
      <c r="G17" s="214"/>
      <c r="H17" s="214"/>
      <c r="I17" s="214"/>
      <c r="J17" s="214"/>
      <c r="K17" s="214"/>
      <c r="L17" s="366"/>
      <c r="M17" s="21"/>
      <c r="N17" s="21"/>
      <c r="O17" s="21"/>
      <c r="P17" s="21"/>
      <c r="Q17" s="21"/>
    </row>
    <row r="18" spans="2:17" x14ac:dyDescent="0.25">
      <c r="B18" s="28"/>
      <c r="C18" s="21"/>
      <c r="D18" s="5"/>
      <c r="E18" s="214"/>
      <c r="F18" s="214"/>
      <c r="G18" s="214"/>
      <c r="H18" s="214"/>
      <c r="I18" s="214"/>
      <c r="J18" s="214"/>
      <c r="K18" s="214"/>
      <c r="L18" s="366"/>
      <c r="M18" s="21"/>
      <c r="N18" s="21"/>
      <c r="O18" s="21"/>
      <c r="P18" s="21"/>
      <c r="Q18" s="21"/>
    </row>
    <row r="19" spans="2:17" x14ac:dyDescent="0.25">
      <c r="B19" s="28"/>
      <c r="C19" s="21"/>
      <c r="D19" s="5"/>
      <c r="E19" s="214"/>
      <c r="F19" s="214"/>
      <c r="G19" s="214"/>
      <c r="H19" s="214"/>
      <c r="I19" s="214"/>
      <c r="J19" s="214"/>
      <c r="K19" s="214"/>
      <c r="L19" s="366"/>
      <c r="M19" s="21"/>
      <c r="N19" s="21"/>
      <c r="O19" s="21"/>
      <c r="P19" s="21"/>
      <c r="Q19" s="21"/>
    </row>
    <row r="20" spans="2:17" x14ac:dyDescent="0.25">
      <c r="B20" s="28"/>
      <c r="C20" s="21"/>
      <c r="D20" s="5"/>
      <c r="E20" s="214"/>
      <c r="F20" s="214"/>
      <c r="G20" s="214"/>
      <c r="H20" s="214"/>
      <c r="I20" s="214"/>
      <c r="J20" s="214"/>
      <c r="K20" s="214"/>
      <c r="L20" s="366"/>
      <c r="M20" s="21"/>
      <c r="N20" s="21"/>
      <c r="O20" s="21"/>
      <c r="P20" s="21"/>
      <c r="Q20" s="21"/>
    </row>
    <row r="21" spans="2:17" x14ac:dyDescent="0.25">
      <c r="B21" s="28"/>
      <c r="C21" s="21"/>
      <c r="D21" s="5"/>
      <c r="E21" s="214"/>
      <c r="F21" s="214"/>
      <c r="G21" s="214"/>
      <c r="H21" s="214"/>
      <c r="I21" s="214"/>
      <c r="J21" s="214"/>
      <c r="K21" s="214"/>
      <c r="L21" s="366"/>
      <c r="M21" s="21"/>
      <c r="N21" s="21"/>
      <c r="O21" s="21"/>
      <c r="P21" s="21"/>
      <c r="Q21" s="21"/>
    </row>
    <row r="22" spans="2:17" x14ac:dyDescent="0.25">
      <c r="B22" s="28"/>
      <c r="C22" s="21"/>
      <c r="D22" s="5"/>
      <c r="E22" s="214"/>
      <c r="F22" s="214"/>
      <c r="G22" s="214"/>
      <c r="H22" s="214"/>
      <c r="I22" s="214"/>
      <c r="J22" s="214"/>
      <c r="K22" s="214"/>
      <c r="L22" s="366"/>
      <c r="M22" s="21"/>
      <c r="N22" s="21"/>
      <c r="O22" s="21"/>
      <c r="P22" s="21"/>
      <c r="Q22" s="21"/>
    </row>
    <row r="23" spans="2:17" x14ac:dyDescent="0.25">
      <c r="B23" s="28"/>
      <c r="C23" s="21"/>
      <c r="D23" s="5"/>
      <c r="E23" s="214"/>
      <c r="F23" s="214"/>
      <c r="G23" s="214"/>
      <c r="H23" s="214"/>
      <c r="I23" s="214"/>
      <c r="J23" s="214"/>
      <c r="K23" s="214"/>
      <c r="L23" s="366"/>
      <c r="M23" s="21"/>
      <c r="N23" s="21"/>
      <c r="O23" s="21"/>
      <c r="P23" s="21"/>
      <c r="Q23" s="21"/>
    </row>
    <row r="24" spans="2:17" x14ac:dyDescent="0.25">
      <c r="B24" s="28"/>
      <c r="C24" s="21"/>
      <c r="D24" s="21"/>
      <c r="E24" s="21"/>
      <c r="F24" s="21"/>
      <c r="G24" s="21"/>
      <c r="H24" s="21"/>
      <c r="I24" s="21"/>
      <c r="J24" s="21"/>
      <c r="K24" s="21"/>
      <c r="L24" s="21"/>
      <c r="M24" s="21"/>
      <c r="N24" s="21"/>
      <c r="O24" s="21"/>
      <c r="P24" s="21"/>
      <c r="Q24" s="39"/>
    </row>
    <row r="25" spans="2:17" x14ac:dyDescent="0.25">
      <c r="B25" s="56"/>
      <c r="C25" s="55"/>
      <c r="D25" s="55"/>
      <c r="E25" s="55"/>
      <c r="F25" s="55"/>
      <c r="G25" s="55"/>
      <c r="H25" s="55"/>
      <c r="I25" s="55"/>
      <c r="J25" s="55"/>
      <c r="K25" s="55"/>
      <c r="L25" s="55"/>
      <c r="M25" s="55"/>
      <c r="N25" s="55"/>
      <c r="O25" s="55"/>
      <c r="P25" s="55"/>
      <c r="Q25" s="5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B3:H19"/>
  <sheetViews>
    <sheetView zoomScale="70" zoomScaleNormal="70" workbookViewId="0">
      <selection activeCell="D27" sqref="D27"/>
    </sheetView>
  </sheetViews>
  <sheetFormatPr defaultColWidth="8.5703125" defaultRowHeight="15" x14ac:dyDescent="0.25"/>
  <cols>
    <col min="1" max="2" width="8.5703125" style="23"/>
    <col min="3" max="3" width="40.42578125" style="23" customWidth="1"/>
    <col min="4" max="4" width="52.5703125" style="23" customWidth="1"/>
    <col min="5" max="5" width="62.42578125" style="23" customWidth="1"/>
    <col min="6" max="16384" width="8.5703125" style="23"/>
  </cols>
  <sheetData>
    <row r="3" spans="2:8" x14ac:dyDescent="0.25">
      <c r="B3" s="27"/>
      <c r="C3" s="35"/>
      <c r="D3" s="35"/>
      <c r="E3" s="35"/>
      <c r="F3" s="35"/>
      <c r="G3" s="35"/>
      <c r="H3" s="36"/>
    </row>
    <row r="4" spans="2:8" x14ac:dyDescent="0.25">
      <c r="B4" s="28"/>
      <c r="C4" s="21"/>
      <c r="D4" s="21"/>
      <c r="E4" s="21"/>
      <c r="F4" s="21"/>
      <c r="G4" s="21"/>
      <c r="H4" s="39"/>
    </row>
    <row r="5" spans="2:8" ht="16.5" x14ac:dyDescent="0.25">
      <c r="B5" s="28"/>
      <c r="C5" s="397" t="s">
        <v>331</v>
      </c>
      <c r="D5" s="21"/>
      <c r="E5" s="21"/>
      <c r="F5" s="21"/>
      <c r="G5" s="21"/>
      <c r="H5" s="39"/>
    </row>
    <row r="6" spans="2:8" x14ac:dyDescent="0.25">
      <c r="B6" s="28"/>
      <c r="C6" s="21"/>
      <c r="D6" s="21"/>
      <c r="E6" s="21"/>
      <c r="F6" s="21"/>
      <c r="G6" s="21"/>
      <c r="H6" s="39"/>
    </row>
    <row r="7" spans="2:8" x14ac:dyDescent="0.25">
      <c r="B7" s="28"/>
      <c r="C7" s="21"/>
      <c r="D7" s="21"/>
      <c r="E7" s="21"/>
      <c r="F7" s="21"/>
      <c r="G7" s="21"/>
      <c r="H7" s="39"/>
    </row>
    <row r="8" spans="2:8" x14ac:dyDescent="0.25">
      <c r="B8" s="28"/>
      <c r="C8" s="21"/>
      <c r="D8" s="21"/>
      <c r="E8" s="21"/>
      <c r="F8" s="21"/>
      <c r="G8" s="21"/>
      <c r="H8" s="39"/>
    </row>
    <row r="9" spans="2:8" x14ac:dyDescent="0.25">
      <c r="B9" s="28"/>
      <c r="C9" s="1" t="s">
        <v>0</v>
      </c>
      <c r="D9" s="310" t="s">
        <v>1</v>
      </c>
      <c r="E9" s="395"/>
      <c r="F9" s="21"/>
      <c r="G9" s="21"/>
      <c r="H9" s="39"/>
    </row>
    <row r="10" spans="2:8" x14ac:dyDescent="0.25">
      <c r="B10" s="28"/>
      <c r="C10" s="1" t="s">
        <v>3</v>
      </c>
      <c r="D10" s="298">
        <v>3.5000000000000003E-2</v>
      </c>
      <c r="E10" s="21"/>
      <c r="F10" s="21"/>
      <c r="G10" s="21"/>
      <c r="H10" s="39"/>
    </row>
    <row r="11" spans="2:8" x14ac:dyDescent="0.25">
      <c r="B11" s="28"/>
      <c r="C11" s="1" t="s">
        <v>4</v>
      </c>
      <c r="D11" s="298">
        <v>7.4999999999999997E-2</v>
      </c>
      <c r="E11" s="21"/>
      <c r="F11" s="21"/>
      <c r="G11" s="21"/>
      <c r="H11" s="39"/>
    </row>
    <row r="12" spans="2:8" x14ac:dyDescent="0.25">
      <c r="B12" s="28"/>
      <c r="C12" s="21"/>
      <c r="D12" s="21"/>
      <c r="E12" s="21"/>
      <c r="F12" s="21"/>
      <c r="G12" s="21"/>
      <c r="H12" s="39"/>
    </row>
    <row r="13" spans="2:8" x14ac:dyDescent="0.25">
      <c r="B13" s="56"/>
      <c r="C13" s="55"/>
      <c r="D13" s="55"/>
      <c r="E13" s="55"/>
      <c r="F13" s="55"/>
      <c r="G13" s="55"/>
      <c r="H13" s="57"/>
    </row>
    <row r="19" spans="5:5" x14ac:dyDescent="0.25">
      <c r="E19" s="23" t="s">
        <v>5</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sheetPr>
  <dimension ref="B2:AH60"/>
  <sheetViews>
    <sheetView zoomScale="80" zoomScaleNormal="80" workbookViewId="0">
      <selection activeCell="D20" sqref="D20"/>
    </sheetView>
  </sheetViews>
  <sheetFormatPr defaultColWidth="9.42578125" defaultRowHeight="15" x14ac:dyDescent="0.25"/>
  <cols>
    <col min="1" max="2" width="9.42578125" style="23"/>
    <col min="3" max="3" width="18" style="23" customWidth="1"/>
    <col min="4" max="4" width="42.5703125" style="23" bestFit="1" customWidth="1"/>
    <col min="5" max="7" width="16.42578125" style="23" customWidth="1"/>
    <col min="8" max="8" width="22.42578125" style="23" bestFit="1" customWidth="1"/>
    <col min="9" max="17" width="16.42578125" style="23" customWidth="1"/>
    <col min="18" max="18" width="18.42578125" style="23" customWidth="1"/>
    <col min="19" max="20" width="16.42578125" style="23" customWidth="1"/>
    <col min="21" max="28" width="9.42578125" style="23"/>
    <col min="29" max="29" width="77.5703125" style="23" customWidth="1"/>
    <col min="30" max="30" width="121.5703125" style="23" customWidth="1"/>
    <col min="31" max="31" width="21.42578125" style="23" customWidth="1"/>
    <col min="32" max="32" width="93.5703125" style="23" bestFit="1" customWidth="1"/>
    <col min="33" max="33" width="25.42578125" style="23" customWidth="1"/>
    <col min="34" max="34" width="9.42578125" style="23" customWidth="1"/>
    <col min="35" max="16384" width="9.42578125" style="23"/>
  </cols>
  <sheetData>
    <row r="2" spans="2:34" x14ac:dyDescent="0.25">
      <c r="B2" s="27"/>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6"/>
    </row>
    <row r="3" spans="2:34" x14ac:dyDescent="0.25">
      <c r="B3" s="83"/>
      <c r="C3" s="221" t="s">
        <v>10</v>
      </c>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85"/>
    </row>
    <row r="4" spans="2:34" ht="15.75" thickBot="1" x14ac:dyDescent="0.3">
      <c r="B4" s="28"/>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39"/>
    </row>
    <row r="5" spans="2:34" ht="15.75" thickBot="1" x14ac:dyDescent="0.25">
      <c r="B5" s="28"/>
      <c r="C5" s="474" t="s">
        <v>334</v>
      </c>
      <c r="D5" s="475"/>
      <c r="E5" s="475"/>
      <c r="F5" s="475"/>
      <c r="G5" s="475"/>
      <c r="H5" s="475"/>
      <c r="I5" s="475"/>
      <c r="J5" s="475"/>
      <c r="K5" s="475"/>
      <c r="L5" s="475"/>
      <c r="M5" s="475"/>
      <c r="N5" s="475"/>
      <c r="O5" s="475"/>
      <c r="P5" s="475"/>
      <c r="Q5" s="475"/>
      <c r="R5" s="475"/>
      <c r="S5" s="475"/>
      <c r="T5" s="475"/>
      <c r="U5" s="475"/>
      <c r="V5" s="475"/>
      <c r="W5" s="475"/>
      <c r="X5" s="475"/>
      <c r="Y5" s="475"/>
      <c r="Z5" s="475"/>
      <c r="AA5" s="475"/>
      <c r="AB5" s="475"/>
      <c r="AC5" s="475"/>
      <c r="AD5" s="475"/>
      <c r="AE5" s="475"/>
      <c r="AF5" s="475"/>
      <c r="AG5" s="476"/>
      <c r="AH5" s="39"/>
    </row>
    <row r="6" spans="2:34" x14ac:dyDescent="0.25">
      <c r="B6" s="28"/>
      <c r="C6" s="133"/>
      <c r="D6" s="234"/>
      <c r="E6" s="482" t="s">
        <v>333</v>
      </c>
      <c r="F6" s="480"/>
      <c r="G6" s="480"/>
      <c r="H6" s="480" t="s">
        <v>332</v>
      </c>
      <c r="I6" s="480"/>
      <c r="J6" s="480"/>
      <c r="K6" s="480" t="s">
        <v>14</v>
      </c>
      <c r="L6" s="480"/>
      <c r="M6" s="480"/>
      <c r="N6" s="480" t="s">
        <v>15</v>
      </c>
      <c r="O6" s="480"/>
      <c r="P6" s="480"/>
      <c r="Q6" s="480" t="s">
        <v>16</v>
      </c>
      <c r="R6" s="480"/>
      <c r="S6" s="480"/>
      <c r="T6" s="480" t="s">
        <v>17</v>
      </c>
      <c r="U6" s="480"/>
      <c r="V6" s="480"/>
      <c r="W6" s="480" t="s">
        <v>18</v>
      </c>
      <c r="X6" s="480"/>
      <c r="Y6" s="481"/>
      <c r="Z6" s="160" t="s">
        <v>19</v>
      </c>
      <c r="AA6" s="160" t="s">
        <v>20</v>
      </c>
      <c r="AB6" s="477" t="s">
        <v>21</v>
      </c>
      <c r="AC6" s="477" t="s">
        <v>22</v>
      </c>
      <c r="AD6" s="477" t="s">
        <v>23</v>
      </c>
      <c r="AE6" s="39"/>
    </row>
    <row r="7" spans="2:34" ht="15.75" thickBot="1" x14ac:dyDescent="0.3">
      <c r="B7" s="28"/>
      <c r="C7" s="228" t="s">
        <v>335</v>
      </c>
      <c r="D7" s="164" t="s">
        <v>24</v>
      </c>
      <c r="E7" s="161" t="s">
        <v>25</v>
      </c>
      <c r="F7" s="162" t="s">
        <v>26</v>
      </c>
      <c r="G7" s="162" t="s">
        <v>27</v>
      </c>
      <c r="H7" s="162" t="s">
        <v>25</v>
      </c>
      <c r="I7" s="162" t="s">
        <v>26</v>
      </c>
      <c r="J7" s="162" t="s">
        <v>27</v>
      </c>
      <c r="K7" s="162" t="s">
        <v>25</v>
      </c>
      <c r="L7" s="162" t="s">
        <v>26</v>
      </c>
      <c r="M7" s="162" t="s">
        <v>27</v>
      </c>
      <c r="N7" s="162" t="s">
        <v>25</v>
      </c>
      <c r="O7" s="162" t="s">
        <v>26</v>
      </c>
      <c r="P7" s="162" t="s">
        <v>27</v>
      </c>
      <c r="Q7" s="162" t="s">
        <v>25</v>
      </c>
      <c r="R7" s="162" t="s">
        <v>26</v>
      </c>
      <c r="S7" s="162" t="s">
        <v>27</v>
      </c>
      <c r="T7" s="162" t="s">
        <v>25</v>
      </c>
      <c r="U7" s="162" t="s">
        <v>26</v>
      </c>
      <c r="V7" s="162" t="s">
        <v>27</v>
      </c>
      <c r="W7" s="162" t="s">
        <v>25</v>
      </c>
      <c r="X7" s="162" t="s">
        <v>26</v>
      </c>
      <c r="Y7" s="235" t="s">
        <v>27</v>
      </c>
      <c r="Z7" s="229">
        <v>2019</v>
      </c>
      <c r="AA7" s="229" t="s">
        <v>28</v>
      </c>
      <c r="AB7" s="479"/>
      <c r="AC7" s="478"/>
      <c r="AD7" s="479"/>
      <c r="AE7" s="39"/>
    </row>
    <row r="8" spans="2:34" ht="15" customHeight="1" x14ac:dyDescent="0.2">
      <c r="B8" s="28"/>
      <c r="C8" s="135"/>
      <c r="D8" s="164"/>
      <c r="E8" s="398"/>
      <c r="F8" s="399"/>
      <c r="G8" s="399"/>
      <c r="H8" s="399"/>
      <c r="I8" s="399"/>
      <c r="J8" s="399"/>
      <c r="K8" s="399"/>
      <c r="L8" s="399"/>
      <c r="M8" s="399"/>
      <c r="N8" s="399"/>
      <c r="O8" s="399"/>
      <c r="P8" s="399"/>
      <c r="Q8" s="399"/>
      <c r="R8" s="399"/>
      <c r="S8" s="399"/>
      <c r="T8" s="399"/>
      <c r="U8" s="399"/>
      <c r="V8" s="399"/>
      <c r="W8" s="399"/>
      <c r="X8" s="399"/>
      <c r="Y8" s="400"/>
      <c r="Z8" s="401"/>
      <c r="AA8" s="402"/>
      <c r="AB8" s="465"/>
      <c r="AC8" s="403"/>
      <c r="AD8" s="465"/>
      <c r="AE8" s="39"/>
    </row>
    <row r="9" spans="2:34" x14ac:dyDescent="0.2">
      <c r="B9" s="28"/>
      <c r="C9" s="135"/>
      <c r="D9" s="164"/>
      <c r="E9" s="404"/>
      <c r="F9" s="405"/>
      <c r="G9" s="405"/>
      <c r="H9" s="405"/>
      <c r="I9" s="405"/>
      <c r="J9" s="405"/>
      <c r="K9" s="405"/>
      <c r="L9" s="405"/>
      <c r="M9" s="405"/>
      <c r="N9" s="405"/>
      <c r="O9" s="405"/>
      <c r="P9" s="405"/>
      <c r="Q9" s="405"/>
      <c r="R9" s="405"/>
      <c r="S9" s="405"/>
      <c r="T9" s="405"/>
      <c r="U9" s="405"/>
      <c r="V9" s="405"/>
      <c r="W9" s="405"/>
      <c r="X9" s="405"/>
      <c r="Y9" s="406"/>
      <c r="Z9" s="401"/>
      <c r="AA9" s="402"/>
      <c r="AB9" s="466"/>
      <c r="AC9" s="407"/>
      <c r="AD9" s="466"/>
      <c r="AE9" s="39"/>
    </row>
    <row r="10" spans="2:34" x14ac:dyDescent="0.2">
      <c r="B10" s="28"/>
      <c r="C10" s="135"/>
      <c r="D10" s="164"/>
      <c r="E10" s="404"/>
      <c r="F10" s="405"/>
      <c r="G10" s="405"/>
      <c r="H10" s="405"/>
      <c r="I10" s="405"/>
      <c r="J10" s="405"/>
      <c r="K10" s="405"/>
      <c r="L10" s="405"/>
      <c r="M10" s="405"/>
      <c r="N10" s="405"/>
      <c r="O10" s="405"/>
      <c r="P10" s="405"/>
      <c r="Q10" s="405"/>
      <c r="R10" s="405"/>
      <c r="S10" s="405"/>
      <c r="T10" s="405"/>
      <c r="U10" s="405"/>
      <c r="V10" s="405"/>
      <c r="W10" s="405"/>
      <c r="X10" s="405"/>
      <c r="Y10" s="406"/>
      <c r="Z10" s="401"/>
      <c r="AA10" s="408"/>
      <c r="AB10" s="466"/>
      <c r="AC10" s="407"/>
      <c r="AD10" s="466"/>
      <c r="AE10" s="39"/>
    </row>
    <row r="11" spans="2:34" x14ac:dyDescent="0.2">
      <c r="B11" s="28"/>
      <c r="C11" s="135"/>
      <c r="D11" s="164"/>
      <c r="E11" s="404"/>
      <c r="F11" s="405"/>
      <c r="G11" s="405"/>
      <c r="H11" s="405"/>
      <c r="I11" s="405"/>
      <c r="J11" s="405"/>
      <c r="K11" s="405"/>
      <c r="L11" s="405"/>
      <c r="M11" s="405"/>
      <c r="N11" s="405"/>
      <c r="O11" s="405"/>
      <c r="P11" s="405"/>
      <c r="Q11" s="405"/>
      <c r="R11" s="405"/>
      <c r="S11" s="405"/>
      <c r="T11" s="405"/>
      <c r="U11" s="405"/>
      <c r="V11" s="405"/>
      <c r="W11" s="405"/>
      <c r="X11" s="405"/>
      <c r="Y11" s="406"/>
      <c r="Z11" s="401"/>
      <c r="AA11" s="402"/>
      <c r="AB11" s="466"/>
      <c r="AC11" s="407"/>
      <c r="AD11" s="466"/>
      <c r="AE11" s="39"/>
    </row>
    <row r="12" spans="2:34" x14ac:dyDescent="0.2">
      <c r="B12" s="28"/>
      <c r="C12" s="135"/>
      <c r="D12" s="164"/>
      <c r="E12" s="404"/>
      <c r="F12" s="405"/>
      <c r="G12" s="405"/>
      <c r="H12" s="405"/>
      <c r="I12" s="405"/>
      <c r="J12" s="405"/>
      <c r="K12" s="405"/>
      <c r="L12" s="405"/>
      <c r="M12" s="405"/>
      <c r="N12" s="405"/>
      <c r="O12" s="405"/>
      <c r="P12" s="405"/>
      <c r="Q12" s="405"/>
      <c r="R12" s="405"/>
      <c r="S12" s="405"/>
      <c r="T12" s="405"/>
      <c r="U12" s="405"/>
      <c r="V12" s="405"/>
      <c r="W12" s="405"/>
      <c r="X12" s="405"/>
      <c r="Y12" s="406"/>
      <c r="Z12" s="401"/>
      <c r="AA12" s="402"/>
      <c r="AB12" s="466"/>
      <c r="AC12" s="407"/>
      <c r="AD12" s="466"/>
      <c r="AE12" s="39"/>
    </row>
    <row r="13" spans="2:34" x14ac:dyDescent="0.2">
      <c r="B13" s="28"/>
      <c r="C13" s="135"/>
      <c r="D13" s="164"/>
      <c r="E13" s="404"/>
      <c r="F13" s="405"/>
      <c r="G13" s="405"/>
      <c r="H13" s="405"/>
      <c r="I13" s="405"/>
      <c r="J13" s="405"/>
      <c r="K13" s="405"/>
      <c r="L13" s="405"/>
      <c r="M13" s="405"/>
      <c r="N13" s="405"/>
      <c r="O13" s="405"/>
      <c r="P13" s="405"/>
      <c r="Q13" s="405"/>
      <c r="R13" s="405"/>
      <c r="S13" s="405"/>
      <c r="T13" s="405"/>
      <c r="U13" s="405"/>
      <c r="V13" s="405"/>
      <c r="W13" s="405"/>
      <c r="X13" s="405"/>
      <c r="Y13" s="406"/>
      <c r="Z13" s="401"/>
      <c r="AA13" s="402"/>
      <c r="AB13" s="466"/>
      <c r="AC13" s="407"/>
      <c r="AD13" s="466"/>
      <c r="AE13" s="39"/>
    </row>
    <row r="14" spans="2:34" x14ac:dyDescent="0.2">
      <c r="B14" s="28"/>
      <c r="C14" s="135"/>
      <c r="D14" s="164"/>
      <c r="E14" s="404"/>
      <c r="F14" s="405"/>
      <c r="G14" s="405"/>
      <c r="H14" s="405"/>
      <c r="I14" s="405"/>
      <c r="J14" s="405"/>
      <c r="K14" s="405"/>
      <c r="L14" s="405"/>
      <c r="M14" s="405"/>
      <c r="N14" s="405"/>
      <c r="O14" s="405"/>
      <c r="P14" s="405"/>
      <c r="Q14" s="405"/>
      <c r="R14" s="405"/>
      <c r="S14" s="405"/>
      <c r="T14" s="405"/>
      <c r="U14" s="405"/>
      <c r="V14" s="405"/>
      <c r="W14" s="405"/>
      <c r="X14" s="405"/>
      <c r="Y14" s="406"/>
      <c r="Z14" s="401"/>
      <c r="AA14" s="402"/>
      <c r="AB14" s="466"/>
      <c r="AC14" s="407"/>
      <c r="AD14" s="466"/>
      <c r="AE14" s="39"/>
    </row>
    <row r="15" spans="2:34" x14ac:dyDescent="0.2">
      <c r="B15" s="28"/>
      <c r="C15" s="135"/>
      <c r="D15" s="164"/>
      <c r="E15" s="409"/>
      <c r="F15" s="410"/>
      <c r="G15" s="410"/>
      <c r="H15" s="410"/>
      <c r="I15" s="410"/>
      <c r="J15" s="410"/>
      <c r="K15" s="410"/>
      <c r="L15" s="410"/>
      <c r="M15" s="410"/>
      <c r="N15" s="410"/>
      <c r="O15" s="410"/>
      <c r="P15" s="410"/>
      <c r="Q15" s="410"/>
      <c r="R15" s="410"/>
      <c r="S15" s="410"/>
      <c r="T15" s="410"/>
      <c r="U15" s="410"/>
      <c r="V15" s="410"/>
      <c r="W15" s="410"/>
      <c r="X15" s="410"/>
      <c r="Y15" s="231"/>
      <c r="Z15" s="401"/>
      <c r="AA15" s="402"/>
      <c r="AB15" s="466"/>
      <c r="AC15" s="407"/>
      <c r="AD15" s="466"/>
      <c r="AE15" s="39"/>
    </row>
    <row r="16" spans="2:34" x14ac:dyDescent="0.2">
      <c r="B16" s="28"/>
      <c r="C16" s="135"/>
      <c r="D16" s="164"/>
      <c r="E16" s="404"/>
      <c r="F16" s="405"/>
      <c r="G16" s="405"/>
      <c r="H16" s="405"/>
      <c r="I16" s="405"/>
      <c r="J16" s="405"/>
      <c r="K16" s="405"/>
      <c r="L16" s="405"/>
      <c r="M16" s="405"/>
      <c r="N16" s="405"/>
      <c r="O16" s="405"/>
      <c r="P16" s="405"/>
      <c r="Q16" s="405"/>
      <c r="R16" s="405"/>
      <c r="S16" s="405"/>
      <c r="T16" s="405"/>
      <c r="U16" s="405"/>
      <c r="V16" s="405"/>
      <c r="W16" s="405"/>
      <c r="X16" s="405"/>
      <c r="Y16" s="406"/>
      <c r="Z16" s="401"/>
      <c r="AA16" s="402"/>
      <c r="AB16" s="466"/>
      <c r="AC16" s="407"/>
      <c r="AD16" s="466"/>
      <c r="AE16" s="39"/>
    </row>
    <row r="17" spans="2:34" x14ac:dyDescent="0.2">
      <c r="B17" s="28"/>
      <c r="C17" s="135"/>
      <c r="D17" s="164"/>
      <c r="E17" s="404"/>
      <c r="F17" s="405"/>
      <c r="G17" s="405"/>
      <c r="H17" s="405"/>
      <c r="I17" s="405"/>
      <c r="J17" s="405"/>
      <c r="K17" s="405"/>
      <c r="L17" s="405"/>
      <c r="M17" s="405"/>
      <c r="N17" s="405"/>
      <c r="O17" s="405"/>
      <c r="P17" s="405"/>
      <c r="Q17" s="405"/>
      <c r="R17" s="405"/>
      <c r="S17" s="405"/>
      <c r="T17" s="405"/>
      <c r="U17" s="405"/>
      <c r="V17" s="405"/>
      <c r="W17" s="405"/>
      <c r="X17" s="405"/>
      <c r="Y17" s="406"/>
      <c r="Z17" s="401"/>
      <c r="AA17" s="402"/>
      <c r="AB17" s="466"/>
      <c r="AC17" s="407"/>
      <c r="AD17" s="466"/>
      <c r="AE17" s="39"/>
    </row>
    <row r="18" spans="2:34" x14ac:dyDescent="0.2">
      <c r="B18" s="28"/>
      <c r="C18" s="135"/>
      <c r="D18" s="164"/>
      <c r="E18" s="404"/>
      <c r="F18" s="405"/>
      <c r="G18" s="405"/>
      <c r="H18" s="405"/>
      <c r="I18" s="405"/>
      <c r="J18" s="405"/>
      <c r="K18" s="405"/>
      <c r="L18" s="405"/>
      <c r="M18" s="405"/>
      <c r="N18" s="405"/>
      <c r="O18" s="405"/>
      <c r="P18" s="405"/>
      <c r="Q18" s="405"/>
      <c r="R18" s="405"/>
      <c r="S18" s="405"/>
      <c r="T18" s="405"/>
      <c r="U18" s="405"/>
      <c r="V18" s="405"/>
      <c r="W18" s="405"/>
      <c r="X18" s="405"/>
      <c r="Y18" s="406"/>
      <c r="Z18" s="401"/>
      <c r="AA18" s="402"/>
      <c r="AB18" s="466"/>
      <c r="AC18" s="407"/>
      <c r="AD18" s="466"/>
      <c r="AE18" s="39"/>
    </row>
    <row r="19" spans="2:34" x14ac:dyDescent="0.2">
      <c r="B19" s="28"/>
      <c r="C19" s="135"/>
      <c r="D19" s="164"/>
      <c r="E19" s="404"/>
      <c r="F19" s="405"/>
      <c r="G19" s="405"/>
      <c r="H19" s="405"/>
      <c r="I19" s="405"/>
      <c r="J19" s="405"/>
      <c r="K19" s="405"/>
      <c r="L19" s="405"/>
      <c r="M19" s="405"/>
      <c r="N19" s="405"/>
      <c r="O19" s="405"/>
      <c r="P19" s="405"/>
      <c r="Q19" s="405"/>
      <c r="R19" s="405"/>
      <c r="S19" s="405"/>
      <c r="T19" s="405"/>
      <c r="U19" s="405"/>
      <c r="V19" s="405"/>
      <c r="W19" s="405"/>
      <c r="X19" s="405"/>
      <c r="Y19" s="406"/>
      <c r="Z19" s="401"/>
      <c r="AA19" s="402"/>
      <c r="AB19" s="466"/>
      <c r="AC19" s="407"/>
      <c r="AD19" s="466"/>
      <c r="AE19" s="39"/>
    </row>
    <row r="20" spans="2:34" x14ac:dyDescent="0.2">
      <c r="B20" s="28"/>
      <c r="C20" s="135"/>
      <c r="D20" s="164"/>
      <c r="E20" s="404"/>
      <c r="F20" s="405"/>
      <c r="G20" s="405"/>
      <c r="H20" s="405"/>
      <c r="I20" s="405"/>
      <c r="J20" s="405"/>
      <c r="K20" s="405"/>
      <c r="L20" s="405"/>
      <c r="M20" s="405"/>
      <c r="N20" s="405"/>
      <c r="O20" s="405"/>
      <c r="P20" s="405"/>
      <c r="Q20" s="405"/>
      <c r="R20" s="405"/>
      <c r="S20" s="405"/>
      <c r="T20" s="405"/>
      <c r="U20" s="405"/>
      <c r="V20" s="405"/>
      <c r="W20" s="405"/>
      <c r="X20" s="405"/>
      <c r="Y20" s="406"/>
      <c r="Z20" s="401"/>
      <c r="AA20" s="402"/>
      <c r="AB20" s="466"/>
      <c r="AC20" s="407"/>
      <c r="AD20" s="466"/>
      <c r="AE20" s="39"/>
    </row>
    <row r="21" spans="2:34" x14ac:dyDescent="0.2">
      <c r="B21" s="28"/>
      <c r="C21" s="135"/>
      <c r="D21" s="164"/>
      <c r="E21" s="404"/>
      <c r="F21" s="405"/>
      <c r="G21" s="405"/>
      <c r="H21" s="405"/>
      <c r="I21" s="405"/>
      <c r="J21" s="405"/>
      <c r="K21" s="405"/>
      <c r="L21" s="405"/>
      <c r="M21" s="405"/>
      <c r="N21" s="405"/>
      <c r="O21" s="405"/>
      <c r="P21" s="405"/>
      <c r="Q21" s="405"/>
      <c r="R21" s="405"/>
      <c r="S21" s="405"/>
      <c r="T21" s="405"/>
      <c r="U21" s="405"/>
      <c r="V21" s="405"/>
      <c r="W21" s="405"/>
      <c r="X21" s="405"/>
      <c r="Y21" s="406"/>
      <c r="Z21" s="401"/>
      <c r="AA21" s="402"/>
      <c r="AB21" s="466"/>
      <c r="AC21" s="407"/>
      <c r="AD21" s="466"/>
      <c r="AE21" s="39"/>
    </row>
    <row r="22" spans="2:34" x14ac:dyDescent="0.2">
      <c r="B22" s="28"/>
      <c r="C22" s="135"/>
      <c r="D22" s="164"/>
      <c r="E22" s="404"/>
      <c r="F22" s="405"/>
      <c r="G22" s="405"/>
      <c r="H22" s="405"/>
      <c r="I22" s="405"/>
      <c r="J22" s="405"/>
      <c r="K22" s="405"/>
      <c r="L22" s="405"/>
      <c r="M22" s="405"/>
      <c r="N22" s="405"/>
      <c r="O22" s="405"/>
      <c r="P22" s="405"/>
      <c r="Q22" s="405"/>
      <c r="R22" s="405"/>
      <c r="S22" s="405"/>
      <c r="T22" s="405"/>
      <c r="U22" s="405"/>
      <c r="V22" s="405"/>
      <c r="W22" s="405"/>
      <c r="X22" s="405"/>
      <c r="Y22" s="406"/>
      <c r="Z22" s="401"/>
      <c r="AA22" s="402"/>
      <c r="AB22" s="466"/>
      <c r="AC22" s="407"/>
      <c r="AD22" s="466"/>
      <c r="AE22" s="39"/>
    </row>
    <row r="23" spans="2:34" x14ac:dyDescent="0.2">
      <c r="B23" s="28"/>
      <c r="C23" s="135"/>
      <c r="D23" s="164"/>
      <c r="E23" s="404"/>
      <c r="F23" s="405"/>
      <c r="G23" s="405"/>
      <c r="H23" s="405"/>
      <c r="I23" s="405"/>
      <c r="J23" s="405"/>
      <c r="K23" s="405"/>
      <c r="L23" s="405"/>
      <c r="M23" s="405"/>
      <c r="N23" s="405"/>
      <c r="O23" s="405"/>
      <c r="P23" s="405"/>
      <c r="Q23" s="405"/>
      <c r="R23" s="405"/>
      <c r="S23" s="405"/>
      <c r="T23" s="405"/>
      <c r="U23" s="405"/>
      <c r="V23" s="405"/>
      <c r="W23" s="405"/>
      <c r="X23" s="405"/>
      <c r="Y23" s="406"/>
      <c r="Z23" s="401"/>
      <c r="AA23" s="402"/>
      <c r="AB23" s="466"/>
      <c r="AC23" s="407"/>
      <c r="AD23" s="466"/>
      <c r="AE23" s="39"/>
    </row>
    <row r="24" spans="2:34" x14ac:dyDescent="0.2">
      <c r="B24" s="28"/>
      <c r="C24" s="135"/>
      <c r="D24" s="164"/>
      <c r="E24" s="404"/>
      <c r="F24" s="405"/>
      <c r="G24" s="405"/>
      <c r="H24" s="405"/>
      <c r="I24" s="405"/>
      <c r="J24" s="405"/>
      <c r="K24" s="405"/>
      <c r="L24" s="405"/>
      <c r="M24" s="405"/>
      <c r="N24" s="405"/>
      <c r="O24" s="405"/>
      <c r="P24" s="405"/>
      <c r="Q24" s="405"/>
      <c r="R24" s="405"/>
      <c r="S24" s="405"/>
      <c r="T24" s="405"/>
      <c r="U24" s="405"/>
      <c r="V24" s="405"/>
      <c r="W24" s="405"/>
      <c r="X24" s="405"/>
      <c r="Y24" s="406"/>
      <c r="Z24" s="401"/>
      <c r="AA24" s="402"/>
      <c r="AB24" s="466"/>
      <c r="AC24" s="407"/>
      <c r="AD24" s="466"/>
      <c r="AE24" s="39"/>
    </row>
    <row r="25" spans="2:34" x14ac:dyDescent="0.2">
      <c r="B25" s="28"/>
      <c r="C25" s="135"/>
      <c r="D25" s="164"/>
      <c r="E25" s="404"/>
      <c r="F25" s="405"/>
      <c r="G25" s="405"/>
      <c r="H25" s="405"/>
      <c r="I25" s="405"/>
      <c r="J25" s="405"/>
      <c r="K25" s="405"/>
      <c r="L25" s="405"/>
      <c r="M25" s="405"/>
      <c r="N25" s="405"/>
      <c r="O25" s="405"/>
      <c r="P25" s="405"/>
      <c r="Q25" s="405"/>
      <c r="R25" s="405"/>
      <c r="S25" s="405"/>
      <c r="T25" s="405"/>
      <c r="U25" s="405"/>
      <c r="V25" s="405"/>
      <c r="W25" s="405"/>
      <c r="X25" s="405"/>
      <c r="Y25" s="406"/>
      <c r="Z25" s="401"/>
      <c r="AA25" s="402"/>
      <c r="AB25" s="466"/>
      <c r="AC25" s="407"/>
      <c r="AD25" s="466"/>
      <c r="AE25" s="39"/>
    </row>
    <row r="26" spans="2:34" ht="15.75" thickBot="1" x14ac:dyDescent="0.25">
      <c r="B26" s="28"/>
      <c r="C26" s="135"/>
      <c r="D26" s="164"/>
      <c r="E26" s="404"/>
      <c r="F26" s="405"/>
      <c r="G26" s="405"/>
      <c r="H26" s="405"/>
      <c r="I26" s="405"/>
      <c r="J26" s="405"/>
      <c r="K26" s="405"/>
      <c r="L26" s="405"/>
      <c r="M26" s="405"/>
      <c r="N26" s="405"/>
      <c r="O26" s="405"/>
      <c r="P26" s="405"/>
      <c r="Q26" s="405"/>
      <c r="R26" s="405"/>
      <c r="S26" s="405"/>
      <c r="T26" s="405"/>
      <c r="U26" s="405"/>
      <c r="V26" s="405"/>
      <c r="W26" s="405"/>
      <c r="X26" s="405"/>
      <c r="Y26" s="406"/>
      <c r="Z26" s="401"/>
      <c r="AA26" s="402"/>
      <c r="AB26" s="467"/>
      <c r="AC26" s="407"/>
      <c r="AD26" s="466"/>
      <c r="AE26" s="39"/>
    </row>
    <row r="27" spans="2:34" ht="15.75" customHeight="1" x14ac:dyDescent="0.2">
      <c r="B27" s="28"/>
      <c r="C27" s="135"/>
      <c r="D27" s="164"/>
      <c r="E27" s="404"/>
      <c r="F27" s="405"/>
      <c r="G27" s="405"/>
      <c r="H27" s="405"/>
      <c r="I27" s="405"/>
      <c r="J27" s="405"/>
      <c r="K27" s="405"/>
      <c r="L27" s="405"/>
      <c r="M27" s="405"/>
      <c r="N27" s="405"/>
      <c r="O27" s="405"/>
      <c r="P27" s="405"/>
      <c r="Q27" s="405"/>
      <c r="R27" s="405"/>
      <c r="S27" s="405"/>
      <c r="T27" s="405"/>
      <c r="U27" s="405"/>
      <c r="V27" s="405"/>
      <c r="W27" s="405"/>
      <c r="X27" s="405"/>
      <c r="Y27" s="406"/>
      <c r="Z27" s="401"/>
      <c r="AA27" s="402"/>
      <c r="AB27" s="465"/>
      <c r="AC27" s="407"/>
      <c r="AD27" s="466"/>
      <c r="AE27" s="39"/>
    </row>
    <row r="28" spans="2:34" x14ac:dyDescent="0.2">
      <c r="B28" s="28"/>
      <c r="C28" s="135"/>
      <c r="D28" s="164"/>
      <c r="E28" s="404"/>
      <c r="F28" s="405"/>
      <c r="G28" s="405"/>
      <c r="H28" s="405"/>
      <c r="I28" s="405"/>
      <c r="J28" s="405"/>
      <c r="K28" s="405"/>
      <c r="L28" s="405"/>
      <c r="M28" s="405"/>
      <c r="N28" s="405"/>
      <c r="O28" s="405"/>
      <c r="P28" s="405"/>
      <c r="Q28" s="405"/>
      <c r="R28" s="405"/>
      <c r="S28" s="405"/>
      <c r="T28" s="405"/>
      <c r="U28" s="405"/>
      <c r="V28" s="405"/>
      <c r="W28" s="405"/>
      <c r="X28" s="405"/>
      <c r="Y28" s="406"/>
      <c r="Z28" s="401"/>
      <c r="AA28" s="402"/>
      <c r="AB28" s="466"/>
      <c r="AC28" s="407"/>
      <c r="AD28" s="466"/>
      <c r="AE28" s="39"/>
    </row>
    <row r="29" spans="2:34" ht="15.75" thickBot="1" x14ac:dyDescent="0.25">
      <c r="B29" s="28"/>
      <c r="C29" s="135"/>
      <c r="D29" s="164"/>
      <c r="E29" s="404"/>
      <c r="F29" s="405"/>
      <c r="G29" s="405"/>
      <c r="H29" s="405"/>
      <c r="I29" s="405"/>
      <c r="J29" s="405"/>
      <c r="K29" s="405"/>
      <c r="L29" s="405"/>
      <c r="M29" s="405"/>
      <c r="N29" s="405"/>
      <c r="O29" s="405"/>
      <c r="P29" s="405"/>
      <c r="Q29" s="405"/>
      <c r="R29" s="405"/>
      <c r="S29" s="405"/>
      <c r="T29" s="405"/>
      <c r="U29" s="405"/>
      <c r="V29" s="405"/>
      <c r="W29" s="405"/>
      <c r="X29" s="405"/>
      <c r="Y29" s="406"/>
      <c r="Z29" s="401"/>
      <c r="AA29" s="402"/>
      <c r="AB29" s="467"/>
      <c r="AC29" s="407"/>
      <c r="AD29" s="467"/>
      <c r="AE29" s="39"/>
    </row>
    <row r="30" spans="2:34" x14ac:dyDescent="0.25">
      <c r="B30" s="28"/>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39"/>
    </row>
    <row r="31" spans="2:34" ht="15.75" thickBot="1" x14ac:dyDescent="0.3">
      <c r="B31" s="28"/>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39"/>
    </row>
    <row r="32" spans="2:34" ht="15.75" thickBot="1" x14ac:dyDescent="0.3">
      <c r="B32" s="28"/>
      <c r="C32" s="483" t="s">
        <v>44</v>
      </c>
      <c r="D32" s="484"/>
      <c r="E32" s="484"/>
      <c r="F32" s="484"/>
      <c r="G32" s="484"/>
      <c r="H32" s="484"/>
      <c r="I32" s="484"/>
      <c r="J32" s="484"/>
      <c r="K32" s="484"/>
      <c r="L32" s="484"/>
      <c r="M32" s="484"/>
      <c r="N32" s="484"/>
      <c r="O32" s="485"/>
      <c r="P32" s="21"/>
      <c r="Q32" s="21"/>
      <c r="R32" s="21"/>
      <c r="S32" s="21"/>
      <c r="T32" s="21"/>
      <c r="U32" s="21"/>
      <c r="V32" s="21"/>
      <c r="W32" s="21"/>
      <c r="X32" s="21"/>
      <c r="Y32" s="21"/>
      <c r="Z32" s="21"/>
      <c r="AA32" s="21"/>
      <c r="AB32" s="21"/>
      <c r="AC32" s="21"/>
      <c r="AD32" s="21"/>
      <c r="AE32" s="21"/>
      <c r="AF32" s="21"/>
      <c r="AG32" s="21"/>
      <c r="AH32" s="39"/>
    </row>
    <row r="33" spans="2:34" x14ac:dyDescent="0.25">
      <c r="B33" s="28"/>
      <c r="C33" s="80" t="s">
        <v>335</v>
      </c>
      <c r="D33" s="81" t="s">
        <v>45</v>
      </c>
      <c r="E33" s="81" t="s">
        <v>46</v>
      </c>
      <c r="F33" s="81" t="s">
        <v>47</v>
      </c>
      <c r="G33" s="230" t="s">
        <v>48</v>
      </c>
      <c r="H33" s="233" t="s">
        <v>49</v>
      </c>
      <c r="I33" s="486" t="s">
        <v>6</v>
      </c>
      <c r="J33" s="487"/>
      <c r="K33" s="487"/>
      <c r="L33" s="487"/>
      <c r="M33" s="487"/>
      <c r="N33" s="487"/>
      <c r="O33" s="488"/>
      <c r="P33" s="21"/>
      <c r="Q33" s="21"/>
      <c r="R33" s="21"/>
      <c r="S33" s="21"/>
      <c r="T33" s="21"/>
      <c r="U33" s="21"/>
      <c r="V33" s="21"/>
      <c r="W33" s="21"/>
      <c r="X33" s="21"/>
      <c r="Y33" s="21"/>
      <c r="Z33" s="21"/>
      <c r="AA33" s="21"/>
      <c r="AB33" s="21"/>
      <c r="AC33" s="21"/>
      <c r="AD33" s="21"/>
      <c r="AE33" s="21"/>
      <c r="AF33" s="21"/>
      <c r="AG33" s="21"/>
      <c r="AH33" s="39"/>
    </row>
    <row r="34" spans="2:34" x14ac:dyDescent="0.2">
      <c r="B34" s="28"/>
      <c r="C34" s="227"/>
      <c r="D34" s="171"/>
      <c r="E34" s="171"/>
      <c r="F34" s="171"/>
      <c r="G34" s="231"/>
      <c r="H34" s="30"/>
      <c r="I34" s="468"/>
      <c r="J34" s="469"/>
      <c r="K34" s="469"/>
      <c r="L34" s="469"/>
      <c r="M34" s="469"/>
      <c r="N34" s="469"/>
      <c r="O34" s="470"/>
      <c r="P34" s="21"/>
      <c r="Q34" s="21"/>
      <c r="R34" s="21"/>
      <c r="S34" s="21"/>
      <c r="T34" s="21"/>
      <c r="U34" s="21"/>
      <c r="V34" s="21"/>
      <c r="W34" s="21"/>
      <c r="X34" s="21"/>
      <c r="Y34" s="21"/>
      <c r="Z34" s="21"/>
      <c r="AA34" s="21"/>
      <c r="AB34" s="21"/>
      <c r="AC34" s="21"/>
      <c r="AD34" s="21"/>
      <c r="AE34" s="21"/>
      <c r="AF34" s="21"/>
      <c r="AG34" s="21"/>
      <c r="AH34" s="39"/>
    </row>
    <row r="35" spans="2:34" x14ac:dyDescent="0.2">
      <c r="B35" s="28"/>
      <c r="C35" s="227"/>
      <c r="D35" s="171"/>
      <c r="E35" s="171"/>
      <c r="F35" s="171"/>
      <c r="G35" s="231"/>
      <c r="H35" s="30"/>
      <c r="I35" s="468"/>
      <c r="J35" s="469"/>
      <c r="K35" s="469"/>
      <c r="L35" s="469"/>
      <c r="M35" s="469"/>
      <c r="N35" s="469"/>
      <c r="O35" s="470"/>
      <c r="P35" s="21"/>
      <c r="Q35" s="21"/>
      <c r="R35" s="21"/>
      <c r="S35" s="21"/>
      <c r="T35" s="21"/>
      <c r="U35" s="21"/>
      <c r="V35" s="21"/>
      <c r="W35" s="21"/>
      <c r="X35" s="21"/>
      <c r="Y35" s="21"/>
      <c r="Z35" s="21"/>
      <c r="AA35" s="21"/>
      <c r="AB35" s="21"/>
      <c r="AC35" s="21"/>
      <c r="AD35" s="21"/>
      <c r="AE35" s="21"/>
      <c r="AF35" s="21"/>
      <c r="AG35" s="21"/>
      <c r="AH35" s="39"/>
    </row>
    <row r="36" spans="2:34" x14ac:dyDescent="0.2">
      <c r="B36" s="28"/>
      <c r="C36" s="227"/>
      <c r="D36" s="171"/>
      <c r="E36" s="171"/>
      <c r="F36" s="171"/>
      <c r="G36" s="231"/>
      <c r="H36" s="30"/>
      <c r="I36" s="468"/>
      <c r="J36" s="469"/>
      <c r="K36" s="469"/>
      <c r="L36" s="469"/>
      <c r="M36" s="469"/>
      <c r="N36" s="469"/>
      <c r="O36" s="470"/>
      <c r="P36" s="21"/>
      <c r="Q36" s="21"/>
      <c r="R36" s="21"/>
      <c r="S36" s="21"/>
      <c r="T36" s="21"/>
      <c r="U36" s="21"/>
      <c r="V36" s="21"/>
      <c r="W36" s="21"/>
      <c r="X36" s="21"/>
      <c r="Y36" s="21"/>
      <c r="Z36" s="21"/>
      <c r="AA36" s="21"/>
      <c r="AB36" s="21"/>
      <c r="AC36" s="21"/>
      <c r="AD36" s="21"/>
      <c r="AE36" s="21"/>
      <c r="AF36" s="21"/>
      <c r="AG36" s="21"/>
      <c r="AH36" s="39"/>
    </row>
    <row r="37" spans="2:34" x14ac:dyDescent="0.2">
      <c r="B37" s="28"/>
      <c r="C37" s="227"/>
      <c r="D37" s="171"/>
      <c r="E37" s="171"/>
      <c r="F37" s="171"/>
      <c r="G37" s="231"/>
      <c r="H37" s="30"/>
      <c r="I37" s="468"/>
      <c r="J37" s="469"/>
      <c r="K37" s="469"/>
      <c r="L37" s="469"/>
      <c r="M37" s="469"/>
      <c r="N37" s="469"/>
      <c r="O37" s="470"/>
      <c r="P37" s="21"/>
      <c r="Q37" s="21"/>
      <c r="R37" s="21"/>
      <c r="S37" s="21"/>
      <c r="T37" s="21"/>
      <c r="U37" s="21"/>
      <c r="V37" s="21"/>
      <c r="W37" s="21"/>
      <c r="X37" s="21"/>
      <c r="Y37" s="21"/>
      <c r="Z37" s="21"/>
      <c r="AA37" s="21"/>
      <c r="AB37" s="21"/>
      <c r="AC37" s="21"/>
      <c r="AD37" s="21"/>
      <c r="AE37" s="21"/>
      <c r="AF37" s="21"/>
      <c r="AG37" s="21"/>
      <c r="AH37" s="39"/>
    </row>
    <row r="38" spans="2:34" x14ac:dyDescent="0.2">
      <c r="B38" s="28"/>
      <c r="C38" s="227"/>
      <c r="D38" s="171"/>
      <c r="E38" s="171"/>
      <c r="F38" s="171"/>
      <c r="G38" s="231"/>
      <c r="H38" s="30"/>
      <c r="I38" s="468"/>
      <c r="J38" s="469"/>
      <c r="K38" s="469"/>
      <c r="L38" s="469"/>
      <c r="M38" s="469"/>
      <c r="N38" s="469"/>
      <c r="O38" s="470"/>
      <c r="P38" s="21"/>
      <c r="Q38" s="21"/>
      <c r="R38" s="21"/>
      <c r="S38" s="21"/>
      <c r="T38" s="21"/>
      <c r="U38" s="21"/>
      <c r="V38" s="21"/>
      <c r="W38" s="21"/>
      <c r="X38" s="21"/>
      <c r="Y38" s="21"/>
      <c r="Z38" s="21"/>
      <c r="AA38" s="21"/>
      <c r="AB38" s="21"/>
      <c r="AC38" s="21"/>
      <c r="AD38" s="21"/>
      <c r="AE38" s="21"/>
      <c r="AF38" s="21"/>
      <c r="AG38" s="21"/>
      <c r="AH38" s="39"/>
    </row>
    <row r="39" spans="2:34" ht="15.75" thickBot="1" x14ac:dyDescent="0.25">
      <c r="B39" s="28"/>
      <c r="C39" s="76"/>
      <c r="D39" s="172"/>
      <c r="E39" s="172"/>
      <c r="F39" s="172"/>
      <c r="G39" s="232"/>
      <c r="H39" s="31"/>
      <c r="I39" s="471"/>
      <c r="J39" s="472"/>
      <c r="K39" s="472"/>
      <c r="L39" s="472"/>
      <c r="M39" s="472"/>
      <c r="N39" s="472"/>
      <c r="O39" s="473"/>
      <c r="P39" s="21"/>
      <c r="Q39" s="21"/>
      <c r="R39" s="21"/>
      <c r="S39" s="21"/>
      <c r="T39" s="21"/>
      <c r="U39" s="21"/>
      <c r="V39" s="21"/>
      <c r="W39" s="21"/>
      <c r="X39" s="21"/>
      <c r="Y39" s="21"/>
      <c r="Z39" s="21"/>
      <c r="AA39" s="21"/>
      <c r="AB39" s="21"/>
      <c r="AC39" s="21"/>
      <c r="AD39" s="21"/>
      <c r="AE39" s="21"/>
      <c r="AF39" s="21"/>
      <c r="AG39" s="21"/>
      <c r="AH39" s="39"/>
    </row>
    <row r="40" spans="2:34" x14ac:dyDescent="0.25">
      <c r="B40" s="28"/>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39"/>
    </row>
    <row r="41" spans="2:34" x14ac:dyDescent="0.25">
      <c r="B41" s="28"/>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39"/>
    </row>
    <row r="42" spans="2:34" x14ac:dyDescent="0.25">
      <c r="B42" s="83"/>
      <c r="C42" s="221" t="s">
        <v>52</v>
      </c>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85"/>
    </row>
    <row r="43" spans="2:34" ht="15.75" thickBot="1" x14ac:dyDescent="0.3">
      <c r="B43" s="28"/>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39"/>
    </row>
    <row r="44" spans="2:34" x14ac:dyDescent="0.25">
      <c r="B44" s="28"/>
      <c r="C44" s="307" t="s">
        <v>335</v>
      </c>
      <c r="D44" s="308" t="s">
        <v>24</v>
      </c>
      <c r="E44" s="306" t="s">
        <v>53</v>
      </c>
      <c r="F44" s="411" t="s">
        <v>6</v>
      </c>
      <c r="G44" s="306" t="s">
        <v>54</v>
      </c>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39"/>
    </row>
    <row r="45" spans="2:34" x14ac:dyDescent="0.2">
      <c r="B45" s="28"/>
      <c r="C45" s="135"/>
      <c r="D45" s="164"/>
      <c r="E45" s="229"/>
      <c r="F45" s="412"/>
      <c r="G45" s="372"/>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39"/>
    </row>
    <row r="46" spans="2:34" x14ac:dyDescent="0.2">
      <c r="B46" s="28"/>
      <c r="C46" s="135"/>
      <c r="D46" s="164"/>
      <c r="E46" s="229"/>
      <c r="F46" s="412"/>
      <c r="G46" s="372"/>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39"/>
    </row>
    <row r="47" spans="2:34" x14ac:dyDescent="0.2">
      <c r="B47" s="28"/>
      <c r="C47" s="135"/>
      <c r="D47" s="164"/>
      <c r="E47" s="229"/>
      <c r="F47" s="412"/>
      <c r="G47" s="372"/>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39"/>
    </row>
    <row r="48" spans="2:34" x14ac:dyDescent="0.2">
      <c r="B48" s="28"/>
      <c r="C48" s="135"/>
      <c r="D48" s="164"/>
      <c r="E48" s="229"/>
      <c r="F48" s="412"/>
      <c r="G48" s="372"/>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39"/>
    </row>
    <row r="49" spans="2:34" x14ac:dyDescent="0.2">
      <c r="B49" s="28"/>
      <c r="C49" s="135"/>
      <c r="D49" s="164"/>
      <c r="E49" s="229"/>
      <c r="F49" s="412"/>
      <c r="G49" s="372"/>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39"/>
    </row>
    <row r="50" spans="2:34" x14ac:dyDescent="0.2">
      <c r="B50" s="28"/>
      <c r="C50" s="135"/>
      <c r="D50" s="164"/>
      <c r="E50" s="229"/>
      <c r="F50" s="412"/>
      <c r="G50" s="372"/>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39"/>
    </row>
    <row r="51" spans="2:34" x14ac:dyDescent="0.2">
      <c r="B51" s="28"/>
      <c r="C51" s="135"/>
      <c r="D51" s="164"/>
      <c r="E51" s="229"/>
      <c r="F51" s="412"/>
      <c r="G51" s="372"/>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39"/>
    </row>
    <row r="52" spans="2:34" x14ac:dyDescent="0.2">
      <c r="B52" s="28"/>
      <c r="C52" s="135"/>
      <c r="D52" s="164"/>
      <c r="E52" s="229"/>
      <c r="F52" s="412"/>
      <c r="G52" s="372"/>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39"/>
    </row>
    <row r="53" spans="2:34" x14ac:dyDescent="0.2">
      <c r="B53" s="28"/>
      <c r="C53" s="135"/>
      <c r="D53" s="164"/>
      <c r="E53" s="229"/>
      <c r="F53" s="412"/>
      <c r="G53" s="372"/>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39"/>
    </row>
    <row r="54" spans="2:34" x14ac:dyDescent="0.2">
      <c r="B54" s="28"/>
      <c r="C54" s="135"/>
      <c r="D54" s="164"/>
      <c r="E54" s="229"/>
      <c r="F54" s="412"/>
      <c r="G54" s="372"/>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39"/>
    </row>
    <row r="55" spans="2:34" x14ac:dyDescent="0.2">
      <c r="B55" s="28"/>
      <c r="C55" s="135"/>
      <c r="D55" s="164"/>
      <c r="E55" s="229"/>
      <c r="F55" s="412"/>
      <c r="G55" s="372"/>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39"/>
    </row>
    <row r="56" spans="2:34" x14ac:dyDescent="0.2">
      <c r="B56" s="28"/>
      <c r="C56" s="135"/>
      <c r="D56" s="164"/>
      <c r="E56" s="229"/>
      <c r="F56" s="412"/>
      <c r="G56" s="372"/>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39"/>
    </row>
    <row r="57" spans="2:34" x14ac:dyDescent="0.2">
      <c r="B57" s="28"/>
      <c r="C57" s="135"/>
      <c r="D57" s="164"/>
      <c r="E57" s="229"/>
      <c r="F57" s="412"/>
      <c r="G57" s="372"/>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39"/>
    </row>
    <row r="58" spans="2:34" x14ac:dyDescent="0.2">
      <c r="B58" s="28"/>
      <c r="C58" s="135"/>
      <c r="D58" s="164"/>
      <c r="E58" s="229"/>
      <c r="F58" s="412"/>
      <c r="G58" s="372"/>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39"/>
    </row>
    <row r="59" spans="2:34" ht="15.75" thickBot="1" x14ac:dyDescent="0.25">
      <c r="B59" s="28"/>
      <c r="C59" s="136"/>
      <c r="D59" s="165"/>
      <c r="E59" s="309"/>
      <c r="F59" s="413"/>
      <c r="G59" s="373"/>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39"/>
    </row>
    <row r="60" spans="2:34" x14ac:dyDescent="0.25">
      <c r="B60" s="56"/>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7"/>
    </row>
  </sheetData>
  <mergeCells count="22">
    <mergeCell ref="I37:O37"/>
    <mergeCell ref="AB8:AB26"/>
    <mergeCell ref="I33:O33"/>
    <mergeCell ref="I34:O34"/>
    <mergeCell ref="I35:O35"/>
    <mergeCell ref="I36:O36"/>
    <mergeCell ref="AB27:AB29"/>
    <mergeCell ref="I38:O38"/>
    <mergeCell ref="I39:O39"/>
    <mergeCell ref="C5:AG5"/>
    <mergeCell ref="AC6:AC7"/>
    <mergeCell ref="AD6:AD7"/>
    <mergeCell ref="AD8:AD29"/>
    <mergeCell ref="Q6:S6"/>
    <mergeCell ref="T6:V6"/>
    <mergeCell ref="W6:Y6"/>
    <mergeCell ref="N6:P6"/>
    <mergeCell ref="E6:G6"/>
    <mergeCell ref="H6:J6"/>
    <mergeCell ref="K6:M6"/>
    <mergeCell ref="C32:O32"/>
    <mergeCell ref="AB6:AB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sheetPr>
  <dimension ref="B2:AF85"/>
  <sheetViews>
    <sheetView zoomScale="80" zoomScaleNormal="55" workbookViewId="0">
      <selection activeCell="D94" sqref="D94"/>
    </sheetView>
  </sheetViews>
  <sheetFormatPr defaultColWidth="9.42578125" defaultRowHeight="15" x14ac:dyDescent="0.25"/>
  <cols>
    <col min="1" max="2" width="9.42578125" style="23"/>
    <col min="3" max="3" width="28" style="23" customWidth="1"/>
    <col min="4" max="4" width="43.42578125" style="23" customWidth="1"/>
    <col min="5" max="5" width="26.5703125" style="23" customWidth="1"/>
    <col min="6" max="6" width="17.42578125" style="23" customWidth="1"/>
    <col min="7" max="13" width="8.42578125" style="23" bestFit="1" customWidth="1"/>
    <col min="14" max="14" width="7.5703125" style="23" bestFit="1" customWidth="1"/>
    <col min="15" max="21" width="8.42578125" style="23" bestFit="1" customWidth="1"/>
    <col min="22" max="22" width="8.5703125" style="23" bestFit="1" customWidth="1"/>
    <col min="23" max="23" width="8.42578125" style="23" bestFit="1" customWidth="1"/>
    <col min="24" max="25" width="8.5703125" style="23" bestFit="1" customWidth="1"/>
    <col min="26" max="28" width="8.42578125" style="23" bestFit="1" customWidth="1"/>
    <col min="29" max="29" width="236.42578125" style="23" customWidth="1"/>
    <col min="30" max="30" width="33.5703125" style="23" bestFit="1" customWidth="1"/>
    <col min="31" max="31" width="94.5703125" style="23" bestFit="1" customWidth="1"/>
    <col min="32" max="32" width="9.42578125" style="23" customWidth="1"/>
    <col min="33" max="16384" width="9.42578125" style="23"/>
  </cols>
  <sheetData>
    <row r="2" spans="2:32" x14ac:dyDescent="0.25">
      <c r="B2" s="27"/>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6"/>
    </row>
    <row r="3" spans="2:32" x14ac:dyDescent="0.25">
      <c r="B3" s="83"/>
      <c r="C3" s="221" t="s">
        <v>55</v>
      </c>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85"/>
    </row>
    <row r="4" spans="2:32" ht="15.75" thickBot="1" x14ac:dyDescent="0.3">
      <c r="B4" s="28"/>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39"/>
    </row>
    <row r="5" spans="2:32" ht="15.75" thickBot="1" x14ac:dyDescent="0.3">
      <c r="B5" s="28"/>
      <c r="C5" s="518" t="s">
        <v>56</v>
      </c>
      <c r="D5" s="518"/>
      <c r="E5" s="518"/>
      <c r="F5" s="518"/>
      <c r="G5" s="518"/>
      <c r="H5" s="518"/>
      <c r="I5" s="518"/>
      <c r="J5" s="518"/>
      <c r="K5" s="518"/>
      <c r="L5" s="518"/>
      <c r="M5" s="518"/>
      <c r="N5" s="518"/>
      <c r="O5" s="518"/>
      <c r="P5" s="518"/>
      <c r="Q5" s="518"/>
      <c r="R5" s="518"/>
      <c r="S5" s="518"/>
      <c r="T5" s="518"/>
      <c r="U5" s="518"/>
      <c r="V5" s="518"/>
      <c r="W5" s="518"/>
      <c r="X5" s="518"/>
      <c r="Y5" s="518"/>
      <c r="Z5" s="518"/>
      <c r="AA5" s="518"/>
      <c r="AB5" s="518"/>
      <c r="AC5" s="518"/>
      <c r="AD5" s="518"/>
      <c r="AE5" s="518"/>
      <c r="AF5" s="39"/>
    </row>
    <row r="6" spans="2:32" x14ac:dyDescent="0.25">
      <c r="B6" s="28"/>
      <c r="C6" s="133"/>
      <c r="D6" s="234"/>
      <c r="E6" s="521" t="s">
        <v>11</v>
      </c>
      <c r="F6" s="521"/>
      <c r="G6" s="521"/>
      <c r="H6" s="514" t="s">
        <v>12</v>
      </c>
      <c r="I6" s="514"/>
      <c r="J6" s="514"/>
      <c r="K6" s="514" t="s">
        <v>13</v>
      </c>
      <c r="L6" s="514"/>
      <c r="M6" s="514"/>
      <c r="N6" s="514" t="s">
        <v>14</v>
      </c>
      <c r="O6" s="514"/>
      <c r="P6" s="514"/>
      <c r="Q6" s="514" t="s">
        <v>15</v>
      </c>
      <c r="R6" s="514"/>
      <c r="S6" s="514"/>
      <c r="T6" s="514" t="s">
        <v>16</v>
      </c>
      <c r="U6" s="514"/>
      <c r="V6" s="514"/>
      <c r="W6" s="514" t="s">
        <v>17</v>
      </c>
      <c r="X6" s="514"/>
      <c r="Y6" s="514"/>
      <c r="Z6" s="514" t="s">
        <v>18</v>
      </c>
      <c r="AA6" s="514"/>
      <c r="AB6" s="514"/>
      <c r="AC6" s="246" t="s">
        <v>20</v>
      </c>
      <c r="AD6" s="508" t="s">
        <v>57</v>
      </c>
      <c r="AE6" s="508" t="s">
        <v>22</v>
      </c>
      <c r="AF6" s="39"/>
    </row>
    <row r="7" spans="2:32" ht="15.75" thickBot="1" x14ac:dyDescent="0.3">
      <c r="B7" s="28"/>
      <c r="C7" s="134"/>
      <c r="D7" s="164" t="s">
        <v>24</v>
      </c>
      <c r="E7" s="161" t="s">
        <v>25</v>
      </c>
      <c r="F7" s="162" t="s">
        <v>26</v>
      </c>
      <c r="G7" s="162" t="s">
        <v>27</v>
      </c>
      <c r="H7" s="162" t="s">
        <v>25</v>
      </c>
      <c r="I7" s="162" t="s">
        <v>26</v>
      </c>
      <c r="J7" s="162" t="s">
        <v>27</v>
      </c>
      <c r="K7" s="162" t="s">
        <v>25</v>
      </c>
      <c r="L7" s="162" t="s">
        <v>26</v>
      </c>
      <c r="M7" s="162" t="s">
        <v>27</v>
      </c>
      <c r="N7" s="162" t="s">
        <v>25</v>
      </c>
      <c r="O7" s="162" t="s">
        <v>26</v>
      </c>
      <c r="P7" s="162" t="s">
        <v>27</v>
      </c>
      <c r="Q7" s="162" t="s">
        <v>25</v>
      </c>
      <c r="R7" s="162" t="s">
        <v>26</v>
      </c>
      <c r="S7" s="162" t="s">
        <v>27</v>
      </c>
      <c r="T7" s="162" t="s">
        <v>25</v>
      </c>
      <c r="U7" s="162" t="s">
        <v>26</v>
      </c>
      <c r="V7" s="162" t="s">
        <v>27</v>
      </c>
      <c r="W7" s="162" t="s">
        <v>25</v>
      </c>
      <c r="X7" s="162" t="s">
        <v>26</v>
      </c>
      <c r="Y7" s="162" t="s">
        <v>27</v>
      </c>
      <c r="Z7" s="162" t="s">
        <v>25</v>
      </c>
      <c r="AA7" s="162" t="s">
        <v>26</v>
      </c>
      <c r="AB7" s="235" t="s">
        <v>27</v>
      </c>
      <c r="AC7" s="247" t="s">
        <v>28</v>
      </c>
      <c r="AD7" s="509"/>
      <c r="AE7" s="509"/>
      <c r="AF7" s="39"/>
    </row>
    <row r="8" spans="2:32" ht="14.85" customHeight="1" x14ac:dyDescent="0.2">
      <c r="B8" s="28"/>
      <c r="C8" s="135">
        <v>1</v>
      </c>
      <c r="D8" s="164" t="s">
        <v>58</v>
      </c>
      <c r="E8" s="243">
        <v>0.14492753623188406</v>
      </c>
      <c r="F8" s="244">
        <v>0.14492753623188406</v>
      </c>
      <c r="G8" s="244">
        <v>0.14492753623188406</v>
      </c>
      <c r="H8" s="244">
        <v>0.20134228187919462</v>
      </c>
      <c r="I8" s="244">
        <v>0.20134228187919462</v>
      </c>
      <c r="J8" s="244">
        <v>0.20134228187919462</v>
      </c>
      <c r="K8" s="244">
        <v>0.20134228187919462</v>
      </c>
      <c r="L8" s="244">
        <v>0.20134228187919462</v>
      </c>
      <c r="M8" s="244">
        <v>0.20134228187919462</v>
      </c>
      <c r="N8" s="244">
        <v>0.10169491525423729</v>
      </c>
      <c r="O8" s="244">
        <v>0.10169491525423729</v>
      </c>
      <c r="P8" s="244">
        <v>0.10169491525423729</v>
      </c>
      <c r="Q8" s="244">
        <v>0.13438735177865613</v>
      </c>
      <c r="R8" s="244">
        <v>0.13438735177865613</v>
      </c>
      <c r="S8" s="244">
        <v>0.13438735177865613</v>
      </c>
      <c r="T8" s="244">
        <v>0.1494661921708185</v>
      </c>
      <c r="U8" s="244">
        <v>0.1494661921708185</v>
      </c>
      <c r="V8" s="244">
        <v>0.1494661921708185</v>
      </c>
      <c r="W8" s="244">
        <v>0.14477211796246647</v>
      </c>
      <c r="X8" s="244">
        <v>0.1447721179624665</v>
      </c>
      <c r="Y8" s="244">
        <v>0.1447721179624665</v>
      </c>
      <c r="Z8" s="244">
        <v>0.10989010989010989</v>
      </c>
      <c r="AA8" s="244">
        <v>0.10989010989010989</v>
      </c>
      <c r="AB8" s="245">
        <v>0.10989010989010989</v>
      </c>
      <c r="AC8" s="248" t="s">
        <v>59</v>
      </c>
      <c r="AD8" s="510" t="s">
        <v>29</v>
      </c>
      <c r="AE8" s="342" t="s">
        <v>60</v>
      </c>
      <c r="AF8" s="39"/>
    </row>
    <row r="9" spans="2:32" x14ac:dyDescent="0.2">
      <c r="B9" s="28"/>
      <c r="C9" s="135">
        <v>2</v>
      </c>
      <c r="D9" s="163" t="s">
        <v>61</v>
      </c>
      <c r="E9" s="236">
        <v>0.12246376811594203</v>
      </c>
      <c r="F9" s="173">
        <v>0.12246376811594203</v>
      </c>
      <c r="G9" s="173">
        <v>0.12246376811594203</v>
      </c>
      <c r="H9" s="173">
        <v>0.17013422818791946</v>
      </c>
      <c r="I9" s="173">
        <v>0.17013422818791946</v>
      </c>
      <c r="J9" s="173">
        <v>0.17013422818791946</v>
      </c>
      <c r="K9" s="173">
        <v>0.17013422818791946</v>
      </c>
      <c r="L9" s="173">
        <v>0.17013422818791946</v>
      </c>
      <c r="M9" s="173">
        <v>0.17013422818791946</v>
      </c>
      <c r="N9" s="173">
        <v>8.59322033898305E-2</v>
      </c>
      <c r="O9" s="173">
        <v>8.5932203389830514E-2</v>
      </c>
      <c r="P9" s="173">
        <v>8.5932203389830514E-2</v>
      </c>
      <c r="Q9" s="173">
        <v>0.11355731225296442</v>
      </c>
      <c r="R9" s="173">
        <v>0.11355731225296442</v>
      </c>
      <c r="S9" s="173">
        <v>0.11355731225296443</v>
      </c>
      <c r="T9" s="173">
        <v>0.12629893238434164</v>
      </c>
      <c r="U9" s="173">
        <v>0.12629893238434164</v>
      </c>
      <c r="V9" s="173">
        <v>0.12629893238434164</v>
      </c>
      <c r="W9" s="173">
        <v>0.12233243967828417</v>
      </c>
      <c r="X9" s="173">
        <v>0.12233243967828418</v>
      </c>
      <c r="Y9" s="173">
        <v>0.12233243967828418</v>
      </c>
      <c r="Z9" s="173">
        <v>9.285714285714286E-2</v>
      </c>
      <c r="AA9" s="173">
        <v>9.285714285714286E-2</v>
      </c>
      <c r="AB9" s="174">
        <v>9.285714285714286E-2</v>
      </c>
      <c r="AC9" s="248" t="s">
        <v>62</v>
      </c>
      <c r="AD9" s="511"/>
      <c r="AE9" s="75" t="s">
        <v>60</v>
      </c>
      <c r="AF9" s="39"/>
    </row>
    <row r="10" spans="2:32" x14ac:dyDescent="0.2">
      <c r="B10" s="28"/>
      <c r="C10" s="135">
        <v>3</v>
      </c>
      <c r="D10" s="164" t="s">
        <v>63</v>
      </c>
      <c r="E10" s="237">
        <v>0.11756521739130435</v>
      </c>
      <c r="F10" s="175">
        <v>0.11756521739130435</v>
      </c>
      <c r="G10" s="175">
        <v>0.11756521739130434</v>
      </c>
      <c r="H10" s="175">
        <v>0.16332885906040268</v>
      </c>
      <c r="I10" s="175">
        <v>0.16332885906040268</v>
      </c>
      <c r="J10" s="175">
        <v>0.16332885906040268</v>
      </c>
      <c r="K10" s="175">
        <v>0.16332885906040268</v>
      </c>
      <c r="L10" s="175">
        <v>0.16332885906040268</v>
      </c>
      <c r="M10" s="175">
        <v>0.16332885906040268</v>
      </c>
      <c r="N10" s="175">
        <v>8.2494915254237272E-2</v>
      </c>
      <c r="O10" s="175">
        <v>8.2494915254237286E-2</v>
      </c>
      <c r="P10" s="175">
        <v>8.2494915254237286E-2</v>
      </c>
      <c r="Q10" s="175">
        <v>0.10901501976284585</v>
      </c>
      <c r="R10" s="175">
        <v>0.10901501976284585</v>
      </c>
      <c r="S10" s="175">
        <v>0.10901501976284585</v>
      </c>
      <c r="T10" s="175">
        <v>0.12124697508896799</v>
      </c>
      <c r="U10" s="175">
        <v>0.12124697508896796</v>
      </c>
      <c r="V10" s="175">
        <v>0.12124697508896798</v>
      </c>
      <c r="W10" s="175">
        <v>0.11743914209115279</v>
      </c>
      <c r="X10" s="175">
        <v>0.1174391420911528</v>
      </c>
      <c r="Y10" s="175">
        <v>0.1174391420911528</v>
      </c>
      <c r="Z10" s="175">
        <v>8.9142857142857149E-2</v>
      </c>
      <c r="AA10" s="175">
        <v>8.9142857142857135E-2</v>
      </c>
      <c r="AB10" s="176">
        <v>8.9142857142857135E-2</v>
      </c>
      <c r="AC10" s="369" t="s">
        <v>64</v>
      </c>
      <c r="AD10" s="511"/>
      <c r="AE10" s="30" t="s">
        <v>30</v>
      </c>
      <c r="AF10" s="39"/>
    </row>
    <row r="11" spans="2:32" x14ac:dyDescent="0.2">
      <c r="B11" s="28"/>
      <c r="C11" s="135">
        <v>4</v>
      </c>
      <c r="D11" s="164" t="s">
        <v>65</v>
      </c>
      <c r="E11" s="238">
        <v>0.10628019323671498</v>
      </c>
      <c r="F11" s="177">
        <v>0.10628019323671498</v>
      </c>
      <c r="G11" s="177">
        <v>0.10628019323671498</v>
      </c>
      <c r="H11" s="177">
        <v>0.1476510067114094</v>
      </c>
      <c r="I11" s="177">
        <v>0.1476510067114094</v>
      </c>
      <c r="J11" s="177">
        <v>0.1476510067114094</v>
      </c>
      <c r="K11" s="177">
        <v>0.1476510067114094</v>
      </c>
      <c r="L11" s="177">
        <v>0.1476510067114094</v>
      </c>
      <c r="M11" s="177">
        <v>0.1476510067114094</v>
      </c>
      <c r="N11" s="177">
        <v>4.2372881355932202E-2</v>
      </c>
      <c r="O11" s="177">
        <v>4.2372881355932202E-2</v>
      </c>
      <c r="P11" s="177">
        <v>4.2372881355932202E-2</v>
      </c>
      <c r="Q11" s="177">
        <v>7.1146245059288543E-2</v>
      </c>
      <c r="R11" s="177">
        <v>7.1146245059288543E-2</v>
      </c>
      <c r="S11" s="177">
        <v>7.1146245059288543E-2</v>
      </c>
      <c r="T11" s="177">
        <v>8.5409252669039148E-2</v>
      </c>
      <c r="U11" s="177">
        <v>8.5409252669039148E-2</v>
      </c>
      <c r="V11" s="177">
        <v>8.5409252669039148E-2</v>
      </c>
      <c r="W11" s="177">
        <v>0.1126005361930295</v>
      </c>
      <c r="X11" s="177">
        <v>0.1126005361930295</v>
      </c>
      <c r="Y11" s="177">
        <v>0.1126005361930295</v>
      </c>
      <c r="Z11" s="177">
        <v>8.0586080586080591E-2</v>
      </c>
      <c r="AA11" s="177">
        <v>8.0586080586080591E-2</v>
      </c>
      <c r="AB11" s="178">
        <v>8.0586080586080591E-2</v>
      </c>
      <c r="AC11" s="248" t="s">
        <v>66</v>
      </c>
      <c r="AD11" s="511"/>
      <c r="AE11" s="30" t="s">
        <v>67</v>
      </c>
      <c r="AF11" s="39"/>
    </row>
    <row r="12" spans="2:32" x14ac:dyDescent="0.2">
      <c r="B12" s="28"/>
      <c r="C12" s="135">
        <v>5</v>
      </c>
      <c r="D12" s="164" t="s">
        <v>68</v>
      </c>
      <c r="E12" s="239">
        <v>0.10628019323671498</v>
      </c>
      <c r="F12" s="179">
        <v>0.10628019323671498</v>
      </c>
      <c r="G12" s="179">
        <v>0.10628019323671498</v>
      </c>
      <c r="H12" s="179">
        <v>0.1476510067114094</v>
      </c>
      <c r="I12" s="179">
        <v>0.1476510067114094</v>
      </c>
      <c r="J12" s="179">
        <v>0.1476510067114094</v>
      </c>
      <c r="K12" s="179">
        <v>0.1476510067114094</v>
      </c>
      <c r="L12" s="179">
        <v>0.1476510067114094</v>
      </c>
      <c r="M12" s="179">
        <v>0.1476510067114094</v>
      </c>
      <c r="N12" s="179">
        <v>4.2372881355932202E-2</v>
      </c>
      <c r="O12" s="179">
        <v>4.2372881355932202E-2</v>
      </c>
      <c r="P12" s="179">
        <v>4.2372881355932202E-2</v>
      </c>
      <c r="Q12" s="179">
        <v>7.1146245059288543E-2</v>
      </c>
      <c r="R12" s="179">
        <v>7.1146245059288543E-2</v>
      </c>
      <c r="S12" s="179">
        <v>7.1146245059288543E-2</v>
      </c>
      <c r="T12" s="179">
        <v>8.5409252669039148E-2</v>
      </c>
      <c r="U12" s="179">
        <v>8.5409252669039148E-2</v>
      </c>
      <c r="V12" s="179">
        <v>8.5409252669039148E-2</v>
      </c>
      <c r="W12" s="179">
        <v>0.1126005361930295</v>
      </c>
      <c r="X12" s="179">
        <v>0.1126005361930295</v>
      </c>
      <c r="Y12" s="179">
        <v>0.1126005361930295</v>
      </c>
      <c r="Z12" s="179">
        <v>8.0586080586080591E-2</v>
      </c>
      <c r="AA12" s="179">
        <v>8.0586080586080591E-2</v>
      </c>
      <c r="AB12" s="180">
        <v>8.0586080586080591E-2</v>
      </c>
      <c r="AC12" s="248" t="s">
        <v>66</v>
      </c>
      <c r="AD12" s="511"/>
      <c r="AE12" s="250" t="s">
        <v>69</v>
      </c>
      <c r="AF12" s="39"/>
    </row>
    <row r="13" spans="2:32" x14ac:dyDescent="0.2">
      <c r="B13" s="28"/>
      <c r="C13" s="135">
        <v>6</v>
      </c>
      <c r="D13" s="164" t="s">
        <v>31</v>
      </c>
      <c r="E13" s="240">
        <v>0.12246376811594203</v>
      </c>
      <c r="F13" s="181">
        <v>0.12246376811594203</v>
      </c>
      <c r="G13" s="181">
        <v>0.12246376811594203</v>
      </c>
      <c r="H13" s="181">
        <v>0.17013422818791946</v>
      </c>
      <c r="I13" s="181">
        <v>0.17013422818791946</v>
      </c>
      <c r="J13" s="181">
        <v>0.17013422818791946</v>
      </c>
      <c r="K13" s="181">
        <v>0.17013422818791946</v>
      </c>
      <c r="L13" s="181">
        <v>0.17013422818791946</v>
      </c>
      <c r="M13" s="181">
        <v>0.17013422818791946</v>
      </c>
      <c r="N13" s="181">
        <v>8.59322033898305E-2</v>
      </c>
      <c r="O13" s="181">
        <v>8.5932203389830514E-2</v>
      </c>
      <c r="P13" s="181">
        <v>8.5932203389830514E-2</v>
      </c>
      <c r="Q13" s="181">
        <v>0.11355731225296442</v>
      </c>
      <c r="R13" s="181">
        <v>0.11355731225296442</v>
      </c>
      <c r="S13" s="181">
        <v>0.11355731225296443</v>
      </c>
      <c r="T13" s="181">
        <v>0.12629893238434164</v>
      </c>
      <c r="U13" s="181">
        <v>0.12629893238434164</v>
      </c>
      <c r="V13" s="181">
        <v>0.12629893238434164</v>
      </c>
      <c r="W13" s="181">
        <v>0.12233243967828417</v>
      </c>
      <c r="X13" s="181">
        <v>0.12233243967828418</v>
      </c>
      <c r="Y13" s="181">
        <v>0.12233243967828418</v>
      </c>
      <c r="Z13" s="181">
        <v>9.285714285714286E-2</v>
      </c>
      <c r="AA13" s="181">
        <v>9.285714285714286E-2</v>
      </c>
      <c r="AB13" s="182">
        <v>9.285714285714286E-2</v>
      </c>
      <c r="AC13" s="248" t="s">
        <v>62</v>
      </c>
      <c r="AD13" s="511"/>
      <c r="AE13" s="75" t="s">
        <v>70</v>
      </c>
      <c r="AF13" s="39"/>
    </row>
    <row r="14" spans="2:32" ht="22.5" x14ac:dyDescent="0.2">
      <c r="B14" s="28"/>
      <c r="C14" s="135">
        <v>7</v>
      </c>
      <c r="D14" s="347" t="s">
        <v>71</v>
      </c>
      <c r="E14" s="238">
        <v>7.7294685990338161E-2</v>
      </c>
      <c r="F14" s="177">
        <v>7.7294685990338161E-2</v>
      </c>
      <c r="G14" s="177">
        <v>7.7294685990338161E-2</v>
      </c>
      <c r="H14" s="177">
        <v>0.10738255033557047</v>
      </c>
      <c r="I14" s="177">
        <v>0.10738255033557047</v>
      </c>
      <c r="J14" s="177">
        <v>0.10738255033557047</v>
      </c>
      <c r="K14" s="177">
        <v>0</v>
      </c>
      <c r="L14" s="177">
        <v>0</v>
      </c>
      <c r="M14" s="177">
        <v>0</v>
      </c>
      <c r="N14" s="177">
        <v>5.0847457627118647E-2</v>
      </c>
      <c r="O14" s="177">
        <v>5.0847457627118647E-2</v>
      </c>
      <c r="P14" s="177">
        <v>5.0847457627118647E-2</v>
      </c>
      <c r="Q14" s="177">
        <v>3.1620553359683792E-2</v>
      </c>
      <c r="R14" s="177">
        <v>3.1620553359683792E-2</v>
      </c>
      <c r="S14" s="177">
        <v>3.1620553359683792E-2</v>
      </c>
      <c r="T14" s="177">
        <v>3.5587188612099648E-2</v>
      </c>
      <c r="U14" s="177">
        <v>3.5587188612099648E-2</v>
      </c>
      <c r="V14" s="177">
        <v>3.5587188612099648E-2</v>
      </c>
      <c r="W14" s="177">
        <v>4.8257372654155493E-2</v>
      </c>
      <c r="X14" s="177">
        <v>4.8257372654155493E-2</v>
      </c>
      <c r="Y14" s="177">
        <v>4.8257372654155493E-2</v>
      </c>
      <c r="Z14" s="177">
        <v>5.8608058608058608E-2</v>
      </c>
      <c r="AA14" s="177">
        <v>5.8608058608058608E-2</v>
      </c>
      <c r="AB14" s="178">
        <v>5.8608058608058608E-2</v>
      </c>
      <c r="AC14" s="248" t="s">
        <v>72</v>
      </c>
      <c r="AD14" s="511"/>
      <c r="AE14" s="30" t="s">
        <v>67</v>
      </c>
      <c r="AF14" s="39"/>
    </row>
    <row r="15" spans="2:32" ht="22.5" x14ac:dyDescent="0.2">
      <c r="B15" s="28"/>
      <c r="C15" s="135">
        <v>8</v>
      </c>
      <c r="D15" s="347" t="s">
        <v>73</v>
      </c>
      <c r="E15" s="240">
        <v>7.7294685990338161E-2</v>
      </c>
      <c r="F15" s="181">
        <v>7.7294685990338161E-2</v>
      </c>
      <c r="G15" s="181">
        <v>7.7294685990338161E-2</v>
      </c>
      <c r="H15" s="181">
        <v>0.10738255033557047</v>
      </c>
      <c r="I15" s="181">
        <v>0.10738255033557047</v>
      </c>
      <c r="J15" s="181">
        <v>0.10738255033557047</v>
      </c>
      <c r="K15" s="181">
        <v>0</v>
      </c>
      <c r="L15" s="181">
        <v>0</v>
      </c>
      <c r="M15" s="181">
        <v>0</v>
      </c>
      <c r="N15" s="181">
        <v>5.0847457627118647E-2</v>
      </c>
      <c r="O15" s="181">
        <v>5.0847457627118647E-2</v>
      </c>
      <c r="P15" s="181">
        <v>5.0847457627118647E-2</v>
      </c>
      <c r="Q15" s="181">
        <v>3.1620553359683792E-2</v>
      </c>
      <c r="R15" s="181">
        <v>3.1620553359683792E-2</v>
      </c>
      <c r="S15" s="181">
        <v>3.1620553359683792E-2</v>
      </c>
      <c r="T15" s="181">
        <v>3.5587188612099648E-2</v>
      </c>
      <c r="U15" s="181">
        <v>3.5587188612099648E-2</v>
      </c>
      <c r="V15" s="181">
        <v>3.5587188612099648E-2</v>
      </c>
      <c r="W15" s="181">
        <v>4.8257372654155493E-2</v>
      </c>
      <c r="X15" s="181">
        <v>4.8257372654155493E-2</v>
      </c>
      <c r="Y15" s="181">
        <v>4.8257372654155493E-2</v>
      </c>
      <c r="Z15" s="181">
        <v>5.8608058608058608E-2</v>
      </c>
      <c r="AA15" s="181">
        <v>5.8608058608058608E-2</v>
      </c>
      <c r="AB15" s="182">
        <v>5.8608058608058608E-2</v>
      </c>
      <c r="AC15" s="248" t="s">
        <v>72</v>
      </c>
      <c r="AD15" s="511"/>
      <c r="AE15" s="251" t="s">
        <v>30</v>
      </c>
      <c r="AF15" s="39"/>
    </row>
    <row r="16" spans="2:32" x14ac:dyDescent="0.2">
      <c r="B16" s="28"/>
      <c r="C16" s="135">
        <v>9</v>
      </c>
      <c r="D16" s="164" t="s">
        <v>32</v>
      </c>
      <c r="E16" s="238">
        <v>0.08</v>
      </c>
      <c r="F16" s="177">
        <v>0.08</v>
      </c>
      <c r="G16" s="177">
        <v>0.08</v>
      </c>
      <c r="H16" s="177">
        <v>0.08</v>
      </c>
      <c r="I16" s="177">
        <v>0.08</v>
      </c>
      <c r="J16" s="177">
        <v>0.08</v>
      </c>
      <c r="K16" s="177">
        <v>0.08</v>
      </c>
      <c r="L16" s="177">
        <v>0.08</v>
      </c>
      <c r="M16" s="177">
        <v>0.08</v>
      </c>
      <c r="N16" s="177">
        <v>7.9999999999999988E-2</v>
      </c>
      <c r="O16" s="177">
        <v>0.08</v>
      </c>
      <c r="P16" s="177">
        <v>0.08</v>
      </c>
      <c r="Q16" s="177">
        <v>0.08</v>
      </c>
      <c r="R16" s="177">
        <v>0.08</v>
      </c>
      <c r="S16" s="177">
        <v>7.9999999999999988E-2</v>
      </c>
      <c r="T16" s="177">
        <v>0.08</v>
      </c>
      <c r="U16" s="177">
        <v>0.08</v>
      </c>
      <c r="V16" s="177">
        <v>0.08</v>
      </c>
      <c r="W16" s="177">
        <v>0.08</v>
      </c>
      <c r="X16" s="177">
        <v>0.08</v>
      </c>
      <c r="Y16" s="177">
        <v>0.08</v>
      </c>
      <c r="Z16" s="177">
        <v>0.08</v>
      </c>
      <c r="AA16" s="177">
        <v>0.08</v>
      </c>
      <c r="AB16" s="178">
        <v>0.08</v>
      </c>
      <c r="AC16" s="248" t="s">
        <v>74</v>
      </c>
      <c r="AD16" s="511"/>
      <c r="AE16" s="30" t="s">
        <v>75</v>
      </c>
      <c r="AF16" s="39"/>
    </row>
    <row r="17" spans="2:32" x14ac:dyDescent="0.2">
      <c r="B17" s="28"/>
      <c r="C17" s="135">
        <v>10</v>
      </c>
      <c r="D17" s="164" t="s">
        <v>33</v>
      </c>
      <c r="E17" s="238" t="s">
        <v>30</v>
      </c>
      <c r="F17" s="177" t="s">
        <v>30</v>
      </c>
      <c r="G17" s="177" t="s">
        <v>30</v>
      </c>
      <c r="H17" s="177" t="s">
        <v>30</v>
      </c>
      <c r="I17" s="177" t="s">
        <v>30</v>
      </c>
      <c r="J17" s="177" t="s">
        <v>30</v>
      </c>
      <c r="K17" s="177" t="s">
        <v>30</v>
      </c>
      <c r="L17" s="177" t="s">
        <v>30</v>
      </c>
      <c r="M17" s="177" t="s">
        <v>30</v>
      </c>
      <c r="N17" s="177">
        <v>7.9999999999999988E-2</v>
      </c>
      <c r="O17" s="177">
        <v>0.08</v>
      </c>
      <c r="P17" s="177">
        <v>0.08</v>
      </c>
      <c r="Q17" s="177">
        <v>0.08</v>
      </c>
      <c r="R17" s="177">
        <v>0.08</v>
      </c>
      <c r="S17" s="177">
        <v>7.9999999999999988E-2</v>
      </c>
      <c r="T17" s="177">
        <v>0.08</v>
      </c>
      <c r="U17" s="177">
        <v>0.08</v>
      </c>
      <c r="V17" s="177">
        <v>0.08</v>
      </c>
      <c r="W17" s="177">
        <v>0.08</v>
      </c>
      <c r="X17" s="177">
        <v>0.08</v>
      </c>
      <c r="Y17" s="177">
        <v>0.08</v>
      </c>
      <c r="Z17" s="177">
        <v>0.08</v>
      </c>
      <c r="AA17" s="177">
        <v>0.08</v>
      </c>
      <c r="AB17" s="178">
        <v>0.08</v>
      </c>
      <c r="AC17" s="248" t="s">
        <v>74</v>
      </c>
      <c r="AD17" s="511"/>
      <c r="AE17" s="30" t="s">
        <v>34</v>
      </c>
      <c r="AF17" s="39"/>
    </row>
    <row r="18" spans="2:32" x14ac:dyDescent="0.2">
      <c r="B18" s="28"/>
      <c r="C18" s="135" t="s">
        <v>76</v>
      </c>
      <c r="D18" s="164" t="s">
        <v>77</v>
      </c>
      <c r="E18" s="237">
        <v>6.9277910339078944E-2</v>
      </c>
      <c r="F18" s="175">
        <v>4.8494537237355265E-2</v>
      </c>
      <c r="G18" s="175">
        <v>3.7303490182580973E-2</v>
      </c>
      <c r="H18" s="175">
        <v>7.5542799327544666E-2</v>
      </c>
      <c r="I18" s="175">
        <v>5.2879959529281269E-2</v>
      </c>
      <c r="J18" s="175">
        <v>4.0676891945601007E-2</v>
      </c>
      <c r="K18" s="175">
        <v>7.5542799327544721E-2</v>
      </c>
      <c r="L18" s="175">
        <v>5.287995952928131E-2</v>
      </c>
      <c r="M18" s="175">
        <v>4.0676891945601007E-2</v>
      </c>
      <c r="N18" s="175">
        <v>6.8282392986126844E-2</v>
      </c>
      <c r="O18" s="175">
        <v>4.7797675090288795E-2</v>
      </c>
      <c r="P18" s="175">
        <v>3.6767442377145215E-2</v>
      </c>
      <c r="Q18" s="175">
        <v>6.1792614778500315E-2</v>
      </c>
      <c r="R18" s="175">
        <v>4.3254830344950222E-2</v>
      </c>
      <c r="S18" s="175">
        <v>3.3272946419192477E-2</v>
      </c>
      <c r="T18" s="175">
        <v>5.9817124006692313E-2</v>
      </c>
      <c r="U18" s="175">
        <v>4.1871986804684617E-2</v>
      </c>
      <c r="V18" s="175">
        <v>3.220922061898817E-2</v>
      </c>
      <c r="W18" s="175">
        <v>9.8082672800274301E-2</v>
      </c>
      <c r="X18" s="175">
        <v>6.8657870960192019E-2</v>
      </c>
      <c r="Y18" s="175">
        <v>5.28137468924555E-2</v>
      </c>
      <c r="Z18" s="175">
        <v>6.9464441252361162E-2</v>
      </c>
      <c r="AA18" s="175">
        <v>4.8625108876652813E-2</v>
      </c>
      <c r="AB18" s="176">
        <v>3.7403929905117581E-2</v>
      </c>
      <c r="AC18" s="248" t="s">
        <v>78</v>
      </c>
      <c r="AD18" s="511"/>
      <c r="AE18" s="30" t="s">
        <v>79</v>
      </c>
      <c r="AF18" s="39"/>
    </row>
    <row r="19" spans="2:32" x14ac:dyDescent="0.2">
      <c r="B19" s="28"/>
      <c r="C19" s="135" t="s">
        <v>80</v>
      </c>
      <c r="D19" s="164" t="s">
        <v>81</v>
      </c>
      <c r="E19" s="237">
        <v>3.1489959245035885E-2</v>
      </c>
      <c r="F19" s="175">
        <v>2.2042971471525123E-2</v>
      </c>
      <c r="G19" s="175">
        <v>1.695613190117317E-2</v>
      </c>
      <c r="H19" s="175">
        <v>3.4337636057974859E-2</v>
      </c>
      <c r="I19" s="175">
        <v>2.4036345240582402E-2</v>
      </c>
      <c r="J19" s="175">
        <v>1.848949633890954E-2</v>
      </c>
      <c r="K19" s="175">
        <v>3.4337636057974859E-2</v>
      </c>
      <c r="L19" s="175">
        <v>2.4036345240582402E-2</v>
      </c>
      <c r="M19" s="175">
        <v>1.848949633890954E-2</v>
      </c>
      <c r="N19" s="175">
        <v>3.1037451357330392E-2</v>
      </c>
      <c r="O19" s="175">
        <v>2.1726215950131276E-2</v>
      </c>
      <c r="P19" s="175">
        <v>1.6712473807793289E-2</v>
      </c>
      <c r="Q19" s="175">
        <v>2.8087552172045602E-2</v>
      </c>
      <c r="R19" s="175">
        <v>1.9661286520431923E-2</v>
      </c>
      <c r="S19" s="175">
        <v>1.5124066554178401E-2</v>
      </c>
      <c r="T19" s="175">
        <v>2.7189601821223781E-2</v>
      </c>
      <c r="U19" s="175">
        <v>1.9032721274856647E-2</v>
      </c>
      <c r="V19" s="175">
        <v>1.4640554826812806E-2</v>
      </c>
      <c r="W19" s="175">
        <v>4.4583033091033772E-2</v>
      </c>
      <c r="X19" s="175">
        <v>3.120812316372364E-2</v>
      </c>
      <c r="Y19" s="175">
        <v>2.4006248587479725E-2</v>
      </c>
      <c r="Z19" s="175">
        <v>3.1574746023800532E-2</v>
      </c>
      <c r="AA19" s="175">
        <v>2.2102322216660371E-2</v>
      </c>
      <c r="AB19" s="176">
        <v>1.7001786320507979E-2</v>
      </c>
      <c r="AC19" s="248" t="s">
        <v>78</v>
      </c>
      <c r="AD19" s="511"/>
      <c r="AE19" s="30" t="s">
        <v>79</v>
      </c>
      <c r="AF19" s="39"/>
    </row>
    <row r="20" spans="2:32" x14ac:dyDescent="0.2">
      <c r="B20" s="28"/>
      <c r="C20" s="135" t="s">
        <v>82</v>
      </c>
      <c r="D20" s="164" t="s">
        <v>83</v>
      </c>
      <c r="E20" s="237">
        <v>7.4606980365161946E-2</v>
      </c>
      <c r="F20" s="175">
        <v>5.2224886255613362E-2</v>
      </c>
      <c r="G20" s="175">
        <v>4.017298942739489E-2</v>
      </c>
      <c r="H20" s="175">
        <v>8.1353783891201958E-2</v>
      </c>
      <c r="I20" s="175">
        <v>5.6947648723841365E-2</v>
      </c>
      <c r="J20" s="175">
        <v>4.380588363372416E-2</v>
      </c>
      <c r="K20" s="175">
        <v>8.1353783891202E-2</v>
      </c>
      <c r="L20" s="175">
        <v>5.6947648723841407E-2</v>
      </c>
      <c r="M20" s="175">
        <v>4.380588363372416E-2</v>
      </c>
      <c r="N20" s="175">
        <v>7.3534884754290458E-2</v>
      </c>
      <c r="O20" s="175">
        <v>5.1474419328003326E-2</v>
      </c>
      <c r="P20" s="175">
        <v>3.9595707175387157E-2</v>
      </c>
      <c r="Q20" s="175">
        <v>6.6545892838384954E-2</v>
      </c>
      <c r="R20" s="175">
        <v>4.6582124986869471E-2</v>
      </c>
      <c r="S20" s="175">
        <v>3.5832403836053441E-2</v>
      </c>
      <c r="T20" s="175">
        <v>6.441844123797634E-2</v>
      </c>
      <c r="U20" s="175">
        <v>4.5092908866583431E-2</v>
      </c>
      <c r="V20" s="175">
        <v>3.4686852974294947E-2</v>
      </c>
      <c r="W20" s="175">
        <v>0.10562749378491079</v>
      </c>
      <c r="X20" s="175">
        <v>7.393924564943756E-2</v>
      </c>
      <c r="Y20" s="175">
        <v>5.6876342807259762E-2</v>
      </c>
      <c r="Z20" s="175">
        <v>7.4807859810235092E-2</v>
      </c>
      <c r="AA20" s="175">
        <v>5.2365501867164564E-2</v>
      </c>
      <c r="AB20" s="176">
        <v>4.0281155282434283E-2</v>
      </c>
      <c r="AC20" s="248" t="s">
        <v>78</v>
      </c>
      <c r="AD20" s="511"/>
      <c r="AE20" s="30" t="s">
        <v>84</v>
      </c>
      <c r="AF20" s="39"/>
    </row>
    <row r="21" spans="2:32" x14ac:dyDescent="0.2">
      <c r="B21" s="28"/>
      <c r="C21" s="135" t="s">
        <v>85</v>
      </c>
      <c r="D21" s="164" t="s">
        <v>86</v>
      </c>
      <c r="E21" s="237">
        <v>3.3912263802346333E-2</v>
      </c>
      <c r="F21" s="175">
        <v>2.3738584661642435E-2</v>
      </c>
      <c r="G21" s="175">
        <v>1.8260449739724949E-2</v>
      </c>
      <c r="H21" s="175">
        <v>3.6978992677819074E-2</v>
      </c>
      <c r="I21" s="175">
        <v>2.5885294874473351E-2</v>
      </c>
      <c r="J21" s="175">
        <v>1.9911765288056424E-2</v>
      </c>
      <c r="K21" s="175">
        <v>3.6978992677819074E-2</v>
      </c>
      <c r="L21" s="175">
        <v>2.5885294874473351E-2</v>
      </c>
      <c r="M21" s="175">
        <v>1.9911765288056424E-2</v>
      </c>
      <c r="N21" s="175">
        <v>3.3424947615586571E-2</v>
      </c>
      <c r="O21" s="175">
        <v>2.3397463330910601E-2</v>
      </c>
      <c r="P21" s="175">
        <v>1.7998048716085079E-2</v>
      </c>
      <c r="Q21" s="175">
        <v>3.0248133108356799E-2</v>
      </c>
      <c r="R21" s="175">
        <v>2.1173693175849759E-2</v>
      </c>
      <c r="S21" s="175">
        <v>1.6287456289115199E-2</v>
      </c>
      <c r="T21" s="175">
        <v>2.9281109653625605E-2</v>
      </c>
      <c r="U21" s="175">
        <v>2.0496776757537923E-2</v>
      </c>
      <c r="V21" s="175">
        <v>1.5766751351952248E-2</v>
      </c>
      <c r="W21" s="175">
        <v>4.8012497174959444E-2</v>
      </c>
      <c r="X21" s="175">
        <v>3.3608748022471609E-2</v>
      </c>
      <c r="Y21" s="175">
        <v>2.5852883094208929E-2</v>
      </c>
      <c r="Z21" s="175">
        <v>3.4003572641015958E-2</v>
      </c>
      <c r="AA21" s="175">
        <v>2.3802500848711168E-2</v>
      </c>
      <c r="AB21" s="176">
        <v>1.8309616037470132E-2</v>
      </c>
      <c r="AC21" s="248" t="s">
        <v>78</v>
      </c>
      <c r="AD21" s="511"/>
      <c r="AE21" s="30" t="s">
        <v>84</v>
      </c>
      <c r="AF21" s="39"/>
    </row>
    <row r="22" spans="2:32" x14ac:dyDescent="0.2">
      <c r="B22" s="28"/>
      <c r="C22" s="135" t="s">
        <v>87</v>
      </c>
      <c r="D22" s="164" t="s">
        <v>88</v>
      </c>
      <c r="E22" s="237">
        <v>6.782452760469268E-2</v>
      </c>
      <c r="F22" s="175">
        <v>4.7477169323284878E-2</v>
      </c>
      <c r="G22" s="175">
        <v>3.6520899479449906E-2</v>
      </c>
      <c r="H22" s="175">
        <v>7.395798535563812E-2</v>
      </c>
      <c r="I22" s="175">
        <v>5.1770589748946688E-2</v>
      </c>
      <c r="J22" s="175">
        <v>3.9823530576112834E-2</v>
      </c>
      <c r="K22" s="175">
        <v>7.395798535563812E-2</v>
      </c>
      <c r="L22" s="175">
        <v>5.1770589748946688E-2</v>
      </c>
      <c r="M22" s="175">
        <v>3.9823530576112834E-2</v>
      </c>
      <c r="N22" s="175">
        <v>6.6849895231173143E-2</v>
      </c>
      <c r="O22" s="175">
        <v>4.6794926661821203E-2</v>
      </c>
      <c r="P22" s="175">
        <v>3.5996097432170159E-2</v>
      </c>
      <c r="Q22" s="175">
        <v>6.0496266216713598E-2</v>
      </c>
      <c r="R22" s="175">
        <v>4.2347386351699517E-2</v>
      </c>
      <c r="S22" s="175">
        <v>3.2574912578230399E-2</v>
      </c>
      <c r="T22" s="175">
        <v>5.8562219307251209E-2</v>
      </c>
      <c r="U22" s="175">
        <v>4.0993553515075845E-2</v>
      </c>
      <c r="V22" s="175">
        <v>3.1533502703904495E-2</v>
      </c>
      <c r="W22" s="175">
        <v>9.6024994349918916E-2</v>
      </c>
      <c r="X22" s="175">
        <v>6.7217496044943245E-2</v>
      </c>
      <c r="Y22" s="175">
        <v>5.1705766188417879E-2</v>
      </c>
      <c r="Z22" s="175">
        <v>6.8007145282031917E-2</v>
      </c>
      <c r="AA22" s="175">
        <v>4.7605001697422336E-2</v>
      </c>
      <c r="AB22" s="176">
        <v>3.6619232074940264E-2</v>
      </c>
      <c r="AC22" s="248" t="s">
        <v>78</v>
      </c>
      <c r="AD22" s="511"/>
      <c r="AE22" s="30" t="s">
        <v>84</v>
      </c>
      <c r="AF22" s="39"/>
    </row>
    <row r="23" spans="2:32" x14ac:dyDescent="0.2">
      <c r="B23" s="28"/>
      <c r="C23" s="135" t="s">
        <v>89</v>
      </c>
      <c r="D23" s="164" t="s">
        <v>90</v>
      </c>
      <c r="E23" s="237">
        <v>2.7129811041877071E-2</v>
      </c>
      <c r="F23" s="175">
        <v>1.8990867729313951E-2</v>
      </c>
      <c r="G23" s="175">
        <v>1.4608359791779962E-2</v>
      </c>
      <c r="H23" s="175">
        <v>2.9583194142255253E-2</v>
      </c>
      <c r="I23" s="175">
        <v>2.0708235899578677E-2</v>
      </c>
      <c r="J23" s="175">
        <v>1.5929412230445136E-2</v>
      </c>
      <c r="K23" s="175">
        <v>2.9583194142255253E-2</v>
      </c>
      <c r="L23" s="175">
        <v>2.0708235899578677E-2</v>
      </c>
      <c r="M23" s="175">
        <v>1.5929412230445136E-2</v>
      </c>
      <c r="N23" s="175">
        <v>2.6739958092469263E-2</v>
      </c>
      <c r="O23" s="175">
        <v>1.8717970664728481E-2</v>
      </c>
      <c r="P23" s="175">
        <v>1.4398438972868063E-2</v>
      </c>
      <c r="Q23" s="175">
        <v>2.4198506486685444E-2</v>
      </c>
      <c r="R23" s="175">
        <v>1.6938954540679809E-2</v>
      </c>
      <c r="S23" s="175">
        <v>1.3029965031292161E-2</v>
      </c>
      <c r="T23" s="175">
        <v>2.3424887722900488E-2</v>
      </c>
      <c r="U23" s="175">
        <v>1.639742140603034E-2</v>
      </c>
      <c r="V23" s="175">
        <v>1.26134010815618E-2</v>
      </c>
      <c r="W23" s="175">
        <v>3.8409997739967554E-2</v>
      </c>
      <c r="X23" s="175">
        <v>2.6886998417977287E-2</v>
      </c>
      <c r="Y23" s="175">
        <v>2.0682306475367146E-2</v>
      </c>
      <c r="Z23" s="175">
        <v>2.7202858112812769E-2</v>
      </c>
      <c r="AA23" s="175">
        <v>1.904200067896894E-2</v>
      </c>
      <c r="AB23" s="176">
        <v>1.4647692829976107E-2</v>
      </c>
      <c r="AC23" s="248" t="s">
        <v>78</v>
      </c>
      <c r="AD23" s="511"/>
      <c r="AE23" s="30" t="s">
        <v>84</v>
      </c>
      <c r="AF23" s="39"/>
    </row>
    <row r="24" spans="2:32" x14ac:dyDescent="0.2">
      <c r="B24" s="28"/>
      <c r="C24" s="135" t="s">
        <v>91</v>
      </c>
      <c r="D24" s="164" t="s">
        <v>92</v>
      </c>
      <c r="E24" s="237">
        <v>9.4954338646569755E-2</v>
      </c>
      <c r="F24" s="175">
        <v>6.6468037052598822E-2</v>
      </c>
      <c r="G24" s="175">
        <v>5.1129259271229868E-2</v>
      </c>
      <c r="H24" s="175">
        <v>0.10354117949789338</v>
      </c>
      <c r="I24" s="175">
        <v>7.2478825648525369E-2</v>
      </c>
      <c r="J24" s="175">
        <v>5.5752942806557994E-2</v>
      </c>
      <c r="K24" s="175">
        <v>0.10354117949789338</v>
      </c>
      <c r="L24" s="175">
        <v>7.2478825648525369E-2</v>
      </c>
      <c r="M24" s="175">
        <v>5.5752942806557994E-2</v>
      </c>
      <c r="N24" s="175">
        <v>9.3589853323642419E-2</v>
      </c>
      <c r="O24" s="175">
        <v>6.5512897326549691E-2</v>
      </c>
      <c r="P24" s="175">
        <v>5.0394536405038194E-2</v>
      </c>
      <c r="Q24" s="175">
        <v>8.4694772703399035E-2</v>
      </c>
      <c r="R24" s="175">
        <v>5.928634089237933E-2</v>
      </c>
      <c r="S24" s="175">
        <v>4.5604877609522657E-2</v>
      </c>
      <c r="T24" s="175">
        <v>8.1987107030151704E-2</v>
      </c>
      <c r="U24" s="175">
        <v>5.7390974921106196E-2</v>
      </c>
      <c r="V24" s="175">
        <v>4.4146903785466304E-2</v>
      </c>
      <c r="W24" s="175">
        <v>0.13443499208988646</v>
      </c>
      <c r="X24" s="175">
        <v>9.4104494462920518E-2</v>
      </c>
      <c r="Y24" s="175">
        <v>7.2388072663784955E-2</v>
      </c>
      <c r="Z24" s="175">
        <v>9.5210003394844672E-2</v>
      </c>
      <c r="AA24" s="175">
        <v>6.6647002376391276E-2</v>
      </c>
      <c r="AB24" s="176">
        <v>5.1266924904916376E-2</v>
      </c>
      <c r="AC24" s="248" t="s">
        <v>78</v>
      </c>
      <c r="AD24" s="511"/>
      <c r="AE24" s="30" t="s">
        <v>84</v>
      </c>
      <c r="AF24" s="39"/>
    </row>
    <row r="25" spans="2:32" x14ac:dyDescent="0.2">
      <c r="B25" s="28"/>
      <c r="C25" s="135" t="s">
        <v>93</v>
      </c>
      <c r="D25" s="164" t="s">
        <v>94</v>
      </c>
      <c r="E25" s="237">
        <v>5.4259622083754143E-2</v>
      </c>
      <c r="F25" s="175">
        <v>3.7981735458627902E-2</v>
      </c>
      <c r="G25" s="175">
        <v>2.9216719583559925E-2</v>
      </c>
      <c r="H25" s="175">
        <v>5.9166388284510506E-2</v>
      </c>
      <c r="I25" s="175">
        <v>4.1416471799157355E-2</v>
      </c>
      <c r="J25" s="175">
        <v>3.1858824460890271E-2</v>
      </c>
      <c r="K25" s="175">
        <v>5.9166388284510506E-2</v>
      </c>
      <c r="L25" s="175">
        <v>4.1416471799157355E-2</v>
      </c>
      <c r="M25" s="175">
        <v>3.1858824460890271E-2</v>
      </c>
      <c r="N25" s="175">
        <v>5.3479916184938525E-2</v>
      </c>
      <c r="O25" s="175">
        <v>3.7435941329456962E-2</v>
      </c>
      <c r="P25" s="175">
        <v>2.8796877945736127E-2</v>
      </c>
      <c r="Q25" s="175">
        <v>4.8397012973370887E-2</v>
      </c>
      <c r="R25" s="175">
        <v>3.3877909081359618E-2</v>
      </c>
      <c r="S25" s="175">
        <v>2.6059930062584322E-2</v>
      </c>
      <c r="T25" s="175">
        <v>4.6849775445800976E-2</v>
      </c>
      <c r="U25" s="175">
        <v>3.279484281206068E-2</v>
      </c>
      <c r="V25" s="175">
        <v>2.5226802163123601E-2</v>
      </c>
      <c r="W25" s="175">
        <v>7.6819995479935108E-2</v>
      </c>
      <c r="X25" s="175">
        <v>5.3773996835954574E-2</v>
      </c>
      <c r="Y25" s="175">
        <v>4.1364612950734292E-2</v>
      </c>
      <c r="Z25" s="175">
        <v>5.4405716225625539E-2</v>
      </c>
      <c r="AA25" s="175">
        <v>3.808400135793788E-2</v>
      </c>
      <c r="AB25" s="176">
        <v>2.9295385659952215E-2</v>
      </c>
      <c r="AC25" s="248" t="s">
        <v>78</v>
      </c>
      <c r="AD25" s="511"/>
      <c r="AE25" s="30" t="s">
        <v>84</v>
      </c>
      <c r="AF25" s="39"/>
    </row>
    <row r="26" spans="2:32" x14ac:dyDescent="0.2">
      <c r="B26" s="28"/>
      <c r="C26" s="135">
        <v>15</v>
      </c>
      <c r="D26" s="164" t="s">
        <v>35</v>
      </c>
      <c r="E26" s="241">
        <v>0</v>
      </c>
      <c r="F26" s="183">
        <v>0</v>
      </c>
      <c r="G26" s="183">
        <v>0</v>
      </c>
      <c r="H26" s="183">
        <v>2.6845637583892617E-2</v>
      </c>
      <c r="I26" s="183">
        <v>1.8791946308724831E-2</v>
      </c>
      <c r="J26" s="183">
        <v>1.4455343314403717E-2</v>
      </c>
      <c r="K26" s="183">
        <v>0</v>
      </c>
      <c r="L26" s="183">
        <v>0</v>
      </c>
      <c r="M26" s="183">
        <v>0</v>
      </c>
      <c r="N26" s="183">
        <v>1.6949152542372881E-2</v>
      </c>
      <c r="O26" s="183">
        <v>2.3728813559322035E-2</v>
      </c>
      <c r="P26" s="183">
        <v>1.8252933507170794E-2</v>
      </c>
      <c r="Q26" s="183">
        <v>1.5810276679841896E-2</v>
      </c>
      <c r="R26" s="183">
        <v>2.2134387351778657E-2</v>
      </c>
      <c r="S26" s="183">
        <v>1.7026451809060504E-2</v>
      </c>
      <c r="T26" s="183">
        <v>1.4234875444839857E-2</v>
      </c>
      <c r="U26" s="183">
        <v>1.99288256227758E-2</v>
      </c>
      <c r="V26" s="183">
        <v>1.5329865863673693E-2</v>
      </c>
      <c r="W26" s="183">
        <v>1.0723860589812333E-2</v>
      </c>
      <c r="X26" s="183">
        <v>1.5013404825737266E-2</v>
      </c>
      <c r="Y26" s="183">
        <v>1.1548772942874819E-2</v>
      </c>
      <c r="Z26" s="183">
        <v>1.4652014652014652E-2</v>
      </c>
      <c r="AA26" s="183">
        <v>2.0512820512820513E-2</v>
      </c>
      <c r="AB26" s="184">
        <v>1.5779092702169626E-2</v>
      </c>
      <c r="AC26" s="248" t="s">
        <v>78</v>
      </c>
      <c r="AD26" s="511"/>
      <c r="AE26" s="30" t="s">
        <v>30</v>
      </c>
      <c r="AF26" s="39"/>
    </row>
    <row r="27" spans="2:32" x14ac:dyDescent="0.2">
      <c r="B27" s="28"/>
      <c r="C27" s="135">
        <v>16</v>
      </c>
      <c r="D27" s="164" t="s">
        <v>36</v>
      </c>
      <c r="E27" s="238">
        <v>2.3590099199055855E-2</v>
      </c>
      <c r="F27" s="177">
        <v>2.7379164618771549E-2</v>
      </c>
      <c r="G27" s="177">
        <v>3.0086885775594218E-2</v>
      </c>
      <c r="H27" s="177">
        <v>2.3590099199055855E-2</v>
      </c>
      <c r="I27" s="177">
        <v>2.7379164618771549E-2</v>
      </c>
      <c r="J27" s="177">
        <v>3.0086885775594211E-2</v>
      </c>
      <c r="K27" s="177">
        <v>2.3590099199055855E-2</v>
      </c>
      <c r="L27" s="177">
        <v>2.7379164618771549E-2</v>
      </c>
      <c r="M27" s="177">
        <v>3.0086885775594211E-2</v>
      </c>
      <c r="N27" s="177">
        <v>2.8798197122253347E-2</v>
      </c>
      <c r="O27" s="177">
        <v>2.9673352935258891E-2</v>
      </c>
      <c r="P27" s="177">
        <v>3.0548508748264432E-2</v>
      </c>
      <c r="Q27" s="177">
        <v>2.6996243618149826E-2</v>
      </c>
      <c r="R27" s="177">
        <v>2.7688451304878282E-2</v>
      </c>
      <c r="S27" s="177">
        <v>2.8380658991606744E-2</v>
      </c>
      <c r="T27" s="177">
        <v>2.6888767384787172E-2</v>
      </c>
      <c r="U27" s="177">
        <v>2.7557692507447693E-2</v>
      </c>
      <c r="V27" s="177">
        <v>2.7992198912887796E-2</v>
      </c>
      <c r="W27" s="177">
        <v>2.4246724154998331E-2</v>
      </c>
      <c r="X27" s="177">
        <v>2.461579706711162E-2</v>
      </c>
      <c r="Y27" s="177">
        <v>2.4851170467700853E-2</v>
      </c>
      <c r="Z27" s="177">
        <v>2.2570644149950476E-2</v>
      </c>
      <c r="AA27" s="177">
        <v>2.3248045183035762E-2</v>
      </c>
      <c r="AB27" s="178">
        <v>2.373134057625825E-2</v>
      </c>
      <c r="AC27" s="248" t="s">
        <v>95</v>
      </c>
      <c r="AD27" s="511"/>
      <c r="AE27" s="30" t="s">
        <v>30</v>
      </c>
      <c r="AF27" s="39"/>
    </row>
    <row r="28" spans="2:32" x14ac:dyDescent="0.2">
      <c r="B28" s="28"/>
      <c r="C28" s="135">
        <v>17</v>
      </c>
      <c r="D28" s="164" t="s">
        <v>37</v>
      </c>
      <c r="E28" s="238">
        <v>0.02</v>
      </c>
      <c r="F28" s="177">
        <v>0.02</v>
      </c>
      <c r="G28" s="177">
        <v>0.02</v>
      </c>
      <c r="H28" s="177">
        <v>0.02</v>
      </c>
      <c r="I28" s="177">
        <v>0.02</v>
      </c>
      <c r="J28" s="177">
        <v>0.02</v>
      </c>
      <c r="K28" s="177">
        <v>0.02</v>
      </c>
      <c r="L28" s="177">
        <v>0.02</v>
      </c>
      <c r="M28" s="177">
        <v>0.02</v>
      </c>
      <c r="N28" s="177">
        <v>1.9999999999999997E-2</v>
      </c>
      <c r="O28" s="177">
        <v>0.02</v>
      </c>
      <c r="P28" s="177">
        <v>0.02</v>
      </c>
      <c r="Q28" s="177">
        <v>0.02</v>
      </c>
      <c r="R28" s="177">
        <v>0.02</v>
      </c>
      <c r="S28" s="177">
        <v>1.9999999999999997E-2</v>
      </c>
      <c r="T28" s="177">
        <v>0.02</v>
      </c>
      <c r="U28" s="177">
        <v>0.02</v>
      </c>
      <c r="V28" s="177">
        <v>0.02</v>
      </c>
      <c r="W28" s="177">
        <v>0.02</v>
      </c>
      <c r="X28" s="177">
        <v>0.02</v>
      </c>
      <c r="Y28" s="177">
        <v>0.02</v>
      </c>
      <c r="Z28" s="177">
        <v>0.02</v>
      </c>
      <c r="AA28" s="177">
        <v>0.02</v>
      </c>
      <c r="AB28" s="178">
        <v>0.02</v>
      </c>
      <c r="AC28" s="248" t="s">
        <v>96</v>
      </c>
      <c r="AD28" s="511"/>
      <c r="AE28" s="30" t="s">
        <v>30</v>
      </c>
      <c r="AF28" s="39"/>
    </row>
    <row r="29" spans="2:32" x14ac:dyDescent="0.2">
      <c r="B29" s="28"/>
      <c r="C29" s="135">
        <v>18</v>
      </c>
      <c r="D29" s="164" t="s">
        <v>38</v>
      </c>
      <c r="E29" s="238">
        <v>5.5753211464076559E-2</v>
      </c>
      <c r="F29" s="177">
        <v>4.4553288972897176E-2</v>
      </c>
      <c r="G29" s="177">
        <v>3.3556498872010967E-2</v>
      </c>
      <c r="H29" s="177">
        <v>5.5753211464076552E-2</v>
      </c>
      <c r="I29" s="177">
        <v>4.4553288972897183E-2</v>
      </c>
      <c r="J29" s="177">
        <v>3.3556498872010967E-2</v>
      </c>
      <c r="K29" s="177">
        <v>5.5753211464076552E-2</v>
      </c>
      <c r="L29" s="177">
        <v>4.4553288972897183E-2</v>
      </c>
      <c r="M29" s="177">
        <v>3.3556498872010967E-2</v>
      </c>
      <c r="N29" s="177">
        <v>4.1559522023899481E-2</v>
      </c>
      <c r="O29" s="177">
        <v>3.8358135852847079E-2</v>
      </c>
      <c r="P29" s="177">
        <v>3.5156749681794684E-2</v>
      </c>
      <c r="Q29" s="177">
        <v>3.5222658468259893E-2</v>
      </c>
      <c r="R29" s="177">
        <v>3.2376032768306987E-2</v>
      </c>
      <c r="S29" s="177">
        <v>2.952940706835408E-2</v>
      </c>
      <c r="T29" s="177">
        <v>2.9888369072319645E-2</v>
      </c>
      <c r="U29" s="177">
        <v>2.6501770684320927E-2</v>
      </c>
      <c r="V29" s="177">
        <v>2.3488695200096572E-2</v>
      </c>
      <c r="W29" s="177">
        <v>2.3451890981139836E-2</v>
      </c>
      <c r="X29" s="177">
        <v>2.0603825735357632E-2</v>
      </c>
      <c r="Y29" s="177">
        <v>1.8027392179968977E-2</v>
      </c>
      <c r="Z29" s="177">
        <v>3.0062859253336335E-2</v>
      </c>
      <c r="AA29" s="177">
        <v>2.659824431843541E-2</v>
      </c>
      <c r="AB29" s="178">
        <v>2.3531027708241913E-2</v>
      </c>
      <c r="AC29" s="248" t="s">
        <v>97</v>
      </c>
      <c r="AD29" s="511"/>
      <c r="AE29" s="30" t="s">
        <v>30</v>
      </c>
      <c r="AF29" s="39"/>
    </row>
    <row r="30" spans="2:32" x14ac:dyDescent="0.2">
      <c r="B30" s="28"/>
      <c r="C30" s="135">
        <v>19</v>
      </c>
      <c r="D30" s="164" t="s">
        <v>39</v>
      </c>
      <c r="E30" s="238">
        <v>0</v>
      </c>
      <c r="F30" s="177">
        <v>0</v>
      </c>
      <c r="G30" s="177">
        <v>0</v>
      </c>
      <c r="H30" s="177">
        <v>0</v>
      </c>
      <c r="I30" s="177">
        <v>0</v>
      </c>
      <c r="J30" s="177">
        <v>0</v>
      </c>
      <c r="K30" s="177">
        <v>0</v>
      </c>
      <c r="L30" s="177">
        <v>0</v>
      </c>
      <c r="M30" s="177">
        <v>0</v>
      </c>
      <c r="N30" s="177">
        <v>0</v>
      </c>
      <c r="O30" s="177">
        <v>0</v>
      </c>
      <c r="P30" s="177">
        <v>0</v>
      </c>
      <c r="Q30" s="177">
        <v>0</v>
      </c>
      <c r="R30" s="177">
        <v>0</v>
      </c>
      <c r="S30" s="177">
        <v>0</v>
      </c>
      <c r="T30" s="177">
        <v>0</v>
      </c>
      <c r="U30" s="177">
        <v>0</v>
      </c>
      <c r="V30" s="177">
        <v>0</v>
      </c>
      <c r="W30" s="177">
        <v>0</v>
      </c>
      <c r="X30" s="177">
        <v>0</v>
      </c>
      <c r="Y30" s="177">
        <v>0</v>
      </c>
      <c r="Z30" s="177">
        <v>0</v>
      </c>
      <c r="AA30" s="177">
        <v>0</v>
      </c>
      <c r="AB30" s="178">
        <v>0</v>
      </c>
      <c r="AC30" s="248" t="s">
        <v>30</v>
      </c>
      <c r="AD30" s="511"/>
      <c r="AE30" s="30" t="s">
        <v>30</v>
      </c>
      <c r="AF30" s="39"/>
    </row>
    <row r="31" spans="2:32" ht="15.75" thickBot="1" x14ac:dyDescent="0.25">
      <c r="B31" s="28"/>
      <c r="C31" s="136">
        <v>20</v>
      </c>
      <c r="D31" s="165" t="s">
        <v>98</v>
      </c>
      <c r="E31" s="242">
        <v>0</v>
      </c>
      <c r="F31" s="185">
        <v>0</v>
      </c>
      <c r="G31" s="185">
        <v>0</v>
      </c>
      <c r="H31" s="185">
        <v>0</v>
      </c>
      <c r="I31" s="185">
        <v>0</v>
      </c>
      <c r="J31" s="185">
        <v>0</v>
      </c>
      <c r="K31" s="185">
        <v>0</v>
      </c>
      <c r="L31" s="185">
        <v>0</v>
      </c>
      <c r="M31" s="185">
        <v>0</v>
      </c>
      <c r="N31" s="185">
        <v>0</v>
      </c>
      <c r="O31" s="185">
        <v>0</v>
      </c>
      <c r="P31" s="185">
        <v>0</v>
      </c>
      <c r="Q31" s="185">
        <v>0</v>
      </c>
      <c r="R31" s="185">
        <v>0</v>
      </c>
      <c r="S31" s="185">
        <v>0</v>
      </c>
      <c r="T31" s="185">
        <v>0</v>
      </c>
      <c r="U31" s="185">
        <v>0</v>
      </c>
      <c r="V31" s="185">
        <v>0</v>
      </c>
      <c r="W31" s="185">
        <v>0</v>
      </c>
      <c r="X31" s="185">
        <v>0</v>
      </c>
      <c r="Y31" s="185">
        <v>0</v>
      </c>
      <c r="Z31" s="185">
        <v>0</v>
      </c>
      <c r="AA31" s="185">
        <v>0</v>
      </c>
      <c r="AB31" s="186">
        <v>0</v>
      </c>
      <c r="AC31" s="249" t="s">
        <v>30</v>
      </c>
      <c r="AD31" s="512"/>
      <c r="AE31" s="31" t="s">
        <v>30</v>
      </c>
      <c r="AF31" s="39"/>
    </row>
    <row r="32" spans="2:32" ht="15.75" thickBot="1" x14ac:dyDescent="0.3">
      <c r="B32" s="28"/>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39"/>
    </row>
    <row r="33" spans="2:32" ht="15.75" thickBot="1" x14ac:dyDescent="0.3">
      <c r="B33" s="28"/>
      <c r="C33" s="507" t="s">
        <v>40</v>
      </c>
      <c r="D33" s="507"/>
      <c r="E33" s="507"/>
      <c r="F33" s="507"/>
      <c r="G33" s="166"/>
      <c r="H33" s="167" t="s">
        <v>41</v>
      </c>
      <c r="I33" s="168"/>
      <c r="J33" s="167" t="s">
        <v>42</v>
      </c>
      <c r="K33" s="169"/>
      <c r="L33" s="170" t="s">
        <v>43</v>
      </c>
      <c r="M33" s="21"/>
      <c r="N33" s="21"/>
      <c r="O33" s="21"/>
      <c r="P33" s="21"/>
      <c r="Q33" s="21"/>
      <c r="R33" s="21"/>
      <c r="S33" s="21"/>
      <c r="T33" s="21"/>
      <c r="U33" s="21"/>
      <c r="V33" s="21"/>
      <c r="W33" s="21"/>
      <c r="X33" s="21"/>
      <c r="Y33" s="21"/>
      <c r="Z33" s="21"/>
      <c r="AA33" s="21"/>
      <c r="AB33" s="21"/>
      <c r="AC33" s="21"/>
      <c r="AD33" s="21"/>
      <c r="AE33" s="21"/>
      <c r="AF33" s="39"/>
    </row>
    <row r="34" spans="2:32" ht="15.75" thickBot="1" x14ac:dyDescent="0.3">
      <c r="B34" s="28"/>
      <c r="C34" s="21"/>
      <c r="D34" s="21"/>
      <c r="E34" s="21"/>
      <c r="F34" s="21"/>
      <c r="G34" s="21"/>
      <c r="H34" s="21"/>
      <c r="I34" s="21"/>
      <c r="J34" s="21"/>
      <c r="K34" s="21"/>
      <c r="L34" s="21"/>
      <c r="M34" s="21"/>
      <c r="N34" s="21"/>
      <c r="O34" s="354"/>
      <c r="P34" s="21"/>
      <c r="Q34" s="21"/>
      <c r="R34" s="21"/>
      <c r="S34" s="21"/>
      <c r="T34" s="21"/>
      <c r="U34" s="21"/>
      <c r="V34" s="21"/>
      <c r="W34" s="21"/>
      <c r="X34" s="21"/>
      <c r="Y34" s="21"/>
      <c r="Z34" s="21"/>
      <c r="AA34" s="21"/>
      <c r="AB34" s="21"/>
      <c r="AC34" s="21"/>
      <c r="AD34" s="21"/>
      <c r="AE34" s="21"/>
      <c r="AF34" s="39"/>
    </row>
    <row r="35" spans="2:32" ht="15.75" thickBot="1" x14ac:dyDescent="0.3">
      <c r="B35" s="28"/>
      <c r="C35" s="518" t="s">
        <v>99</v>
      </c>
      <c r="D35" s="519"/>
      <c r="E35" s="519"/>
      <c r="F35" s="519"/>
      <c r="G35" s="519"/>
      <c r="H35" s="519"/>
      <c r="I35" s="519"/>
      <c r="J35" s="519"/>
      <c r="K35" s="519"/>
      <c r="L35" s="519"/>
      <c r="M35" s="519"/>
      <c r="N35" s="519"/>
      <c r="O35" s="519"/>
      <c r="P35" s="519"/>
      <c r="Q35" s="519"/>
      <c r="R35" s="519"/>
      <c r="S35" s="519"/>
      <c r="T35" s="519"/>
      <c r="U35" s="519"/>
      <c r="V35" s="519"/>
      <c r="W35" s="519"/>
      <c r="X35" s="519"/>
      <c r="Y35" s="519"/>
      <c r="Z35" s="519"/>
      <c r="AA35" s="519"/>
      <c r="AB35" s="520"/>
      <c r="AC35" s="355"/>
      <c r="AD35" s="21"/>
      <c r="AE35" s="21"/>
      <c r="AF35" s="39"/>
    </row>
    <row r="36" spans="2:32" x14ac:dyDescent="0.25">
      <c r="B36" s="28"/>
      <c r="C36" s="133"/>
      <c r="D36" s="234"/>
      <c r="E36" s="521" t="s">
        <v>11</v>
      </c>
      <c r="F36" s="521"/>
      <c r="G36" s="521"/>
      <c r="H36" s="514" t="s">
        <v>12</v>
      </c>
      <c r="I36" s="514"/>
      <c r="J36" s="514"/>
      <c r="K36" s="514" t="s">
        <v>13</v>
      </c>
      <c r="L36" s="514"/>
      <c r="M36" s="514"/>
      <c r="N36" s="514" t="s">
        <v>14</v>
      </c>
      <c r="O36" s="514"/>
      <c r="P36" s="514"/>
      <c r="Q36" s="514" t="s">
        <v>15</v>
      </c>
      <c r="R36" s="514"/>
      <c r="S36" s="514"/>
      <c r="T36" s="514" t="s">
        <v>16</v>
      </c>
      <c r="U36" s="514"/>
      <c r="V36" s="514"/>
      <c r="W36" s="514" t="s">
        <v>17</v>
      </c>
      <c r="X36" s="514"/>
      <c r="Y36" s="514"/>
      <c r="Z36" s="514" t="s">
        <v>18</v>
      </c>
      <c r="AA36" s="514"/>
      <c r="AB36" s="514"/>
      <c r="AC36" s="508" t="s">
        <v>100</v>
      </c>
      <c r="AD36" s="21"/>
      <c r="AE36" s="21"/>
      <c r="AF36" s="39"/>
    </row>
    <row r="37" spans="2:32" ht="15.75" thickBot="1" x14ac:dyDescent="0.3">
      <c r="B37" s="28"/>
      <c r="C37" s="134"/>
      <c r="D37" s="164" t="s">
        <v>24</v>
      </c>
      <c r="E37" s="161" t="s">
        <v>25</v>
      </c>
      <c r="F37" s="162" t="s">
        <v>26</v>
      </c>
      <c r="G37" s="162" t="s">
        <v>27</v>
      </c>
      <c r="H37" s="162" t="s">
        <v>25</v>
      </c>
      <c r="I37" s="162" t="s">
        <v>26</v>
      </c>
      <c r="J37" s="162" t="s">
        <v>27</v>
      </c>
      <c r="K37" s="162" t="s">
        <v>25</v>
      </c>
      <c r="L37" s="162" t="s">
        <v>26</v>
      </c>
      <c r="M37" s="162" t="s">
        <v>27</v>
      </c>
      <c r="N37" s="162" t="s">
        <v>25</v>
      </c>
      <c r="O37" s="162" t="s">
        <v>26</v>
      </c>
      <c r="P37" s="162" t="s">
        <v>27</v>
      </c>
      <c r="Q37" s="162" t="s">
        <v>25</v>
      </c>
      <c r="R37" s="162" t="s">
        <v>26</v>
      </c>
      <c r="S37" s="162" t="s">
        <v>27</v>
      </c>
      <c r="T37" s="162" t="s">
        <v>25</v>
      </c>
      <c r="U37" s="162" t="s">
        <v>26</v>
      </c>
      <c r="V37" s="162" t="s">
        <v>27</v>
      </c>
      <c r="W37" s="162" t="s">
        <v>25</v>
      </c>
      <c r="X37" s="162" t="s">
        <v>26</v>
      </c>
      <c r="Y37" s="162" t="s">
        <v>27</v>
      </c>
      <c r="Z37" s="162" t="s">
        <v>25</v>
      </c>
      <c r="AA37" s="162" t="s">
        <v>26</v>
      </c>
      <c r="AB37" s="235" t="s">
        <v>27</v>
      </c>
      <c r="AC37" s="509"/>
      <c r="AD37" s="21"/>
      <c r="AE37" s="21"/>
      <c r="AF37" s="39"/>
    </row>
    <row r="38" spans="2:32" ht="14.85" customHeight="1" x14ac:dyDescent="0.2">
      <c r="B38" s="28"/>
      <c r="C38" s="135">
        <v>1</v>
      </c>
      <c r="D38" s="164" t="s">
        <v>58</v>
      </c>
      <c r="E38" s="243">
        <v>0.18315155162925839</v>
      </c>
      <c r="F38" s="244">
        <v>0.18103625049455085</v>
      </c>
      <c r="G38" s="244">
        <v>0.1728848962284896</v>
      </c>
      <c r="H38" s="244">
        <v>0.25444544420977505</v>
      </c>
      <c r="I38" s="244">
        <v>0.25150673726424178</v>
      </c>
      <c r="J38" s="244">
        <v>0.24018237261273384</v>
      </c>
      <c r="K38" s="244">
        <v>0.25444544420977505</v>
      </c>
      <c r="L38" s="244">
        <v>0.25150673726424178</v>
      </c>
      <c r="M38" s="244">
        <v>0.24018237261273384</v>
      </c>
      <c r="N38" s="244">
        <v>0.12588172576978063</v>
      </c>
      <c r="O38" s="244">
        <v>0.12425695349532141</v>
      </c>
      <c r="P38" s="244">
        <v>0.11928381450014647</v>
      </c>
      <c r="Q38" s="244">
        <v>0.166349632341357</v>
      </c>
      <c r="R38" s="244">
        <v>0.16420253538314541</v>
      </c>
      <c r="S38" s="244">
        <v>0.1576306534171896</v>
      </c>
      <c r="T38" s="244">
        <v>0.18436003616713961</v>
      </c>
      <c r="U38" s="244">
        <v>0.18128033308453859</v>
      </c>
      <c r="V38" s="244">
        <v>0.17240953424035374</v>
      </c>
      <c r="W38" s="244">
        <v>0.17689872191997927</v>
      </c>
      <c r="X38" s="244">
        <v>0.17410312455510812</v>
      </c>
      <c r="Y38" s="244">
        <v>0.16589563721399533</v>
      </c>
      <c r="Z38" s="244">
        <v>0.13427599364296353</v>
      </c>
      <c r="AA38" s="244">
        <v>0.13215397936315695</v>
      </c>
      <c r="AB38" s="245">
        <v>0.12592403882950806</v>
      </c>
      <c r="AC38" s="515" t="s">
        <v>101</v>
      </c>
      <c r="AD38" s="21"/>
      <c r="AE38" s="21"/>
      <c r="AF38" s="39"/>
    </row>
    <row r="39" spans="2:32" x14ac:dyDescent="0.2">
      <c r="B39" s="28"/>
      <c r="C39" s="135">
        <v>2</v>
      </c>
      <c r="D39" s="163" t="s">
        <v>61</v>
      </c>
      <c r="E39" s="236">
        <v>0.15476306112672333</v>
      </c>
      <c r="F39" s="173">
        <v>0.15297563166789549</v>
      </c>
      <c r="G39" s="173">
        <v>0.1460877373130737</v>
      </c>
      <c r="H39" s="173">
        <v>0.21500640035725993</v>
      </c>
      <c r="I39" s="173">
        <v>0.21252319298828432</v>
      </c>
      <c r="J39" s="173">
        <v>0.20295410485776011</v>
      </c>
      <c r="K39" s="173">
        <v>0.21500640035725993</v>
      </c>
      <c r="L39" s="173">
        <v>0.21252319298828432</v>
      </c>
      <c r="M39" s="173">
        <v>0.20295410485776011</v>
      </c>
      <c r="N39" s="173">
        <v>0.1063700582754646</v>
      </c>
      <c r="O39" s="173">
        <v>0.10499712570354659</v>
      </c>
      <c r="P39" s="173">
        <v>0.10079482325262376</v>
      </c>
      <c r="Q39" s="173">
        <v>0.14056543932844665</v>
      </c>
      <c r="R39" s="173">
        <v>0.13875114239875788</v>
      </c>
      <c r="S39" s="173">
        <v>0.13319790213752522</v>
      </c>
      <c r="T39" s="173">
        <v>0.155784230561233</v>
      </c>
      <c r="U39" s="173">
        <v>0.15318188145643513</v>
      </c>
      <c r="V39" s="173">
        <v>0.14568605643309893</v>
      </c>
      <c r="W39" s="173">
        <v>0.14947942002238249</v>
      </c>
      <c r="X39" s="173">
        <v>0.14711714024906636</v>
      </c>
      <c r="Y39" s="173">
        <v>0.14018181344582606</v>
      </c>
      <c r="Z39" s="173">
        <v>0.11346321462830418</v>
      </c>
      <c r="AA39" s="173">
        <v>0.11167011256186762</v>
      </c>
      <c r="AB39" s="174">
        <v>0.10640581281093431</v>
      </c>
      <c r="AC39" s="516"/>
      <c r="AD39" s="21"/>
      <c r="AE39" s="21"/>
      <c r="AF39" s="39"/>
    </row>
    <row r="40" spans="2:32" x14ac:dyDescent="0.2">
      <c r="B40" s="28"/>
      <c r="C40" s="135">
        <v>3</v>
      </c>
      <c r="D40" s="164" t="s">
        <v>63</v>
      </c>
      <c r="E40" s="237">
        <v>0.1485725386816544</v>
      </c>
      <c r="F40" s="175">
        <v>0.14685660640117965</v>
      </c>
      <c r="G40" s="175">
        <v>0.14024422782055074</v>
      </c>
      <c r="H40" s="175">
        <v>0.20640614434296953</v>
      </c>
      <c r="I40" s="175">
        <v>0.20402226526875294</v>
      </c>
      <c r="J40" s="175">
        <v>0.1948359406634497</v>
      </c>
      <c r="K40" s="175">
        <v>0.20640614434296953</v>
      </c>
      <c r="L40" s="175">
        <v>0.20402226526875294</v>
      </c>
      <c r="M40" s="175">
        <v>0.1948359406634497</v>
      </c>
      <c r="N40" s="175">
        <v>0.10211525594444601</v>
      </c>
      <c r="O40" s="175">
        <v>0.10079724067540473</v>
      </c>
      <c r="P40" s="175">
        <v>9.6763030322518803E-2</v>
      </c>
      <c r="Q40" s="175">
        <v>0.13494282175530878</v>
      </c>
      <c r="R40" s="175">
        <v>0.13320109670280755</v>
      </c>
      <c r="S40" s="175">
        <v>0.12786998605202418</v>
      </c>
      <c r="T40" s="175">
        <v>0.1495528613387837</v>
      </c>
      <c r="U40" s="175">
        <v>0.1470546061981777</v>
      </c>
      <c r="V40" s="175">
        <v>0.13985861417577497</v>
      </c>
      <c r="W40" s="175">
        <v>0.14350024322148716</v>
      </c>
      <c r="X40" s="175">
        <v>0.14123245463910369</v>
      </c>
      <c r="Y40" s="175">
        <v>0.13457454090799301</v>
      </c>
      <c r="Z40" s="175">
        <v>0.10892468604317201</v>
      </c>
      <c r="AA40" s="175">
        <v>0.1072033080593929</v>
      </c>
      <c r="AB40" s="176">
        <v>0.10214958029849693</v>
      </c>
      <c r="AC40" s="516"/>
      <c r="AD40" s="21"/>
      <c r="AE40" s="21"/>
      <c r="AF40" s="39"/>
    </row>
    <row r="41" spans="2:32" x14ac:dyDescent="0.2">
      <c r="B41" s="28"/>
      <c r="C41" s="135">
        <v>4</v>
      </c>
      <c r="D41" s="164" t="s">
        <v>65</v>
      </c>
      <c r="E41" s="238">
        <v>0.13431113786145615</v>
      </c>
      <c r="F41" s="177">
        <v>0.13275991702933729</v>
      </c>
      <c r="G41" s="177">
        <v>0.1267822572342257</v>
      </c>
      <c r="H41" s="177">
        <v>0.18659332575383505</v>
      </c>
      <c r="I41" s="177">
        <v>0.18443827399377732</v>
      </c>
      <c r="J41" s="177">
        <v>0.17613373991600484</v>
      </c>
      <c r="K41" s="177">
        <v>0.18659332575383505</v>
      </c>
      <c r="L41" s="177">
        <v>0.18443827399377732</v>
      </c>
      <c r="M41" s="177">
        <v>0.17613373991600484</v>
      </c>
      <c r="N41" s="177">
        <v>5.2450719070741919E-2</v>
      </c>
      <c r="O41" s="177">
        <v>5.1773730623050587E-2</v>
      </c>
      <c r="P41" s="177">
        <v>4.9701589375061021E-2</v>
      </c>
      <c r="Q41" s="177">
        <v>8.8067452416012534E-2</v>
      </c>
      <c r="R41" s="177">
        <v>8.6930754026371113E-2</v>
      </c>
      <c r="S41" s="177">
        <v>8.3451522397335665E-2</v>
      </c>
      <c r="T41" s="177">
        <v>0.10534859209550837</v>
      </c>
      <c r="U41" s="177">
        <v>0.10358876176259349</v>
      </c>
      <c r="V41" s="177">
        <v>9.8519733851630722E-2</v>
      </c>
      <c r="W41" s="177">
        <v>0.13758789482665057</v>
      </c>
      <c r="X41" s="177">
        <v>0.13541354132063965</v>
      </c>
      <c r="Y41" s="177">
        <v>0.12902994005532969</v>
      </c>
      <c r="Z41" s="177">
        <v>9.846906200483993E-2</v>
      </c>
      <c r="AA41" s="177">
        <v>9.6912918199648437E-2</v>
      </c>
      <c r="AB41" s="178">
        <v>9.2344295141639249E-2</v>
      </c>
      <c r="AC41" s="516"/>
      <c r="AD41" s="21"/>
      <c r="AE41" s="21"/>
      <c r="AF41" s="39"/>
    </row>
    <row r="42" spans="2:32" x14ac:dyDescent="0.2">
      <c r="B42" s="28"/>
      <c r="C42" s="135">
        <v>5</v>
      </c>
      <c r="D42" s="164" t="s">
        <v>68</v>
      </c>
      <c r="E42" s="239">
        <v>0.13431113786145615</v>
      </c>
      <c r="F42" s="179">
        <v>0.13275991702933729</v>
      </c>
      <c r="G42" s="179">
        <v>0.1267822572342257</v>
      </c>
      <c r="H42" s="179">
        <v>0.18659332575383505</v>
      </c>
      <c r="I42" s="179">
        <v>0.18443827399377732</v>
      </c>
      <c r="J42" s="179">
        <v>0.17613373991600484</v>
      </c>
      <c r="K42" s="179">
        <v>0.18659332575383505</v>
      </c>
      <c r="L42" s="179">
        <v>0.18443827399377732</v>
      </c>
      <c r="M42" s="179">
        <v>0.17613373991600484</v>
      </c>
      <c r="N42" s="179">
        <v>5.2450719070741919E-2</v>
      </c>
      <c r="O42" s="179">
        <v>5.1773730623050587E-2</v>
      </c>
      <c r="P42" s="179">
        <v>4.9701589375061021E-2</v>
      </c>
      <c r="Q42" s="179">
        <v>8.8067452416012534E-2</v>
      </c>
      <c r="R42" s="179">
        <v>8.6930754026371113E-2</v>
      </c>
      <c r="S42" s="179">
        <v>8.3451522397335665E-2</v>
      </c>
      <c r="T42" s="179">
        <v>0.10534859209550837</v>
      </c>
      <c r="U42" s="179">
        <v>0.10358876176259349</v>
      </c>
      <c r="V42" s="179">
        <v>9.8519733851630722E-2</v>
      </c>
      <c r="W42" s="179">
        <v>0.13758789482665057</v>
      </c>
      <c r="X42" s="179">
        <v>0.13541354132063965</v>
      </c>
      <c r="Y42" s="179">
        <v>0.12902994005532969</v>
      </c>
      <c r="Z42" s="179">
        <v>9.846906200483993E-2</v>
      </c>
      <c r="AA42" s="179">
        <v>9.6912918199648437E-2</v>
      </c>
      <c r="AB42" s="180">
        <v>9.2344295141639249E-2</v>
      </c>
      <c r="AC42" s="516"/>
      <c r="AD42" s="21"/>
      <c r="AE42" s="21"/>
      <c r="AF42" s="39"/>
    </row>
    <row r="43" spans="2:32" x14ac:dyDescent="0.2">
      <c r="B43" s="28"/>
      <c r="C43" s="135">
        <v>6</v>
      </c>
      <c r="D43" s="164" t="s">
        <v>31</v>
      </c>
      <c r="E43" s="240">
        <v>0.15476306112672333</v>
      </c>
      <c r="F43" s="181">
        <v>0.15297563166789549</v>
      </c>
      <c r="G43" s="181">
        <v>0.1460877373130737</v>
      </c>
      <c r="H43" s="181">
        <v>0.21500640035725993</v>
      </c>
      <c r="I43" s="181">
        <v>0.21252319298828432</v>
      </c>
      <c r="J43" s="181">
        <v>0.20295410485776011</v>
      </c>
      <c r="K43" s="181">
        <v>0.21500640035725993</v>
      </c>
      <c r="L43" s="181">
        <v>0.21252319298828432</v>
      </c>
      <c r="M43" s="181">
        <v>0.20295410485776011</v>
      </c>
      <c r="N43" s="181">
        <v>0.1063700582754646</v>
      </c>
      <c r="O43" s="181">
        <v>0.10499712570354659</v>
      </c>
      <c r="P43" s="181">
        <v>0.10079482325262376</v>
      </c>
      <c r="Q43" s="181">
        <v>0.14056543932844665</v>
      </c>
      <c r="R43" s="181">
        <v>0.13875114239875788</v>
      </c>
      <c r="S43" s="181">
        <v>0.13319790213752522</v>
      </c>
      <c r="T43" s="181">
        <v>0.155784230561233</v>
      </c>
      <c r="U43" s="181">
        <v>0.15318188145643513</v>
      </c>
      <c r="V43" s="181">
        <v>0.14568605643309893</v>
      </c>
      <c r="W43" s="181">
        <v>0.14947942002238249</v>
      </c>
      <c r="X43" s="181">
        <v>0.14711714024906636</v>
      </c>
      <c r="Y43" s="181">
        <v>0.14018181344582606</v>
      </c>
      <c r="Z43" s="181">
        <v>0.11346321462830418</v>
      </c>
      <c r="AA43" s="181">
        <v>0.11167011256186762</v>
      </c>
      <c r="AB43" s="182">
        <v>0.10640581281093431</v>
      </c>
      <c r="AC43" s="516"/>
      <c r="AD43" s="21"/>
      <c r="AE43" s="21"/>
      <c r="AF43" s="39"/>
    </row>
    <row r="44" spans="2:32" ht="21.6" customHeight="1" x14ac:dyDescent="0.2">
      <c r="B44" s="28"/>
      <c r="C44" s="135">
        <v>7</v>
      </c>
      <c r="D44" s="347" t="s">
        <v>102</v>
      </c>
      <c r="E44" s="238">
        <v>9.7680827535604475E-2</v>
      </c>
      <c r="F44" s="177">
        <v>9.655266693042712E-2</v>
      </c>
      <c r="G44" s="177">
        <v>9.2205277988527776E-2</v>
      </c>
      <c r="H44" s="177">
        <v>0.13570423691188005</v>
      </c>
      <c r="I44" s="177">
        <v>0.13413692654092896</v>
      </c>
      <c r="J44" s="177">
        <v>0.12809726539345806</v>
      </c>
      <c r="K44" s="177">
        <v>0</v>
      </c>
      <c r="L44" s="177">
        <v>0</v>
      </c>
      <c r="M44" s="177">
        <v>0</v>
      </c>
      <c r="N44" s="177">
        <v>6.2940862884890314E-2</v>
      </c>
      <c r="O44" s="177">
        <v>6.2128476747660706E-2</v>
      </c>
      <c r="P44" s="177">
        <v>5.9641907250073234E-2</v>
      </c>
      <c r="Q44" s="177">
        <v>3.9141089962672231E-2</v>
      </c>
      <c r="R44" s="177">
        <v>3.8635890678387151E-2</v>
      </c>
      <c r="S44" s="177">
        <v>3.708956550992696E-2</v>
      </c>
      <c r="T44" s="177">
        <v>4.3895246706461825E-2</v>
      </c>
      <c r="U44" s="177">
        <v>4.3161984067747294E-2</v>
      </c>
      <c r="V44" s="177">
        <v>4.1049889104846138E-2</v>
      </c>
      <c r="W44" s="177">
        <v>5.8966240639993096E-2</v>
      </c>
      <c r="X44" s="177">
        <v>5.8034374851702701E-2</v>
      </c>
      <c r="Y44" s="177">
        <v>5.5298545737998438E-2</v>
      </c>
      <c r="Z44" s="177">
        <v>7.1613863276247219E-2</v>
      </c>
      <c r="AA44" s="177">
        <v>7.0482122327017047E-2</v>
      </c>
      <c r="AB44" s="178">
        <v>6.7159487375737625E-2</v>
      </c>
      <c r="AC44" s="516"/>
      <c r="AD44" s="21"/>
      <c r="AE44" s="21"/>
      <c r="AF44" s="39"/>
    </row>
    <row r="45" spans="2:32" ht="21.6" customHeight="1" x14ac:dyDescent="0.2">
      <c r="B45" s="28"/>
      <c r="C45" s="135">
        <v>8</v>
      </c>
      <c r="D45" s="347" t="s">
        <v>73</v>
      </c>
      <c r="E45" s="240">
        <v>9.7680827535604475E-2</v>
      </c>
      <c r="F45" s="181">
        <v>9.655266693042712E-2</v>
      </c>
      <c r="G45" s="181">
        <v>9.2205277988527776E-2</v>
      </c>
      <c r="H45" s="181">
        <v>0.13570423691188005</v>
      </c>
      <c r="I45" s="181">
        <v>0.13413692654092896</v>
      </c>
      <c r="J45" s="181">
        <v>0.12809726539345806</v>
      </c>
      <c r="K45" s="181">
        <v>0</v>
      </c>
      <c r="L45" s="181">
        <v>0</v>
      </c>
      <c r="M45" s="181">
        <v>0</v>
      </c>
      <c r="N45" s="181">
        <v>6.2940862884890314E-2</v>
      </c>
      <c r="O45" s="181">
        <v>6.2128476747660706E-2</v>
      </c>
      <c r="P45" s="181">
        <v>5.9641907250073234E-2</v>
      </c>
      <c r="Q45" s="181">
        <v>3.9141089962672231E-2</v>
      </c>
      <c r="R45" s="181">
        <v>3.8635890678387151E-2</v>
      </c>
      <c r="S45" s="181">
        <v>3.708956550992696E-2</v>
      </c>
      <c r="T45" s="181">
        <v>4.3895246706461825E-2</v>
      </c>
      <c r="U45" s="181">
        <v>4.3161984067747294E-2</v>
      </c>
      <c r="V45" s="181">
        <v>4.1049889104846138E-2</v>
      </c>
      <c r="W45" s="181">
        <v>5.8966240639993096E-2</v>
      </c>
      <c r="X45" s="181">
        <v>5.8034374851702701E-2</v>
      </c>
      <c r="Y45" s="181">
        <v>5.5298545737998438E-2</v>
      </c>
      <c r="Z45" s="181">
        <v>7.1613863276247219E-2</v>
      </c>
      <c r="AA45" s="181">
        <v>7.0482122327017047E-2</v>
      </c>
      <c r="AB45" s="182">
        <v>6.7159487375737625E-2</v>
      </c>
      <c r="AC45" s="516"/>
      <c r="AD45" s="21"/>
      <c r="AE45" s="21"/>
      <c r="AF45" s="39"/>
    </row>
    <row r="46" spans="2:32" x14ac:dyDescent="0.2">
      <c r="B46" s="28"/>
      <c r="C46" s="135">
        <v>9</v>
      </c>
      <c r="D46" s="164" t="s">
        <v>32</v>
      </c>
      <c r="E46" s="238">
        <v>0.10109965649935063</v>
      </c>
      <c r="F46" s="177">
        <v>9.9932010272992075E-2</v>
      </c>
      <c r="G46" s="177">
        <v>9.5432462718126262E-2</v>
      </c>
      <c r="H46" s="177">
        <v>0.10109965649935063</v>
      </c>
      <c r="I46" s="177">
        <v>9.9932010272992075E-2</v>
      </c>
      <c r="J46" s="177">
        <v>9.5432462718126262E-2</v>
      </c>
      <c r="K46" s="177">
        <v>0.10109965649935063</v>
      </c>
      <c r="L46" s="177">
        <v>9.9932010272992075E-2</v>
      </c>
      <c r="M46" s="177">
        <v>9.5432462718126262E-2</v>
      </c>
      <c r="N46" s="177">
        <v>9.9026957605560725E-2</v>
      </c>
      <c r="O46" s="177">
        <v>9.7748803416319516E-2</v>
      </c>
      <c r="P46" s="177">
        <v>9.3836600740115211E-2</v>
      </c>
      <c r="Q46" s="177">
        <v>9.9026957605560753E-2</v>
      </c>
      <c r="R46" s="177">
        <v>9.7748803416319516E-2</v>
      </c>
      <c r="S46" s="177">
        <v>9.3836600740115197E-2</v>
      </c>
      <c r="T46" s="177">
        <v>9.8676514596126169E-2</v>
      </c>
      <c r="U46" s="177">
        <v>9.7028140184295911E-2</v>
      </c>
      <c r="V46" s="177">
        <v>9.2280150707694117E-2</v>
      </c>
      <c r="W46" s="177">
        <v>9.7752923372077444E-2</v>
      </c>
      <c r="X46" s="177">
        <v>9.6208096976378263E-2</v>
      </c>
      <c r="Y46" s="177">
        <v>9.1672700267881865E-2</v>
      </c>
      <c r="Z46" s="177">
        <v>9.7752923372077444E-2</v>
      </c>
      <c r="AA46" s="177">
        <v>9.6208096976378263E-2</v>
      </c>
      <c r="AB46" s="178">
        <v>9.1672700267881865E-2</v>
      </c>
      <c r="AC46" s="516"/>
      <c r="AD46" s="21"/>
      <c r="AE46" s="21"/>
      <c r="AF46" s="39"/>
    </row>
    <row r="47" spans="2:32" x14ac:dyDescent="0.2">
      <c r="B47" s="28"/>
      <c r="C47" s="135">
        <v>10</v>
      </c>
      <c r="D47" s="164" t="s">
        <v>33</v>
      </c>
      <c r="E47" s="238" t="s">
        <v>30</v>
      </c>
      <c r="F47" s="177" t="s">
        <v>30</v>
      </c>
      <c r="G47" s="177" t="s">
        <v>30</v>
      </c>
      <c r="H47" s="177" t="s">
        <v>30</v>
      </c>
      <c r="I47" s="177" t="s">
        <v>30</v>
      </c>
      <c r="J47" s="177" t="s">
        <v>30</v>
      </c>
      <c r="K47" s="177" t="s">
        <v>30</v>
      </c>
      <c r="L47" s="177" t="s">
        <v>30</v>
      </c>
      <c r="M47" s="177" t="s">
        <v>30</v>
      </c>
      <c r="N47" s="177">
        <v>9.9026957605560725E-2</v>
      </c>
      <c r="O47" s="177">
        <v>9.7748803416319516E-2</v>
      </c>
      <c r="P47" s="177">
        <v>9.3836600740115211E-2</v>
      </c>
      <c r="Q47" s="177">
        <v>9.9026957605560753E-2</v>
      </c>
      <c r="R47" s="177">
        <v>9.7748803416319516E-2</v>
      </c>
      <c r="S47" s="177">
        <v>9.3836600740115197E-2</v>
      </c>
      <c r="T47" s="177">
        <v>9.8676514596126169E-2</v>
      </c>
      <c r="U47" s="177">
        <v>9.7028140184295911E-2</v>
      </c>
      <c r="V47" s="177">
        <v>9.2280150707694117E-2</v>
      </c>
      <c r="W47" s="177">
        <v>9.7752923372077444E-2</v>
      </c>
      <c r="X47" s="177">
        <v>9.6208096976378263E-2</v>
      </c>
      <c r="Y47" s="177">
        <v>9.1672700267881865E-2</v>
      </c>
      <c r="Z47" s="177">
        <v>9.7752923372077444E-2</v>
      </c>
      <c r="AA47" s="177">
        <v>9.6208096976378263E-2</v>
      </c>
      <c r="AB47" s="178">
        <v>9.1672700267881865E-2</v>
      </c>
      <c r="AC47" s="516"/>
      <c r="AD47" s="21"/>
      <c r="AE47" s="21"/>
      <c r="AF47" s="39"/>
    </row>
    <row r="48" spans="2:32" x14ac:dyDescent="0.2">
      <c r="B48" s="28"/>
      <c r="C48" s="135" t="s">
        <v>76</v>
      </c>
      <c r="D48" s="164" t="s">
        <v>77</v>
      </c>
      <c r="E48" s="237">
        <v>8.7549661728421158E-2</v>
      </c>
      <c r="F48" s="175">
        <v>6.0576957417342286E-2</v>
      </c>
      <c r="G48" s="175">
        <v>4.4499549201314346E-2</v>
      </c>
      <c r="H48" s="175">
        <v>9.5466888287676771E-2</v>
      </c>
      <c r="I48" s="175">
        <v>6.6055008236444265E-2</v>
      </c>
      <c r="J48" s="175">
        <v>4.852369967609773E-2</v>
      </c>
      <c r="K48" s="175">
        <v>9.546688828767684E-2</v>
      </c>
      <c r="L48" s="175">
        <v>6.6055008236444307E-2</v>
      </c>
      <c r="M48" s="175">
        <v>4.852369967609773E-2</v>
      </c>
      <c r="N48" s="175">
        <v>8.4522470443042771E-2</v>
      </c>
      <c r="O48" s="175">
        <v>5.8402069326971888E-2</v>
      </c>
      <c r="P48" s="175">
        <v>4.3126647632242103E-2</v>
      </c>
      <c r="Q48" s="175">
        <v>7.6489183050091211E-2</v>
      </c>
      <c r="R48" s="175">
        <v>5.2851348852434886E-2</v>
      </c>
      <c r="S48" s="175">
        <v>3.902775235731263E-2</v>
      </c>
      <c r="T48" s="175">
        <v>7.3781816376808293E-2</v>
      </c>
      <c r="U48" s="175">
        <v>5.0784512568499092E-2</v>
      </c>
      <c r="V48" s="175">
        <v>3.7153396661219959E-2</v>
      </c>
      <c r="W48" s="175">
        <v>0.11984834997967199</v>
      </c>
      <c r="X48" s="175">
        <v>8.2568038844122726E-2</v>
      </c>
      <c r="Y48" s="175">
        <v>6.0519734861198125E-2</v>
      </c>
      <c r="Z48" s="175">
        <v>8.4879402535327955E-2</v>
      </c>
      <c r="AA48" s="175">
        <v>5.8476614878649566E-2</v>
      </c>
      <c r="AB48" s="176">
        <v>4.2861490687908836E-2</v>
      </c>
      <c r="AC48" s="516"/>
      <c r="AD48" s="21"/>
      <c r="AE48" s="21"/>
      <c r="AF48" s="39"/>
    </row>
    <row r="49" spans="2:32" x14ac:dyDescent="0.2">
      <c r="B49" s="28"/>
      <c r="C49" s="135" t="s">
        <v>80</v>
      </c>
      <c r="D49" s="164" t="s">
        <v>81</v>
      </c>
      <c r="E49" s="237">
        <v>3.9795300785645984E-2</v>
      </c>
      <c r="F49" s="175">
        <v>2.7534980644246497E-2</v>
      </c>
      <c r="G49" s="175">
        <v>2.0227067818779247E-2</v>
      </c>
      <c r="H49" s="175">
        <v>4.3394040130762181E-2</v>
      </c>
      <c r="I49" s="175">
        <v>3.0025003743838308E-2</v>
      </c>
      <c r="J49" s="175">
        <v>2.2056227125498956E-2</v>
      </c>
      <c r="K49" s="175">
        <v>4.3394040130762181E-2</v>
      </c>
      <c r="L49" s="175">
        <v>3.0025003743838308E-2</v>
      </c>
      <c r="M49" s="175">
        <v>2.2056227125498956E-2</v>
      </c>
      <c r="N49" s="175">
        <v>3.8419304746837635E-2</v>
      </c>
      <c r="O49" s="175">
        <v>2.6546395148623593E-2</v>
      </c>
      <c r="P49" s="175">
        <v>1.9603021651019147E-2</v>
      </c>
      <c r="Q49" s="175">
        <v>3.4767810477314191E-2</v>
      </c>
      <c r="R49" s="175">
        <v>2.4023340387470407E-2</v>
      </c>
      <c r="S49" s="175">
        <v>1.7739887435142109E-2</v>
      </c>
      <c r="T49" s="175">
        <v>3.3537189262185588E-2</v>
      </c>
      <c r="U49" s="175">
        <v>2.3083869349317773E-2</v>
      </c>
      <c r="V49" s="175">
        <v>1.6887907573281801E-2</v>
      </c>
      <c r="W49" s="175">
        <v>5.4476522718032716E-2</v>
      </c>
      <c r="X49" s="175">
        <v>3.7530926747328511E-2</v>
      </c>
      <c r="Y49" s="175">
        <v>2.7508970391453641E-2</v>
      </c>
      <c r="Z49" s="175">
        <v>3.8581546606967256E-2</v>
      </c>
      <c r="AA49" s="175">
        <v>2.6580279490295258E-2</v>
      </c>
      <c r="AB49" s="176">
        <v>1.9482495767231274E-2</v>
      </c>
      <c r="AC49" s="516"/>
      <c r="AD49" s="21"/>
      <c r="AE49" s="21"/>
      <c r="AF49" s="39"/>
    </row>
    <row r="50" spans="2:32" x14ac:dyDescent="0.2">
      <c r="B50" s="28"/>
      <c r="C50" s="135" t="s">
        <v>82</v>
      </c>
      <c r="D50" s="164" t="s">
        <v>83</v>
      </c>
      <c r="E50" s="237">
        <v>9.4284251092145874E-2</v>
      </c>
      <c r="F50" s="175">
        <v>6.5236723372522468E-2</v>
      </c>
      <c r="G50" s="175">
        <v>4.7922591447569288E-2</v>
      </c>
      <c r="H50" s="175">
        <v>0.10281049507903653</v>
      </c>
      <c r="I50" s="175">
        <v>7.1136162716170737E-2</v>
      </c>
      <c r="J50" s="175">
        <v>5.2256291958874476E-2</v>
      </c>
      <c r="K50" s="175">
        <v>0.10281049507903658</v>
      </c>
      <c r="L50" s="175">
        <v>7.1136162716170792E-2</v>
      </c>
      <c r="M50" s="175">
        <v>5.2256291958874476E-2</v>
      </c>
      <c r="N50" s="175">
        <v>9.1024198938661455E-2</v>
      </c>
      <c r="O50" s="175">
        <v>6.2894536198277437E-2</v>
      </c>
      <c r="P50" s="175">
        <v>4.6444082065491499E-2</v>
      </c>
      <c r="Q50" s="175">
        <v>8.2372966361636685E-2</v>
      </c>
      <c r="R50" s="175">
        <v>5.691683722569911E-2</v>
      </c>
      <c r="S50" s="175">
        <v>4.2029887154028993E-2</v>
      </c>
      <c r="T50" s="175">
        <v>7.9457340713485855E-2</v>
      </c>
      <c r="U50" s="175">
        <v>5.4691013535306712E-2</v>
      </c>
      <c r="V50" s="175">
        <v>4.0011350250544565E-2</v>
      </c>
      <c r="W50" s="175">
        <v>0.12906745382426213</v>
      </c>
      <c r="X50" s="175">
        <v>8.8919426447516783E-2</v>
      </c>
      <c r="Y50" s="175">
        <v>6.517509908129028E-2</v>
      </c>
      <c r="Z50" s="175">
        <v>9.1408587345737785E-2</v>
      </c>
      <c r="AA50" s="175">
        <v>6.2974816023161059E-2</v>
      </c>
      <c r="AB50" s="176">
        <v>4.6158528433132555E-2</v>
      </c>
      <c r="AC50" s="516"/>
      <c r="AD50" s="21"/>
      <c r="AE50" s="21"/>
      <c r="AF50" s="39"/>
    </row>
    <row r="51" spans="2:32" x14ac:dyDescent="0.2">
      <c r="B51" s="28"/>
      <c r="C51" s="135" t="s">
        <v>85</v>
      </c>
      <c r="D51" s="164" t="s">
        <v>86</v>
      </c>
      <c r="E51" s="237">
        <v>4.2856477769157207E-2</v>
      </c>
      <c r="F51" s="175">
        <v>2.9653056078419299E-2</v>
      </c>
      <c r="G51" s="175">
        <v>2.1782996112531493E-2</v>
      </c>
      <c r="H51" s="175">
        <v>4.6732043217743879E-2</v>
      </c>
      <c r="I51" s="175">
        <v>3.2334619416441251E-2</v>
      </c>
      <c r="J51" s="175">
        <v>2.3752859981306565E-2</v>
      </c>
      <c r="K51" s="175">
        <v>4.6732043217743879E-2</v>
      </c>
      <c r="L51" s="175">
        <v>3.2334619416441251E-2</v>
      </c>
      <c r="M51" s="175">
        <v>2.3752859981306565E-2</v>
      </c>
      <c r="N51" s="175">
        <v>4.1374635881209751E-2</v>
      </c>
      <c r="O51" s="175">
        <v>2.8588425544671558E-2</v>
      </c>
      <c r="P51" s="175">
        <v>2.1110946393405234E-2</v>
      </c>
      <c r="Q51" s="175">
        <v>3.7442257437107586E-2</v>
      </c>
      <c r="R51" s="175">
        <v>2.587128964804505E-2</v>
      </c>
      <c r="S51" s="175">
        <v>1.9104494160922268E-2</v>
      </c>
      <c r="T51" s="175">
        <v>3.6116973051584469E-2</v>
      </c>
      <c r="U51" s="175">
        <v>2.4859551606957596E-2</v>
      </c>
      <c r="V51" s="175">
        <v>1.8186977386611167E-2</v>
      </c>
      <c r="W51" s="175">
        <v>5.8667024465573696E-2</v>
      </c>
      <c r="X51" s="175">
        <v>4.0417921112507624E-2</v>
      </c>
      <c r="Y51" s="175">
        <v>2.9625045036950067E-2</v>
      </c>
      <c r="Z51" s="175">
        <v>4.1549357884426277E-2</v>
      </c>
      <c r="AA51" s="175">
        <v>2.8624916374164124E-2</v>
      </c>
      <c r="AB51" s="176">
        <v>2.0981149287787527E-2</v>
      </c>
      <c r="AC51" s="516"/>
      <c r="AD51" s="21"/>
      <c r="AE51" s="21"/>
      <c r="AF51" s="39"/>
    </row>
    <row r="52" spans="2:32" x14ac:dyDescent="0.2">
      <c r="B52" s="28"/>
      <c r="C52" s="135" t="s">
        <v>87</v>
      </c>
      <c r="D52" s="164" t="s">
        <v>88</v>
      </c>
      <c r="E52" s="237">
        <v>8.5712955538314428E-2</v>
      </c>
      <c r="F52" s="175">
        <v>5.9306112156838606E-2</v>
      </c>
      <c r="G52" s="175">
        <v>4.3565992225062994E-2</v>
      </c>
      <c r="H52" s="175">
        <v>9.3464086435487731E-2</v>
      </c>
      <c r="I52" s="175">
        <v>6.4669238832882475E-2</v>
      </c>
      <c r="J52" s="175">
        <v>4.7505719962613116E-2</v>
      </c>
      <c r="K52" s="175">
        <v>9.3464086435487731E-2</v>
      </c>
      <c r="L52" s="175">
        <v>6.4669238832882475E-2</v>
      </c>
      <c r="M52" s="175">
        <v>4.7505719962613116E-2</v>
      </c>
      <c r="N52" s="175">
        <v>8.2749271762419502E-2</v>
      </c>
      <c r="O52" s="175">
        <v>5.7176851089343117E-2</v>
      </c>
      <c r="P52" s="175">
        <v>4.2221892786810468E-2</v>
      </c>
      <c r="Q52" s="175">
        <v>7.4884514874215172E-2</v>
      </c>
      <c r="R52" s="175">
        <v>5.1742579296090101E-2</v>
      </c>
      <c r="S52" s="175">
        <v>3.8208988321844536E-2</v>
      </c>
      <c r="T52" s="175">
        <v>7.2233946103168939E-2</v>
      </c>
      <c r="U52" s="175">
        <v>4.9719103213915192E-2</v>
      </c>
      <c r="V52" s="175">
        <v>3.6373954773222333E-2</v>
      </c>
      <c r="W52" s="175">
        <v>0.11733404893114742</v>
      </c>
      <c r="X52" s="175">
        <v>8.0835842225015275E-2</v>
      </c>
      <c r="Y52" s="175">
        <v>5.9250090073900155E-2</v>
      </c>
      <c r="Z52" s="175">
        <v>8.3098715768852555E-2</v>
      </c>
      <c r="AA52" s="175">
        <v>5.7249832748328247E-2</v>
      </c>
      <c r="AB52" s="176">
        <v>4.1962298575575055E-2</v>
      </c>
      <c r="AC52" s="516"/>
      <c r="AD52" s="21"/>
      <c r="AE52" s="21"/>
      <c r="AF52" s="39"/>
    </row>
    <row r="53" spans="2:32" x14ac:dyDescent="0.2">
      <c r="B53" s="28"/>
      <c r="C53" s="135" t="s">
        <v>89</v>
      </c>
      <c r="D53" s="164" t="s">
        <v>90</v>
      </c>
      <c r="E53" s="237">
        <v>3.4285182215325768E-2</v>
      </c>
      <c r="F53" s="175">
        <v>2.3722444862735441E-2</v>
      </c>
      <c r="G53" s="175">
        <v>1.74263968900252E-2</v>
      </c>
      <c r="H53" s="175">
        <v>3.7385634574195095E-2</v>
      </c>
      <c r="I53" s="175">
        <v>2.5867695533152997E-2</v>
      </c>
      <c r="J53" s="175">
        <v>1.9002287985045246E-2</v>
      </c>
      <c r="K53" s="175">
        <v>3.7385634574195095E-2</v>
      </c>
      <c r="L53" s="175">
        <v>2.5867695533152997E-2</v>
      </c>
      <c r="M53" s="175">
        <v>1.9002287985045246E-2</v>
      </c>
      <c r="N53" s="175">
        <v>3.3099708704967805E-2</v>
      </c>
      <c r="O53" s="175">
        <v>2.2870740435737245E-2</v>
      </c>
      <c r="P53" s="175">
        <v>1.6888757114724189E-2</v>
      </c>
      <c r="Q53" s="175">
        <v>2.9953805949686076E-2</v>
      </c>
      <c r="R53" s="175">
        <v>2.0697031718436041E-2</v>
      </c>
      <c r="S53" s="175">
        <v>1.5283595328737817E-2</v>
      </c>
      <c r="T53" s="175">
        <v>2.8893578441267585E-2</v>
      </c>
      <c r="U53" s="175">
        <v>1.9887641285566079E-2</v>
      </c>
      <c r="V53" s="175">
        <v>1.4549581909288935E-2</v>
      </c>
      <c r="W53" s="175">
        <v>4.6933619572458951E-2</v>
      </c>
      <c r="X53" s="175">
        <v>3.2334336890006095E-2</v>
      </c>
      <c r="Y53" s="175">
        <v>2.3700036029560057E-2</v>
      </c>
      <c r="Z53" s="175">
        <v>3.3239486307541026E-2</v>
      </c>
      <c r="AA53" s="175">
        <v>2.2899933099331304E-2</v>
      </c>
      <c r="AB53" s="176">
        <v>1.6784919430230024E-2</v>
      </c>
      <c r="AC53" s="516"/>
      <c r="AD53" s="21"/>
      <c r="AE53" s="21"/>
      <c r="AF53" s="39"/>
    </row>
    <row r="54" spans="2:32" x14ac:dyDescent="0.2">
      <c r="B54" s="28"/>
      <c r="C54" s="135" t="s">
        <v>91</v>
      </c>
      <c r="D54" s="164" t="s">
        <v>92</v>
      </c>
      <c r="E54" s="237">
        <v>0.11999813775364021</v>
      </c>
      <c r="F54" s="175">
        <v>8.302855701957404E-2</v>
      </c>
      <c r="G54" s="175">
        <v>6.0992389115088197E-2</v>
      </c>
      <c r="H54" s="175">
        <v>0.13084972100968284</v>
      </c>
      <c r="I54" s="175">
        <v>9.0536934366035479E-2</v>
      </c>
      <c r="J54" s="175">
        <v>6.650800794765839E-2</v>
      </c>
      <c r="K54" s="175">
        <v>0.13084972100968284</v>
      </c>
      <c r="L54" s="175">
        <v>9.0536934366035479E-2</v>
      </c>
      <c r="M54" s="175">
        <v>6.650800794765839E-2</v>
      </c>
      <c r="N54" s="175">
        <v>0.11584898046738733</v>
      </c>
      <c r="O54" s="175">
        <v>8.0047591525080369E-2</v>
      </c>
      <c r="P54" s="175">
        <v>5.9110649901534626E-2</v>
      </c>
      <c r="Q54" s="175">
        <v>0.10483832082390125</v>
      </c>
      <c r="R54" s="175">
        <v>7.2439611014526145E-2</v>
      </c>
      <c r="S54" s="175">
        <v>5.3492583650582466E-2</v>
      </c>
      <c r="T54" s="175">
        <v>0.10112752454443653</v>
      </c>
      <c r="U54" s="175">
        <v>6.9606744499481288E-2</v>
      </c>
      <c r="V54" s="175">
        <v>5.0923536682511275E-2</v>
      </c>
      <c r="W54" s="175">
        <v>0.16426766850360636</v>
      </c>
      <c r="X54" s="175">
        <v>0.11317017911502135</v>
      </c>
      <c r="Y54" s="175">
        <v>8.2950126103460128E-2</v>
      </c>
      <c r="Z54" s="175">
        <v>0.11633820207639356</v>
      </c>
      <c r="AA54" s="175">
        <v>8.0149765847659551E-2</v>
      </c>
      <c r="AB54" s="176">
        <v>5.8747218005805082E-2</v>
      </c>
      <c r="AC54" s="516"/>
      <c r="AD54" s="21"/>
      <c r="AE54" s="21"/>
      <c r="AF54" s="39"/>
    </row>
    <row r="55" spans="2:32" x14ac:dyDescent="0.2">
      <c r="B55" s="28"/>
      <c r="C55" s="135" t="s">
        <v>93</v>
      </c>
      <c r="D55" s="164" t="s">
        <v>94</v>
      </c>
      <c r="E55" s="237">
        <v>6.8570364430651537E-2</v>
      </c>
      <c r="F55" s="175">
        <v>4.7444889725470882E-2</v>
      </c>
      <c r="G55" s="175">
        <v>3.4852793780050399E-2</v>
      </c>
      <c r="H55" s="175">
        <v>7.477126914839019E-2</v>
      </c>
      <c r="I55" s="175">
        <v>5.1735391066305994E-2</v>
      </c>
      <c r="J55" s="175">
        <v>3.8004575970090493E-2</v>
      </c>
      <c r="K55" s="175">
        <v>7.477126914839019E-2</v>
      </c>
      <c r="L55" s="175">
        <v>5.1735391066305994E-2</v>
      </c>
      <c r="M55" s="175">
        <v>3.8004575970090493E-2</v>
      </c>
      <c r="N55" s="175">
        <v>6.619941740993561E-2</v>
      </c>
      <c r="O55" s="175">
        <v>4.5741480871474491E-2</v>
      </c>
      <c r="P55" s="175">
        <v>3.3777514229448379E-2</v>
      </c>
      <c r="Q55" s="175">
        <v>5.9907611899372153E-2</v>
      </c>
      <c r="R55" s="175">
        <v>4.1394063436872082E-2</v>
      </c>
      <c r="S55" s="175">
        <v>3.0567190657475634E-2</v>
      </c>
      <c r="T55" s="175">
        <v>5.7787156882535169E-2</v>
      </c>
      <c r="U55" s="175">
        <v>3.9775282571132158E-2</v>
      </c>
      <c r="V55" s="175">
        <v>2.9099163818577869E-2</v>
      </c>
      <c r="W55" s="175">
        <v>9.3867239144917902E-2</v>
      </c>
      <c r="X55" s="175">
        <v>6.466867378001219E-2</v>
      </c>
      <c r="Y55" s="175">
        <v>4.7400072059120113E-2</v>
      </c>
      <c r="Z55" s="175">
        <v>6.6478972615082052E-2</v>
      </c>
      <c r="AA55" s="175">
        <v>4.5799866198662609E-2</v>
      </c>
      <c r="AB55" s="176">
        <v>3.3569838860460048E-2</v>
      </c>
      <c r="AC55" s="516"/>
      <c r="AD55" s="21"/>
      <c r="AE55" s="21"/>
      <c r="AF55" s="39"/>
    </row>
    <row r="56" spans="2:32" x14ac:dyDescent="0.2">
      <c r="B56" s="28"/>
      <c r="C56" s="135">
        <v>15</v>
      </c>
      <c r="D56" s="164" t="s">
        <v>35</v>
      </c>
      <c r="E56" s="241">
        <v>0</v>
      </c>
      <c r="F56" s="183">
        <v>0</v>
      </c>
      <c r="G56" s="183">
        <v>0</v>
      </c>
      <c r="H56" s="183">
        <v>3.3926059227970012E-2</v>
      </c>
      <c r="I56" s="183">
        <v>2.3473962144662564E-2</v>
      </c>
      <c r="J56" s="183">
        <v>1.7243862649119354E-2</v>
      </c>
      <c r="K56" s="183">
        <v>0</v>
      </c>
      <c r="L56" s="183">
        <v>0</v>
      </c>
      <c r="M56" s="183">
        <v>0</v>
      </c>
      <c r="N56" s="183">
        <v>2.0980287628296769E-2</v>
      </c>
      <c r="O56" s="183">
        <v>2.8993289148908329E-2</v>
      </c>
      <c r="P56" s="183">
        <v>2.1409915423103207E-2</v>
      </c>
      <c r="Q56" s="183">
        <v>1.9570544981336115E-2</v>
      </c>
      <c r="R56" s="183">
        <v>2.7045123474871011E-2</v>
      </c>
      <c r="S56" s="183">
        <v>1.9971304505345285E-2</v>
      </c>
      <c r="T56" s="183">
        <v>1.7558098682584726E-2</v>
      </c>
      <c r="U56" s="183">
        <v>2.417071107793848E-2</v>
      </c>
      <c r="V56" s="183">
        <v>1.7683029152856796E-2</v>
      </c>
      <c r="W56" s="183">
        <v>1.3103609031109577E-2</v>
      </c>
      <c r="X56" s="183">
        <v>1.8055138842751953E-2</v>
      </c>
      <c r="Y56" s="183">
        <v>1.3233840005674839E-2</v>
      </c>
      <c r="Z56" s="183">
        <v>1.7903465819061805E-2</v>
      </c>
      <c r="AA56" s="183">
        <v>2.4668742814455965E-2</v>
      </c>
      <c r="AB56" s="184">
        <v>1.8081400447313978E-2</v>
      </c>
      <c r="AC56" s="516"/>
      <c r="AD56" s="21"/>
      <c r="AE56" s="21"/>
      <c r="AF56" s="39"/>
    </row>
    <row r="57" spans="2:32" x14ac:dyDescent="0.2">
      <c r="B57" s="28"/>
      <c r="C57" s="135">
        <v>16</v>
      </c>
      <c r="D57" s="164" t="s">
        <v>36</v>
      </c>
      <c r="E57" s="238">
        <v>2.9811886572626917E-2</v>
      </c>
      <c r="F57" s="177">
        <v>3.4200686999362746E-2</v>
      </c>
      <c r="G57" s="177">
        <v>3.5890820063548982E-2</v>
      </c>
      <c r="H57" s="177">
        <v>2.9811886572626917E-2</v>
      </c>
      <c r="I57" s="177">
        <v>3.4200686999362746E-2</v>
      </c>
      <c r="J57" s="177">
        <v>3.5890820063548969E-2</v>
      </c>
      <c r="K57" s="177">
        <v>2.9811886572626917E-2</v>
      </c>
      <c r="L57" s="177">
        <v>3.4200686999362746E-2</v>
      </c>
      <c r="M57" s="177">
        <v>3.5890820063548969E-2</v>
      </c>
      <c r="N57" s="177">
        <v>3.5647473069274543E-2</v>
      </c>
      <c r="O57" s="177">
        <v>3.625668428464611E-2</v>
      </c>
      <c r="P57" s="177">
        <v>3.5832102732710078E-2</v>
      </c>
      <c r="Q57" s="177">
        <v>3.3416948403548911E-2</v>
      </c>
      <c r="R57" s="177">
        <v>3.3831412293786028E-2</v>
      </c>
      <c r="S57" s="177">
        <v>3.3289307081709539E-2</v>
      </c>
      <c r="T57" s="177">
        <v>3.3166123091459908E-2</v>
      </c>
      <c r="U57" s="177">
        <v>3.3423395647104448E-2</v>
      </c>
      <c r="V57" s="177">
        <v>3.2289054179012962E-2</v>
      </c>
      <c r="W57" s="177">
        <v>2.9627352104343137E-2</v>
      </c>
      <c r="X57" s="177">
        <v>2.9602987392294028E-2</v>
      </c>
      <c r="Y57" s="177">
        <v>2.8477173769894722E-2</v>
      </c>
      <c r="Z57" s="177">
        <v>2.7579330600606713E-2</v>
      </c>
      <c r="AA57" s="177">
        <v>2.79581273185091E-2</v>
      </c>
      <c r="AB57" s="178">
        <v>2.7193950895029316E-2</v>
      </c>
      <c r="AC57" s="516"/>
      <c r="AD57" s="21"/>
      <c r="AE57" s="21"/>
      <c r="AF57" s="39"/>
    </row>
    <row r="58" spans="2:32" x14ac:dyDescent="0.2">
      <c r="B58" s="28"/>
      <c r="C58" s="135">
        <v>17</v>
      </c>
      <c r="D58" s="164" t="s">
        <v>37</v>
      </c>
      <c r="E58" s="238">
        <v>2.5274914124837657E-2</v>
      </c>
      <c r="F58" s="177">
        <v>2.4983002568248019E-2</v>
      </c>
      <c r="G58" s="177">
        <v>2.3858115679531566E-2</v>
      </c>
      <c r="H58" s="177">
        <v>2.5274914124837657E-2</v>
      </c>
      <c r="I58" s="177">
        <v>2.4983002568248019E-2</v>
      </c>
      <c r="J58" s="177">
        <v>2.3858115679531566E-2</v>
      </c>
      <c r="K58" s="177">
        <v>2.5274914124837657E-2</v>
      </c>
      <c r="L58" s="177">
        <v>2.4983002568248019E-2</v>
      </c>
      <c r="M58" s="177">
        <v>2.3858115679531566E-2</v>
      </c>
      <c r="N58" s="177">
        <v>2.4756739401390181E-2</v>
      </c>
      <c r="O58" s="177">
        <v>2.4437200854079879E-2</v>
      </c>
      <c r="P58" s="177">
        <v>2.3459150185028803E-2</v>
      </c>
      <c r="Q58" s="177">
        <v>2.4756739401390188E-2</v>
      </c>
      <c r="R58" s="177">
        <v>2.4437200854079879E-2</v>
      </c>
      <c r="S58" s="177">
        <v>2.3459150185028799E-2</v>
      </c>
      <c r="T58" s="177">
        <v>2.4669128649031542E-2</v>
      </c>
      <c r="U58" s="177">
        <v>2.4257035046073978E-2</v>
      </c>
      <c r="V58" s="177">
        <v>2.3070037676923529E-2</v>
      </c>
      <c r="W58" s="177">
        <v>2.4438230843019361E-2</v>
      </c>
      <c r="X58" s="177">
        <v>2.4052024244094566E-2</v>
      </c>
      <c r="Y58" s="177">
        <v>2.2918175066970466E-2</v>
      </c>
      <c r="Z58" s="177">
        <v>2.4438230843019361E-2</v>
      </c>
      <c r="AA58" s="177">
        <v>2.4052024244094566E-2</v>
      </c>
      <c r="AB58" s="178">
        <v>2.2918175066970466E-2</v>
      </c>
      <c r="AC58" s="516"/>
      <c r="AD58" s="21"/>
      <c r="AE58" s="21"/>
      <c r="AF58" s="39"/>
    </row>
    <row r="59" spans="2:32" x14ac:dyDescent="0.2">
      <c r="B59" s="28"/>
      <c r="C59" s="135">
        <v>18</v>
      </c>
      <c r="D59" s="164" t="s">
        <v>38</v>
      </c>
      <c r="E59" s="238">
        <v>7.045788159692247E-2</v>
      </c>
      <c r="F59" s="177">
        <v>5.565374664168931E-2</v>
      </c>
      <c r="G59" s="177">
        <v>4.0029741594425405E-2</v>
      </c>
      <c r="H59" s="177">
        <v>7.0457881596922456E-2</v>
      </c>
      <c r="I59" s="177">
        <v>5.5653746641689324E-2</v>
      </c>
      <c r="J59" s="177">
        <v>4.0029741594425405E-2</v>
      </c>
      <c r="K59" s="177">
        <v>7.0457881596922456E-2</v>
      </c>
      <c r="L59" s="177">
        <v>5.5653746641689324E-2</v>
      </c>
      <c r="M59" s="177">
        <v>4.0029741594425405E-2</v>
      </c>
      <c r="N59" s="177">
        <v>5.1443912819600777E-2</v>
      </c>
      <c r="O59" s="177">
        <v>4.686827351120533E-2</v>
      </c>
      <c r="P59" s="177">
        <v>4.1237373540134258E-2</v>
      </c>
      <c r="Q59" s="177">
        <v>4.3599908836143973E-2</v>
      </c>
      <c r="R59" s="177">
        <v>3.9558980780869481E-2</v>
      </c>
      <c r="S59" s="177">
        <v>3.4636739764568471E-2</v>
      </c>
      <c r="T59" s="177">
        <v>3.6866001087739443E-2</v>
      </c>
      <c r="U59" s="177">
        <v>3.2142719013629431E-2</v>
      </c>
      <c r="V59" s="177">
        <v>2.7094254162400036E-2</v>
      </c>
      <c r="W59" s="177">
        <v>2.8656136275120956E-2</v>
      </c>
      <c r="X59" s="177">
        <v>2.4778185805396064E-2</v>
      </c>
      <c r="Y59" s="177">
        <v>2.0657746499073166E-2</v>
      </c>
      <c r="Z59" s="177">
        <v>3.6734154711711701E-2</v>
      </c>
      <c r="AA59" s="177">
        <v>3.1987080859867949E-2</v>
      </c>
      <c r="AB59" s="178">
        <v>2.6964410626161048E-2</v>
      </c>
      <c r="AC59" s="516"/>
      <c r="AD59" s="21"/>
      <c r="AE59" s="21"/>
      <c r="AF59" s="39"/>
    </row>
    <row r="60" spans="2:32" x14ac:dyDescent="0.2">
      <c r="B60" s="28"/>
      <c r="C60" s="135">
        <v>19</v>
      </c>
      <c r="D60" s="164" t="s">
        <v>39</v>
      </c>
      <c r="E60" s="238">
        <v>0</v>
      </c>
      <c r="F60" s="177">
        <v>0</v>
      </c>
      <c r="G60" s="177">
        <v>0</v>
      </c>
      <c r="H60" s="177">
        <v>0</v>
      </c>
      <c r="I60" s="177">
        <v>0</v>
      </c>
      <c r="J60" s="177">
        <v>0</v>
      </c>
      <c r="K60" s="177">
        <v>0</v>
      </c>
      <c r="L60" s="177">
        <v>0</v>
      </c>
      <c r="M60" s="177">
        <v>0</v>
      </c>
      <c r="N60" s="177">
        <v>0</v>
      </c>
      <c r="O60" s="177">
        <v>0</v>
      </c>
      <c r="P60" s="177">
        <v>0</v>
      </c>
      <c r="Q60" s="177">
        <v>0</v>
      </c>
      <c r="R60" s="177">
        <v>0</v>
      </c>
      <c r="S60" s="177">
        <v>0</v>
      </c>
      <c r="T60" s="177">
        <v>0</v>
      </c>
      <c r="U60" s="177">
        <v>0</v>
      </c>
      <c r="V60" s="177">
        <v>0</v>
      </c>
      <c r="W60" s="177">
        <v>0</v>
      </c>
      <c r="X60" s="177">
        <v>0</v>
      </c>
      <c r="Y60" s="177">
        <v>0</v>
      </c>
      <c r="Z60" s="177">
        <v>0</v>
      </c>
      <c r="AA60" s="177">
        <v>0</v>
      </c>
      <c r="AB60" s="178">
        <v>0</v>
      </c>
      <c r="AC60" s="516"/>
      <c r="AD60" s="21"/>
      <c r="AE60" s="21"/>
      <c r="AF60" s="39"/>
    </row>
    <row r="61" spans="2:32" ht="15.75" thickBot="1" x14ac:dyDescent="0.25">
      <c r="B61" s="28"/>
      <c r="C61" s="136">
        <v>20</v>
      </c>
      <c r="D61" s="165" t="s">
        <v>98</v>
      </c>
      <c r="E61" s="242">
        <v>0</v>
      </c>
      <c r="F61" s="185">
        <v>0</v>
      </c>
      <c r="G61" s="185">
        <v>0</v>
      </c>
      <c r="H61" s="185">
        <v>0</v>
      </c>
      <c r="I61" s="185">
        <v>0</v>
      </c>
      <c r="J61" s="185">
        <v>0</v>
      </c>
      <c r="K61" s="185">
        <v>0</v>
      </c>
      <c r="L61" s="185">
        <v>0</v>
      </c>
      <c r="M61" s="185">
        <v>0</v>
      </c>
      <c r="N61" s="185">
        <v>0</v>
      </c>
      <c r="O61" s="185">
        <v>0</v>
      </c>
      <c r="P61" s="185">
        <v>0</v>
      </c>
      <c r="Q61" s="185">
        <v>0</v>
      </c>
      <c r="R61" s="185">
        <v>0</v>
      </c>
      <c r="S61" s="185">
        <v>0</v>
      </c>
      <c r="T61" s="185">
        <v>0</v>
      </c>
      <c r="U61" s="185">
        <v>0</v>
      </c>
      <c r="V61" s="185">
        <v>0</v>
      </c>
      <c r="W61" s="185">
        <v>0</v>
      </c>
      <c r="X61" s="185">
        <v>0</v>
      </c>
      <c r="Y61" s="185">
        <v>0</v>
      </c>
      <c r="Z61" s="185">
        <v>0</v>
      </c>
      <c r="AA61" s="185">
        <v>0</v>
      </c>
      <c r="AB61" s="186">
        <v>0</v>
      </c>
      <c r="AC61" s="517"/>
      <c r="AD61" s="21"/>
      <c r="AE61" s="21"/>
      <c r="AF61" s="39"/>
    </row>
    <row r="62" spans="2:32" ht="15.75" thickBot="1" x14ac:dyDescent="0.3">
      <c r="B62" s="28"/>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39"/>
    </row>
    <row r="63" spans="2:32" ht="15.75" thickBot="1" x14ac:dyDescent="0.3">
      <c r="B63" s="28"/>
      <c r="C63" s="507" t="s">
        <v>40</v>
      </c>
      <c r="D63" s="507"/>
      <c r="E63" s="507"/>
      <c r="F63" s="507"/>
      <c r="G63" s="166"/>
      <c r="H63" s="167" t="s">
        <v>41</v>
      </c>
      <c r="I63" s="168"/>
      <c r="J63" s="167" t="s">
        <v>42</v>
      </c>
      <c r="K63" s="169"/>
      <c r="L63" s="170" t="s">
        <v>43</v>
      </c>
      <c r="M63" s="21"/>
      <c r="N63" s="21"/>
      <c r="O63" s="21"/>
      <c r="P63" s="21"/>
      <c r="Q63" s="21"/>
      <c r="R63" s="21"/>
      <c r="S63" s="21"/>
      <c r="T63" s="21"/>
      <c r="U63" s="21"/>
      <c r="V63" s="21"/>
      <c r="W63" s="21"/>
      <c r="X63" s="21"/>
      <c r="Y63" s="21"/>
      <c r="Z63" s="21"/>
      <c r="AA63" s="21"/>
      <c r="AB63" s="21"/>
      <c r="AC63" s="21"/>
      <c r="AD63" s="21"/>
      <c r="AE63" s="21"/>
      <c r="AF63" s="39"/>
    </row>
    <row r="64" spans="2:32" x14ac:dyDescent="0.25">
      <c r="B64" s="28"/>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39"/>
    </row>
    <row r="65" spans="2:32" x14ac:dyDescent="0.25">
      <c r="B65" s="299"/>
      <c r="C65" s="300" t="s">
        <v>103</v>
      </c>
      <c r="D65" s="300"/>
      <c r="E65" s="301"/>
      <c r="F65" s="301"/>
      <c r="G65" s="301"/>
      <c r="H65" s="301"/>
      <c r="I65" s="301"/>
      <c r="J65" s="301"/>
      <c r="K65" s="301"/>
      <c r="L65" s="301"/>
      <c r="M65" s="301"/>
      <c r="N65" s="301"/>
      <c r="O65" s="301"/>
      <c r="P65" s="301"/>
      <c r="Q65" s="301"/>
      <c r="R65" s="301"/>
      <c r="S65" s="301"/>
      <c r="T65" s="301"/>
      <c r="U65" s="301"/>
      <c r="V65" s="301"/>
      <c r="W65" s="301"/>
      <c r="X65" s="301"/>
      <c r="Y65" s="301"/>
      <c r="Z65" s="301"/>
      <c r="AA65" s="301"/>
      <c r="AB65" s="301"/>
      <c r="AC65" s="301"/>
      <c r="AD65" s="301"/>
      <c r="AE65" s="301"/>
      <c r="AF65" s="85"/>
    </row>
    <row r="66" spans="2:32" ht="15.75" thickBot="1" x14ac:dyDescent="0.3">
      <c r="B66" s="28"/>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39"/>
    </row>
    <row r="67" spans="2:32" ht="45.75" customHeight="1" x14ac:dyDescent="0.25">
      <c r="B67" s="28"/>
      <c r="C67" s="348" t="s">
        <v>104</v>
      </c>
      <c r="D67" s="351" t="s">
        <v>103</v>
      </c>
      <c r="E67" s="492" t="s">
        <v>100</v>
      </c>
      <c r="F67" s="493"/>
      <c r="G67" s="493"/>
      <c r="H67" s="493"/>
      <c r="I67" s="493"/>
      <c r="J67" s="494"/>
      <c r="K67" s="492" t="s">
        <v>9</v>
      </c>
      <c r="L67" s="493"/>
      <c r="M67" s="493"/>
      <c r="N67" s="493"/>
      <c r="O67" s="493"/>
      <c r="P67" s="493"/>
      <c r="Q67" s="493"/>
      <c r="R67" s="493"/>
      <c r="S67" s="494"/>
      <c r="T67" s="21"/>
      <c r="U67" s="21"/>
      <c r="V67" s="21"/>
      <c r="W67" s="21"/>
      <c r="X67" s="21"/>
      <c r="Y67" s="21"/>
      <c r="Z67" s="21"/>
      <c r="AA67" s="21"/>
      <c r="AB67" s="21"/>
      <c r="AC67" s="21"/>
      <c r="AD67" s="21"/>
      <c r="AE67" s="21"/>
      <c r="AF67" s="39"/>
    </row>
    <row r="68" spans="2:32" x14ac:dyDescent="0.25">
      <c r="B68" s="28"/>
      <c r="C68" s="349" t="s">
        <v>105</v>
      </c>
      <c r="D68" s="352">
        <v>0</v>
      </c>
      <c r="E68" s="495" t="s">
        <v>106</v>
      </c>
      <c r="F68" s="496"/>
      <c r="G68" s="496"/>
      <c r="H68" s="496"/>
      <c r="I68" s="496"/>
      <c r="J68" s="497"/>
      <c r="K68" s="495" t="s">
        <v>107</v>
      </c>
      <c r="L68" s="496"/>
      <c r="M68" s="496"/>
      <c r="N68" s="496"/>
      <c r="O68" s="496"/>
      <c r="P68" s="496"/>
      <c r="Q68" s="496"/>
      <c r="R68" s="496"/>
      <c r="S68" s="497"/>
      <c r="T68" s="21"/>
      <c r="U68" s="21"/>
      <c r="V68" s="21"/>
      <c r="W68" s="21"/>
      <c r="X68" s="21"/>
      <c r="Y68" s="21"/>
      <c r="Z68" s="21"/>
      <c r="AA68" s="21"/>
      <c r="AB68" s="21"/>
      <c r="AC68" s="21"/>
      <c r="AD68" s="21"/>
      <c r="AE68" s="21"/>
      <c r="AF68" s="39"/>
    </row>
    <row r="69" spans="2:32" x14ac:dyDescent="0.25">
      <c r="B69" s="28"/>
      <c r="C69" s="349" t="s">
        <v>108</v>
      </c>
      <c r="D69" s="352">
        <v>1.7683515593362664</v>
      </c>
      <c r="E69" s="495"/>
      <c r="F69" s="496"/>
      <c r="G69" s="496"/>
      <c r="H69" s="496"/>
      <c r="I69" s="496"/>
      <c r="J69" s="497"/>
      <c r="K69" s="495"/>
      <c r="L69" s="496"/>
      <c r="M69" s="496"/>
      <c r="N69" s="496"/>
      <c r="O69" s="496"/>
      <c r="P69" s="496"/>
      <c r="Q69" s="496"/>
      <c r="R69" s="496"/>
      <c r="S69" s="497"/>
      <c r="T69" s="21"/>
      <c r="U69" s="21"/>
      <c r="V69" s="21"/>
      <c r="W69" s="21"/>
      <c r="X69" s="21"/>
      <c r="Y69" s="21"/>
      <c r="Z69" s="21"/>
      <c r="AA69" s="21"/>
      <c r="AB69" s="21"/>
      <c r="AC69" s="21"/>
      <c r="AD69" s="21"/>
      <c r="AE69" s="21"/>
      <c r="AF69" s="39"/>
    </row>
    <row r="70" spans="2:32" x14ac:dyDescent="0.25">
      <c r="B70" s="28"/>
      <c r="C70" s="349" t="s">
        <v>109</v>
      </c>
      <c r="D70" s="352">
        <v>1.7683515593362664</v>
      </c>
      <c r="E70" s="495"/>
      <c r="F70" s="496"/>
      <c r="G70" s="496"/>
      <c r="H70" s="496"/>
      <c r="I70" s="496"/>
      <c r="J70" s="497"/>
      <c r="K70" s="495"/>
      <c r="L70" s="496"/>
      <c r="M70" s="496"/>
      <c r="N70" s="496"/>
      <c r="O70" s="496"/>
      <c r="P70" s="496"/>
      <c r="Q70" s="496"/>
      <c r="R70" s="496"/>
      <c r="S70" s="497"/>
      <c r="T70" s="21"/>
      <c r="U70" s="21"/>
      <c r="V70" s="21"/>
      <c r="W70" s="21"/>
      <c r="X70" s="21"/>
      <c r="Y70" s="21"/>
      <c r="Z70" s="21"/>
      <c r="AA70" s="21"/>
      <c r="AB70" s="21"/>
      <c r="AC70" s="21"/>
      <c r="AD70" s="21"/>
      <c r="AE70" s="21"/>
      <c r="AF70" s="39"/>
    </row>
    <row r="71" spans="2:32" x14ac:dyDescent="0.25">
      <c r="B71" s="28"/>
      <c r="C71" s="349" t="s">
        <v>110</v>
      </c>
      <c r="D71" s="352">
        <v>0.4329478758589993</v>
      </c>
      <c r="E71" s="495"/>
      <c r="F71" s="496"/>
      <c r="G71" s="496"/>
      <c r="H71" s="496"/>
      <c r="I71" s="496"/>
      <c r="J71" s="497"/>
      <c r="K71" s="495"/>
      <c r="L71" s="496"/>
      <c r="M71" s="496"/>
      <c r="N71" s="496"/>
      <c r="O71" s="496"/>
      <c r="P71" s="496"/>
      <c r="Q71" s="496"/>
      <c r="R71" s="496"/>
      <c r="S71" s="497"/>
      <c r="T71" s="21"/>
      <c r="U71" s="21"/>
      <c r="V71" s="21"/>
      <c r="W71" s="21"/>
      <c r="X71" s="21"/>
      <c r="Y71" s="21"/>
      <c r="Z71" s="21"/>
      <c r="AA71" s="21"/>
      <c r="AB71" s="21"/>
      <c r="AC71" s="21"/>
      <c r="AD71" s="21"/>
      <c r="AE71" s="21"/>
      <c r="AF71" s="39"/>
    </row>
    <row r="72" spans="2:32" x14ac:dyDescent="0.25">
      <c r="B72" s="28"/>
      <c r="C72" s="349" t="s">
        <v>111</v>
      </c>
      <c r="D72" s="352">
        <v>0.4329478758589993</v>
      </c>
      <c r="E72" s="495"/>
      <c r="F72" s="496"/>
      <c r="G72" s="496"/>
      <c r="H72" s="496"/>
      <c r="I72" s="496"/>
      <c r="J72" s="497"/>
      <c r="K72" s="495"/>
      <c r="L72" s="496"/>
      <c r="M72" s="496"/>
      <c r="N72" s="496"/>
      <c r="O72" s="496"/>
      <c r="P72" s="496"/>
      <c r="Q72" s="496"/>
      <c r="R72" s="496"/>
      <c r="S72" s="497"/>
      <c r="T72" s="21"/>
      <c r="U72" s="21"/>
      <c r="V72" s="21"/>
      <c r="W72" s="21"/>
      <c r="X72" s="21"/>
      <c r="Y72" s="21"/>
      <c r="Z72" s="21"/>
      <c r="AA72" s="21"/>
      <c r="AB72" s="21"/>
      <c r="AC72" s="21"/>
      <c r="AD72" s="21"/>
      <c r="AE72" s="21"/>
      <c r="AF72" s="39"/>
    </row>
    <row r="73" spans="2:32" ht="15.75" thickBot="1" x14ac:dyDescent="0.3">
      <c r="B73" s="28"/>
      <c r="C73" s="350" t="s">
        <v>112</v>
      </c>
      <c r="D73" s="353">
        <v>8.3959566455840573E-2</v>
      </c>
      <c r="E73" s="498"/>
      <c r="F73" s="499"/>
      <c r="G73" s="499"/>
      <c r="H73" s="499"/>
      <c r="I73" s="499"/>
      <c r="J73" s="500"/>
      <c r="K73" s="498"/>
      <c r="L73" s="499"/>
      <c r="M73" s="499"/>
      <c r="N73" s="499"/>
      <c r="O73" s="499"/>
      <c r="P73" s="499"/>
      <c r="Q73" s="499"/>
      <c r="R73" s="499"/>
      <c r="S73" s="500"/>
      <c r="T73" s="21"/>
      <c r="U73" s="21"/>
      <c r="V73" s="21"/>
      <c r="W73" s="21"/>
      <c r="X73" s="21"/>
      <c r="Y73" s="21"/>
      <c r="Z73" s="21"/>
      <c r="AA73" s="21"/>
      <c r="AB73" s="21"/>
      <c r="AC73" s="21"/>
      <c r="AD73" s="21"/>
      <c r="AE73" s="21"/>
      <c r="AF73" s="39"/>
    </row>
    <row r="74" spans="2:32" x14ac:dyDescent="0.25">
      <c r="B74" s="28"/>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39"/>
    </row>
    <row r="75" spans="2:32" x14ac:dyDescent="0.25">
      <c r="B75" s="83"/>
      <c r="C75" s="221" t="s">
        <v>113</v>
      </c>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85"/>
    </row>
    <row r="76" spans="2:32" ht="15.75" thickBot="1" x14ac:dyDescent="0.3">
      <c r="B76" s="28"/>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39"/>
    </row>
    <row r="77" spans="2:32" ht="15.75" thickBot="1" x14ac:dyDescent="0.3">
      <c r="B77" s="28"/>
      <c r="C77" s="513" t="s">
        <v>113</v>
      </c>
      <c r="D77" s="513"/>
      <c r="E77" s="513"/>
      <c r="F77" s="513"/>
      <c r="G77" s="513"/>
      <c r="H77" s="513"/>
      <c r="I77" s="513"/>
      <c r="J77" s="513"/>
      <c r="K77" s="513"/>
      <c r="L77" s="513"/>
      <c r="M77" s="513"/>
      <c r="N77" s="513"/>
      <c r="O77" s="513"/>
      <c r="P77" s="513"/>
      <c r="Q77" s="513"/>
      <c r="R77" s="513"/>
      <c r="S77" s="513"/>
      <c r="T77" s="513"/>
      <c r="U77" s="513"/>
      <c r="V77" s="513"/>
      <c r="W77" s="513"/>
      <c r="X77" s="513"/>
      <c r="Y77" s="513"/>
      <c r="Z77" s="513"/>
      <c r="AA77" s="513"/>
      <c r="AB77" s="513"/>
      <c r="AC77" s="21"/>
      <c r="AD77" s="21"/>
      <c r="AE77" s="21"/>
      <c r="AF77" s="39"/>
    </row>
    <row r="78" spans="2:32" ht="37.35" customHeight="1" x14ac:dyDescent="0.25">
      <c r="B78" s="28"/>
      <c r="C78" s="253" t="s">
        <v>114</v>
      </c>
      <c r="D78" s="344" t="s">
        <v>115</v>
      </c>
      <c r="E78" s="344" t="s">
        <v>116</v>
      </c>
      <c r="F78" s="344" t="s">
        <v>50</v>
      </c>
      <c r="G78" s="503" t="s">
        <v>9</v>
      </c>
      <c r="H78" s="503"/>
      <c r="I78" s="503"/>
      <c r="J78" s="503"/>
      <c r="K78" s="503"/>
      <c r="L78" s="503"/>
      <c r="M78" s="503"/>
      <c r="N78" s="503"/>
      <c r="O78" s="503"/>
      <c r="P78" s="503"/>
      <c r="Q78" s="503"/>
      <c r="R78" s="503"/>
      <c r="S78" s="503" t="s">
        <v>6</v>
      </c>
      <c r="T78" s="503"/>
      <c r="U78" s="503"/>
      <c r="V78" s="503"/>
      <c r="W78" s="503"/>
      <c r="X78" s="503"/>
      <c r="Y78" s="503"/>
      <c r="Z78" s="503"/>
      <c r="AA78" s="503"/>
      <c r="AB78" s="504"/>
      <c r="AC78" s="21"/>
      <c r="AD78" s="21"/>
      <c r="AE78" s="21"/>
      <c r="AF78" s="39"/>
    </row>
    <row r="79" spans="2:32" ht="245.25" customHeight="1" x14ac:dyDescent="0.25">
      <c r="B79" s="28"/>
      <c r="C79" s="345"/>
      <c r="D79" s="252"/>
      <c r="E79" s="343"/>
      <c r="F79" s="374"/>
      <c r="G79" s="505"/>
      <c r="H79" s="505"/>
      <c r="I79" s="505"/>
      <c r="J79" s="505"/>
      <c r="K79" s="505"/>
      <c r="L79" s="505"/>
      <c r="M79" s="505"/>
      <c r="N79" s="505"/>
      <c r="O79" s="505"/>
      <c r="P79" s="505"/>
      <c r="Q79" s="505"/>
      <c r="R79" s="505"/>
      <c r="S79" s="505"/>
      <c r="T79" s="505"/>
      <c r="U79" s="505"/>
      <c r="V79" s="505"/>
      <c r="W79" s="505"/>
      <c r="X79" s="505"/>
      <c r="Y79" s="505"/>
      <c r="Z79" s="505"/>
      <c r="AA79" s="505"/>
      <c r="AB79" s="506"/>
      <c r="AC79" s="21"/>
      <c r="AD79" s="21"/>
      <c r="AE79" s="21"/>
      <c r="AF79" s="39"/>
    </row>
    <row r="80" spans="2:32" ht="201" customHeight="1" x14ac:dyDescent="0.25">
      <c r="B80" s="28"/>
      <c r="C80" s="345"/>
      <c r="D80" s="252"/>
      <c r="E80" s="343"/>
      <c r="F80" s="374"/>
      <c r="G80" s="501"/>
      <c r="H80" s="501"/>
      <c r="I80" s="501"/>
      <c r="J80" s="501"/>
      <c r="K80" s="501"/>
      <c r="L80" s="501"/>
      <c r="M80" s="501"/>
      <c r="N80" s="501"/>
      <c r="O80" s="501"/>
      <c r="P80" s="501"/>
      <c r="Q80" s="501"/>
      <c r="R80" s="501"/>
      <c r="S80" s="501"/>
      <c r="T80" s="501"/>
      <c r="U80" s="501"/>
      <c r="V80" s="501"/>
      <c r="W80" s="501"/>
      <c r="X80" s="501"/>
      <c r="Y80" s="501"/>
      <c r="Z80" s="501"/>
      <c r="AA80" s="501"/>
      <c r="AB80" s="502"/>
      <c r="AC80" s="21"/>
      <c r="AD80" s="21"/>
      <c r="AE80" s="21"/>
      <c r="AF80" s="39"/>
    </row>
    <row r="81" spans="2:32" ht="234.6" customHeight="1" x14ac:dyDescent="0.25">
      <c r="B81" s="28"/>
      <c r="C81" s="345"/>
      <c r="D81" s="252"/>
      <c r="E81" s="343"/>
      <c r="F81" s="374"/>
      <c r="G81" s="501"/>
      <c r="H81" s="501"/>
      <c r="I81" s="501"/>
      <c r="J81" s="501"/>
      <c r="K81" s="501"/>
      <c r="L81" s="501"/>
      <c r="M81" s="501"/>
      <c r="N81" s="501"/>
      <c r="O81" s="501"/>
      <c r="P81" s="501"/>
      <c r="Q81" s="501"/>
      <c r="R81" s="501"/>
      <c r="S81" s="501"/>
      <c r="T81" s="501"/>
      <c r="U81" s="501"/>
      <c r="V81" s="501"/>
      <c r="W81" s="501"/>
      <c r="X81" s="501"/>
      <c r="Y81" s="501"/>
      <c r="Z81" s="501"/>
      <c r="AA81" s="501"/>
      <c r="AB81" s="502"/>
      <c r="AC81" s="21"/>
      <c r="AD81" s="21"/>
      <c r="AE81" s="21"/>
      <c r="AF81" s="39"/>
    </row>
    <row r="82" spans="2:32" ht="293.85000000000002" customHeight="1" thickBot="1" x14ac:dyDescent="0.3">
      <c r="B82" s="28"/>
      <c r="C82" s="346"/>
      <c r="D82" s="254"/>
      <c r="E82" s="489"/>
      <c r="F82" s="489"/>
      <c r="G82" s="490"/>
      <c r="H82" s="490"/>
      <c r="I82" s="490"/>
      <c r="J82" s="490"/>
      <c r="K82" s="490"/>
      <c r="L82" s="490"/>
      <c r="M82" s="490"/>
      <c r="N82" s="490"/>
      <c r="O82" s="490"/>
      <c r="P82" s="490"/>
      <c r="Q82" s="490"/>
      <c r="R82" s="490"/>
      <c r="S82" s="490"/>
      <c r="T82" s="490"/>
      <c r="U82" s="490"/>
      <c r="V82" s="490"/>
      <c r="W82" s="490"/>
      <c r="X82" s="490"/>
      <c r="Y82" s="490"/>
      <c r="Z82" s="490"/>
      <c r="AA82" s="490"/>
      <c r="AB82" s="491"/>
      <c r="AC82" s="21"/>
      <c r="AD82" s="21"/>
      <c r="AE82" s="21"/>
      <c r="AF82" s="39"/>
    </row>
    <row r="83" spans="2:32" ht="14.85" customHeight="1" x14ac:dyDescent="0.25">
      <c r="B83" s="28"/>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39"/>
    </row>
    <row r="84" spans="2:32" ht="14.85" customHeight="1" x14ac:dyDescent="0.25">
      <c r="B84" s="28"/>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39"/>
    </row>
    <row r="85" spans="2:32" x14ac:dyDescent="0.25">
      <c r="B85" s="56"/>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7"/>
    </row>
  </sheetData>
  <mergeCells count="40">
    <mergeCell ref="C5:AE5"/>
    <mergeCell ref="E36:G36"/>
    <mergeCell ref="E6:G6"/>
    <mergeCell ref="W6:Y6"/>
    <mergeCell ref="Z6:AB6"/>
    <mergeCell ref="H6:J6"/>
    <mergeCell ref="K6:M6"/>
    <mergeCell ref="N6:P6"/>
    <mergeCell ref="Q6:S6"/>
    <mergeCell ref="T6:V6"/>
    <mergeCell ref="W36:Y36"/>
    <mergeCell ref="Z36:AB36"/>
    <mergeCell ref="C63:F63"/>
    <mergeCell ref="AD6:AD7"/>
    <mergeCell ref="AD8:AD31"/>
    <mergeCell ref="AE6:AE7"/>
    <mergeCell ref="G80:R80"/>
    <mergeCell ref="C77:AB77"/>
    <mergeCell ref="H36:J36"/>
    <mergeCell ref="K36:M36"/>
    <mergeCell ref="N36:P36"/>
    <mergeCell ref="Q36:S36"/>
    <mergeCell ref="T36:V36"/>
    <mergeCell ref="C33:F33"/>
    <mergeCell ref="AC36:AC37"/>
    <mergeCell ref="AC38:AC61"/>
    <mergeCell ref="C35:AB35"/>
    <mergeCell ref="E82:F82"/>
    <mergeCell ref="G82:R82"/>
    <mergeCell ref="S82:AB82"/>
    <mergeCell ref="E67:J67"/>
    <mergeCell ref="E68:J73"/>
    <mergeCell ref="K67:S67"/>
    <mergeCell ref="K68:S73"/>
    <mergeCell ref="G81:R81"/>
    <mergeCell ref="S80:AB80"/>
    <mergeCell ref="S81:AB81"/>
    <mergeCell ref="G78:R78"/>
    <mergeCell ref="S78:AB78"/>
    <mergeCell ref="G79:AB7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B2:BR89"/>
  <sheetViews>
    <sheetView showGridLines="0" zoomScale="56" zoomScaleNormal="70" workbookViewId="0">
      <selection activeCell="D22" sqref="D22"/>
    </sheetView>
  </sheetViews>
  <sheetFormatPr defaultColWidth="9.42578125" defaultRowHeight="15" x14ac:dyDescent="0.25"/>
  <cols>
    <col min="1" max="1" width="9.42578125" style="23"/>
    <col min="2" max="2" width="27.5703125" style="23" bestFit="1" customWidth="1"/>
    <col min="3" max="3" width="26.5703125" style="23" customWidth="1"/>
    <col min="4" max="4" width="67.42578125" style="23" customWidth="1"/>
    <col min="5" max="7" width="21" style="23" customWidth="1"/>
    <col min="8" max="10" width="20.5703125" style="23" customWidth="1"/>
    <col min="11" max="12" width="15.5703125" style="23" customWidth="1"/>
    <col min="13" max="14" width="27.42578125" style="23" customWidth="1"/>
    <col min="15" max="18" width="15.5703125" style="23" customWidth="1"/>
    <col min="19" max="20" width="26.42578125" style="23" customWidth="1"/>
    <col min="21" max="38" width="15.5703125" style="23" customWidth="1"/>
    <col min="39" max="39" width="10.42578125" style="59" bestFit="1" customWidth="1"/>
    <col min="40" max="40" width="11.42578125" style="59" bestFit="1" customWidth="1"/>
    <col min="41" max="43" width="15.5703125" style="23" customWidth="1"/>
    <col min="44" max="44" width="18.5703125" style="23" bestFit="1" customWidth="1"/>
    <col min="45" max="45" width="10.42578125" style="23" bestFit="1" customWidth="1"/>
    <col min="46" max="47" width="127.42578125" style="23" customWidth="1"/>
    <col min="48" max="48" width="23.42578125" style="23" customWidth="1"/>
    <col min="49" max="50" width="18.42578125" style="23" customWidth="1"/>
    <col min="51" max="51" width="29.42578125" style="23" customWidth="1"/>
    <col min="52" max="52" width="38.5703125" style="23" customWidth="1"/>
    <col min="53" max="53" width="27" style="23" customWidth="1"/>
    <col min="54" max="54" width="19" style="23" customWidth="1"/>
    <col min="55" max="55" width="18.42578125" style="23" customWidth="1"/>
    <col min="56" max="56" width="17.42578125" style="23" customWidth="1"/>
    <col min="57" max="57" width="25.42578125" style="23" customWidth="1"/>
    <col min="58" max="58" width="17.5703125" style="23" customWidth="1"/>
    <col min="59" max="59" width="63.42578125" style="23" customWidth="1"/>
    <col min="60" max="60" width="25.42578125" style="23" customWidth="1"/>
    <col min="61" max="61" width="32.42578125" style="23" customWidth="1"/>
    <col min="62" max="62" width="30.42578125" style="23" customWidth="1"/>
    <col min="63" max="70" width="16.5703125" style="23" bestFit="1" customWidth="1"/>
    <col min="71" max="16384" width="9.42578125" style="23"/>
  </cols>
  <sheetData>
    <row r="2" spans="2:54" x14ac:dyDescent="0.25">
      <c r="B2" s="27"/>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15"/>
      <c r="AN2" s="315"/>
      <c r="AO2" s="35"/>
      <c r="AP2" s="35"/>
      <c r="AQ2" s="35"/>
      <c r="AR2" s="35"/>
      <c r="AS2" s="35"/>
      <c r="AT2" s="35"/>
      <c r="AU2" s="35"/>
      <c r="AV2" s="36"/>
    </row>
    <row r="3" spans="2:54" ht="15.75" thickBot="1" x14ac:dyDescent="0.3">
      <c r="B3" s="28"/>
      <c r="C3" s="21"/>
      <c r="D3" s="21"/>
      <c r="E3" s="21"/>
      <c r="F3" s="21"/>
      <c r="G3" s="21"/>
      <c r="H3" s="21"/>
      <c r="I3" s="21"/>
      <c r="J3" s="38"/>
      <c r="K3" s="21"/>
      <c r="L3" s="21"/>
      <c r="M3" s="21"/>
      <c r="N3" s="21"/>
      <c r="O3" s="21"/>
      <c r="P3" s="21"/>
      <c r="Q3" s="21"/>
      <c r="R3" s="21"/>
      <c r="S3" s="21"/>
      <c r="T3" s="21"/>
      <c r="U3" s="21"/>
      <c r="V3" s="38"/>
      <c r="W3" s="38"/>
      <c r="X3" s="38"/>
      <c r="Y3" s="38"/>
      <c r="Z3" s="38"/>
      <c r="AA3" s="38"/>
      <c r="AB3" s="38"/>
      <c r="AC3" s="38"/>
      <c r="AD3" s="38"/>
      <c r="AE3" s="38"/>
      <c r="AF3" s="38"/>
      <c r="AG3" s="38"/>
      <c r="AH3" s="222"/>
      <c r="AI3" s="222"/>
      <c r="AJ3" s="222"/>
      <c r="AK3" s="222"/>
      <c r="AL3" s="222"/>
      <c r="AM3" s="222"/>
      <c r="AN3" s="21"/>
      <c r="AO3" s="21"/>
      <c r="AP3" s="21"/>
      <c r="AQ3" s="21"/>
      <c r="AR3" s="21"/>
      <c r="AS3" s="21"/>
      <c r="AT3" s="21"/>
      <c r="AU3" s="21"/>
      <c r="AV3" s="21"/>
    </row>
    <row r="4" spans="2:54" ht="37.5" customHeight="1" thickBot="1" x14ac:dyDescent="0.3">
      <c r="B4" s="28"/>
      <c r="C4" s="21"/>
      <c r="D4" s="40"/>
      <c r="E4" s="222"/>
      <c r="F4" s="222"/>
      <c r="G4" s="222"/>
      <c r="H4" s="580" t="s">
        <v>118</v>
      </c>
      <c r="I4" s="581"/>
      <c r="J4" s="581"/>
      <c r="K4" s="581"/>
      <c r="L4" s="581"/>
      <c r="M4" s="581"/>
      <c r="N4" s="581"/>
      <c r="O4" s="582"/>
      <c r="P4" s="591" t="s">
        <v>119</v>
      </c>
      <c r="Q4" s="581"/>
      <c r="R4" s="581"/>
      <c r="S4" s="581"/>
      <c r="T4" s="581"/>
      <c r="U4" s="581"/>
      <c r="V4" s="581"/>
      <c r="W4" s="592"/>
      <c r="X4" s="375" t="s">
        <v>120</v>
      </c>
      <c r="Y4" s="222"/>
      <c r="Z4" s="222"/>
      <c r="AA4" s="222"/>
      <c r="AB4" s="222"/>
      <c r="AC4" s="222"/>
      <c r="AD4" s="222"/>
      <c r="AE4" s="222"/>
      <c r="AF4" s="222"/>
      <c r="AG4" s="222"/>
      <c r="AH4" s="222"/>
      <c r="AI4" s="222"/>
      <c r="AJ4" s="222"/>
      <c r="AK4" s="222"/>
      <c r="AL4" s="222"/>
      <c r="AM4" s="222"/>
      <c r="AN4" s="222"/>
      <c r="AO4" s="21"/>
      <c r="AP4" s="21"/>
      <c r="AQ4" s="21"/>
      <c r="AR4" s="21"/>
      <c r="AS4" s="21"/>
      <c r="AT4" s="21"/>
      <c r="AU4" s="21"/>
      <c r="AV4" s="39"/>
    </row>
    <row r="5" spans="2:54" ht="37.5" x14ac:dyDescent="0.25">
      <c r="B5" s="28"/>
      <c r="C5" s="325" t="s">
        <v>121</v>
      </c>
      <c r="D5" s="326" t="s">
        <v>122</v>
      </c>
      <c r="E5" s="317" t="s">
        <v>123</v>
      </c>
      <c r="F5" s="318" t="s">
        <v>124</v>
      </c>
      <c r="G5" s="319" t="s">
        <v>125</v>
      </c>
      <c r="H5" s="462">
        <v>2015</v>
      </c>
      <c r="I5" s="376">
        <v>2020</v>
      </c>
      <c r="J5" s="376">
        <v>2025</v>
      </c>
      <c r="K5" s="376">
        <v>2030</v>
      </c>
      <c r="L5" s="376">
        <v>2035</v>
      </c>
      <c r="M5" s="376">
        <v>2040</v>
      </c>
      <c r="N5" s="376">
        <v>2045</v>
      </c>
      <c r="O5" s="376">
        <v>2050</v>
      </c>
      <c r="P5" s="376">
        <v>2015</v>
      </c>
      <c r="Q5" s="376">
        <v>2020</v>
      </c>
      <c r="R5" s="376">
        <v>2025</v>
      </c>
      <c r="S5" s="376">
        <v>2030</v>
      </c>
      <c r="T5" s="376">
        <v>2035</v>
      </c>
      <c r="U5" s="376">
        <v>2040</v>
      </c>
      <c r="V5" s="463">
        <v>2045</v>
      </c>
      <c r="W5" s="463">
        <v>2050</v>
      </c>
      <c r="X5" s="332" t="s">
        <v>126</v>
      </c>
      <c r="Y5" s="589" t="s">
        <v>127</v>
      </c>
      <c r="Z5" s="549"/>
      <c r="AA5" s="549"/>
      <c r="AB5" s="549"/>
      <c r="AC5" s="549"/>
      <c r="AD5" s="549"/>
      <c r="AE5" s="549"/>
      <c r="AF5" s="590"/>
      <c r="AG5" s="548" t="s">
        <v>6</v>
      </c>
      <c r="AH5" s="549"/>
      <c r="AI5" s="549"/>
      <c r="AJ5" s="549"/>
      <c r="AK5" s="549"/>
      <c r="AL5" s="549"/>
      <c r="AM5" s="549"/>
      <c r="AN5" s="550"/>
      <c r="AO5" s="222"/>
      <c r="AP5" s="222"/>
      <c r="AQ5" s="222"/>
      <c r="AR5" s="222"/>
      <c r="AS5" s="222"/>
      <c r="AT5" s="222"/>
      <c r="AU5" s="21"/>
      <c r="AV5" s="21"/>
      <c r="AW5" s="21"/>
      <c r="AX5" s="21"/>
      <c r="AY5" s="21"/>
      <c r="AZ5" s="21"/>
      <c r="BA5" s="21"/>
      <c r="BB5" s="39"/>
    </row>
    <row r="6" spans="2:54" ht="18.75" x14ac:dyDescent="0.25">
      <c r="B6" s="28"/>
      <c r="C6" s="261"/>
      <c r="D6" s="291"/>
      <c r="E6" s="124"/>
      <c r="F6" s="42"/>
      <c r="G6" s="288"/>
      <c r="H6" s="207"/>
      <c r="I6" s="43"/>
      <c r="J6" s="43"/>
      <c r="K6" s="43"/>
      <c r="L6" s="43"/>
      <c r="M6" s="43"/>
      <c r="N6" s="43"/>
      <c r="O6" s="43"/>
      <c r="P6" s="43"/>
      <c r="Q6" s="43"/>
      <c r="R6" s="43"/>
      <c r="S6" s="43"/>
      <c r="T6" s="43"/>
      <c r="U6" s="43"/>
      <c r="V6" s="196"/>
      <c r="W6" s="196"/>
      <c r="X6" s="286"/>
      <c r="Y6" s="587"/>
      <c r="Z6" s="587"/>
      <c r="AA6" s="587"/>
      <c r="AB6" s="587"/>
      <c r="AC6" s="587"/>
      <c r="AD6" s="587"/>
      <c r="AE6" s="587"/>
      <c r="AF6" s="588"/>
      <c r="AG6" s="586"/>
      <c r="AH6" s="587"/>
      <c r="AI6" s="587"/>
      <c r="AJ6" s="587"/>
      <c r="AK6" s="587"/>
      <c r="AL6" s="587"/>
      <c r="AM6" s="587"/>
      <c r="AN6" s="588"/>
      <c r="AO6" s="222"/>
      <c r="AP6" s="222"/>
      <c r="AQ6" s="222"/>
      <c r="AR6" s="222"/>
      <c r="AS6" s="222"/>
      <c r="AT6" s="222"/>
      <c r="AU6" s="21"/>
      <c r="AV6" s="21"/>
      <c r="AW6" s="21"/>
      <c r="AX6" s="21"/>
      <c r="AY6" s="21"/>
      <c r="AZ6" s="21"/>
      <c r="BA6" s="21"/>
      <c r="BB6" s="39"/>
    </row>
    <row r="7" spans="2:54" ht="18.75" x14ac:dyDescent="0.25">
      <c r="B7" s="28"/>
      <c r="C7" s="261"/>
      <c r="D7" s="291"/>
      <c r="E7" s="124"/>
      <c r="F7" s="42"/>
      <c r="G7" s="288"/>
      <c r="H7" s="207"/>
      <c r="I7" s="43"/>
      <c r="J7" s="43"/>
      <c r="K7" s="43"/>
      <c r="L7" s="43"/>
      <c r="M7" s="43"/>
      <c r="N7" s="43"/>
      <c r="O7" s="43"/>
      <c r="P7" s="43"/>
      <c r="Q7" s="43"/>
      <c r="R7" s="43"/>
      <c r="S7" s="43"/>
      <c r="T7" s="43"/>
      <c r="U7" s="43"/>
      <c r="V7" s="196"/>
      <c r="W7" s="196"/>
      <c r="X7" s="286"/>
      <c r="Y7" s="587"/>
      <c r="Z7" s="587"/>
      <c r="AA7" s="587"/>
      <c r="AB7" s="587"/>
      <c r="AC7" s="587"/>
      <c r="AD7" s="587"/>
      <c r="AE7" s="587"/>
      <c r="AF7" s="588"/>
      <c r="AG7" s="586"/>
      <c r="AH7" s="587"/>
      <c r="AI7" s="587"/>
      <c r="AJ7" s="587"/>
      <c r="AK7" s="587"/>
      <c r="AL7" s="587"/>
      <c r="AM7" s="587"/>
      <c r="AN7" s="588"/>
      <c r="AO7" s="222"/>
      <c r="AP7" s="222"/>
      <c r="AQ7" s="222"/>
      <c r="AR7" s="222"/>
      <c r="AS7" s="222"/>
      <c r="AT7" s="222"/>
      <c r="AU7" s="21"/>
      <c r="AV7" s="21"/>
      <c r="AW7" s="21"/>
      <c r="AX7" s="21"/>
      <c r="AY7" s="21"/>
      <c r="AZ7" s="21"/>
      <c r="BA7" s="21"/>
      <c r="BB7" s="39"/>
    </row>
    <row r="8" spans="2:54" ht="18.75" x14ac:dyDescent="0.25">
      <c r="B8" s="28"/>
      <c r="C8" s="261"/>
      <c r="D8" s="291"/>
      <c r="E8" s="124"/>
      <c r="F8" s="42"/>
      <c r="G8" s="289"/>
      <c r="H8" s="414"/>
      <c r="I8" s="381"/>
      <c r="J8" s="381"/>
      <c r="K8" s="381"/>
      <c r="L8" s="381"/>
      <c r="M8" s="381"/>
      <c r="N8" s="381"/>
      <c r="O8" s="381"/>
      <c r="P8" s="381"/>
      <c r="Q8" s="381"/>
      <c r="R8" s="381"/>
      <c r="S8" s="381"/>
      <c r="T8" s="381"/>
      <c r="U8" s="381"/>
      <c r="V8" s="416"/>
      <c r="W8" s="416"/>
      <c r="X8" s="286"/>
      <c r="Y8" s="586"/>
      <c r="Z8" s="587"/>
      <c r="AA8" s="587"/>
      <c r="AB8" s="587"/>
      <c r="AC8" s="587"/>
      <c r="AD8" s="587"/>
      <c r="AE8" s="587"/>
      <c r="AF8" s="588"/>
      <c r="AG8" s="586"/>
      <c r="AH8" s="587"/>
      <c r="AI8" s="587"/>
      <c r="AJ8" s="587"/>
      <c r="AK8" s="587"/>
      <c r="AL8" s="587"/>
      <c r="AM8" s="587"/>
      <c r="AN8" s="588"/>
      <c r="AO8" s="222"/>
      <c r="AP8" s="222"/>
      <c r="AQ8" s="222"/>
      <c r="AR8" s="222"/>
      <c r="AS8" s="222"/>
      <c r="AT8" s="222"/>
      <c r="AU8" s="21"/>
      <c r="AV8" s="21"/>
      <c r="AW8" s="21"/>
      <c r="AX8" s="21"/>
      <c r="AY8" s="21"/>
      <c r="AZ8" s="21"/>
      <c r="BA8" s="21"/>
      <c r="BB8" s="39"/>
    </row>
    <row r="9" spans="2:54" ht="18.75" x14ac:dyDescent="0.25">
      <c r="B9" s="28"/>
      <c r="C9" s="261"/>
      <c r="D9" s="291"/>
      <c r="E9" s="377"/>
      <c r="F9" s="378"/>
      <c r="G9" s="289"/>
      <c r="H9" s="414"/>
      <c r="I9" s="381"/>
      <c r="J9" s="381"/>
      <c r="K9" s="381"/>
      <c r="L9" s="381"/>
      <c r="M9" s="381"/>
      <c r="N9" s="381"/>
      <c r="O9" s="381"/>
      <c r="P9" s="381"/>
      <c r="Q9" s="381"/>
      <c r="R9" s="381"/>
      <c r="S9" s="381"/>
      <c r="T9" s="381"/>
      <c r="U9" s="381"/>
      <c r="V9" s="416"/>
      <c r="W9" s="416"/>
      <c r="X9" s="286"/>
      <c r="Y9" s="542"/>
      <c r="Z9" s="543"/>
      <c r="AA9" s="543"/>
      <c r="AB9" s="543"/>
      <c r="AC9" s="543"/>
      <c r="AD9" s="543"/>
      <c r="AE9" s="543"/>
      <c r="AF9" s="544"/>
      <c r="AG9" s="542"/>
      <c r="AH9" s="543"/>
      <c r="AI9" s="543"/>
      <c r="AJ9" s="543"/>
      <c r="AK9" s="543"/>
      <c r="AL9" s="543"/>
      <c r="AM9" s="543"/>
      <c r="AN9" s="544"/>
      <c r="AO9" s="222"/>
      <c r="AP9" s="222"/>
      <c r="AQ9" s="222"/>
      <c r="AR9" s="222"/>
      <c r="AS9" s="222"/>
      <c r="AT9" s="222"/>
      <c r="AU9" s="21"/>
      <c r="AV9" s="21"/>
      <c r="AW9" s="21"/>
      <c r="AX9" s="21"/>
      <c r="AY9" s="21"/>
      <c r="AZ9" s="21"/>
      <c r="BA9" s="21"/>
      <c r="BB9" s="39"/>
    </row>
    <row r="10" spans="2:54" ht="18.75" x14ac:dyDescent="0.25">
      <c r="B10" s="28"/>
      <c r="C10" s="261"/>
      <c r="D10" s="291"/>
      <c r="E10" s="377"/>
      <c r="F10" s="378"/>
      <c r="G10" s="289"/>
      <c r="H10" s="414"/>
      <c r="I10" s="381"/>
      <c r="J10" s="381"/>
      <c r="K10" s="381"/>
      <c r="L10" s="381"/>
      <c r="M10" s="381"/>
      <c r="N10" s="381"/>
      <c r="O10" s="381"/>
      <c r="P10" s="381"/>
      <c r="Q10" s="381"/>
      <c r="R10" s="381"/>
      <c r="S10" s="381"/>
      <c r="T10" s="381"/>
      <c r="U10" s="381"/>
      <c r="V10" s="416"/>
      <c r="W10" s="416"/>
      <c r="X10" s="286"/>
      <c r="Y10" s="542"/>
      <c r="Z10" s="543"/>
      <c r="AA10" s="543"/>
      <c r="AB10" s="543"/>
      <c r="AC10" s="543"/>
      <c r="AD10" s="543"/>
      <c r="AE10" s="543"/>
      <c r="AF10" s="544"/>
      <c r="AG10" s="542"/>
      <c r="AH10" s="543"/>
      <c r="AI10" s="543"/>
      <c r="AJ10" s="543"/>
      <c r="AK10" s="543"/>
      <c r="AL10" s="543"/>
      <c r="AM10" s="543"/>
      <c r="AN10" s="544"/>
      <c r="AO10" s="222"/>
      <c r="AP10" s="222"/>
      <c r="AQ10" s="222"/>
      <c r="AR10" s="222"/>
      <c r="AS10" s="222"/>
      <c r="AT10" s="222"/>
      <c r="AU10" s="21"/>
      <c r="AV10" s="21"/>
      <c r="AW10" s="21"/>
      <c r="AX10" s="21"/>
      <c r="AY10" s="21"/>
      <c r="AZ10" s="21"/>
      <c r="BA10" s="21"/>
      <c r="BB10" s="39"/>
    </row>
    <row r="11" spans="2:54" ht="19.5" thickBot="1" x14ac:dyDescent="0.3">
      <c r="B11" s="28"/>
      <c r="C11" s="292"/>
      <c r="D11" s="293"/>
      <c r="E11" s="379"/>
      <c r="F11" s="380"/>
      <c r="G11" s="290"/>
      <c r="H11" s="415"/>
      <c r="I11" s="382"/>
      <c r="J11" s="382"/>
      <c r="K11" s="382"/>
      <c r="L11" s="382"/>
      <c r="M11" s="382"/>
      <c r="N11" s="382"/>
      <c r="O11" s="382"/>
      <c r="P11" s="382"/>
      <c r="Q11" s="382"/>
      <c r="R11" s="382"/>
      <c r="S11" s="382"/>
      <c r="T11" s="382"/>
      <c r="U11" s="382"/>
      <c r="V11" s="417"/>
      <c r="W11" s="417"/>
      <c r="X11" s="287"/>
      <c r="Y11" s="554"/>
      <c r="Z11" s="555"/>
      <c r="AA11" s="555"/>
      <c r="AB11" s="555"/>
      <c r="AC11" s="555"/>
      <c r="AD11" s="555"/>
      <c r="AE11" s="555"/>
      <c r="AF11" s="556"/>
      <c r="AG11" s="545"/>
      <c r="AH11" s="546"/>
      <c r="AI11" s="546"/>
      <c r="AJ11" s="546"/>
      <c r="AK11" s="546"/>
      <c r="AL11" s="546"/>
      <c r="AM11" s="546"/>
      <c r="AN11" s="547"/>
      <c r="AO11" s="222"/>
      <c r="AP11" s="222"/>
      <c r="AQ11" s="222"/>
      <c r="AR11" s="222"/>
      <c r="AS11" s="222"/>
      <c r="AT11" s="222"/>
      <c r="AU11" s="21"/>
      <c r="AV11" s="21"/>
      <c r="AW11" s="21"/>
      <c r="AX11" s="21"/>
      <c r="AY11" s="21"/>
      <c r="AZ11" s="21"/>
      <c r="BA11" s="21"/>
      <c r="BB11" s="39"/>
    </row>
    <row r="12" spans="2:54" x14ac:dyDescent="0.25">
      <c r="B12" s="28"/>
      <c r="C12" s="21"/>
      <c r="D12" s="21"/>
      <c r="E12" s="21"/>
      <c r="F12" s="21"/>
      <c r="G12" s="21"/>
      <c r="H12" s="21"/>
      <c r="I12" s="21"/>
      <c r="J12" s="38"/>
      <c r="K12" s="38"/>
      <c r="L12" s="38"/>
      <c r="M12" s="38"/>
      <c r="N12" s="38"/>
      <c r="O12" s="38"/>
      <c r="P12" s="21"/>
      <c r="Q12" s="21"/>
      <c r="R12" s="21"/>
      <c r="S12" s="21"/>
      <c r="T12" s="21"/>
      <c r="U12" s="21"/>
      <c r="V12" s="21"/>
      <c r="W12" s="21"/>
      <c r="X12" s="21"/>
      <c r="Y12" s="21"/>
      <c r="Z12" s="21"/>
      <c r="AA12" s="21"/>
      <c r="AB12" s="21"/>
      <c r="AC12" s="21"/>
      <c r="AD12" s="21"/>
      <c r="AE12" s="21"/>
      <c r="AF12" s="21"/>
      <c r="AG12" s="21"/>
      <c r="AH12" s="21"/>
      <c r="AI12" s="222"/>
      <c r="AJ12" s="222"/>
      <c r="AK12" s="222"/>
      <c r="AL12" s="222"/>
      <c r="AM12" s="222"/>
      <c r="AN12" s="222"/>
      <c r="AO12" s="21"/>
      <c r="AP12" s="21"/>
      <c r="AQ12" s="21"/>
      <c r="AR12" s="21"/>
      <c r="AS12" s="21"/>
      <c r="AT12" s="21"/>
      <c r="AU12" s="21"/>
      <c r="AV12" s="39"/>
    </row>
    <row r="13" spans="2:54" ht="19.5" thickBot="1" x14ac:dyDescent="0.3">
      <c r="B13" s="28"/>
      <c r="C13" s="21"/>
      <c r="D13" s="45"/>
      <c r="E13" s="45"/>
      <c r="F13" s="45"/>
      <c r="G13" s="45"/>
      <c r="H13" s="45"/>
      <c r="I13" s="45"/>
      <c r="J13" s="45"/>
      <c r="K13" s="45"/>
      <c r="L13" s="45"/>
      <c r="M13" s="45"/>
      <c r="N13" s="45"/>
      <c r="O13" s="45"/>
      <c r="P13" s="45"/>
      <c r="Q13" s="45"/>
      <c r="R13" s="21"/>
      <c r="S13" s="21"/>
      <c r="T13" s="21"/>
      <c r="U13" s="21"/>
      <c r="V13" s="21"/>
      <c r="W13" s="21"/>
      <c r="X13" s="21"/>
      <c r="Y13" s="21"/>
      <c r="Z13" s="21"/>
      <c r="AA13" s="21"/>
      <c r="AB13" s="21"/>
      <c r="AC13" s="21"/>
      <c r="AD13" s="21"/>
      <c r="AE13" s="21"/>
      <c r="AF13" s="21"/>
      <c r="AG13" s="21"/>
      <c r="AH13" s="21"/>
      <c r="AI13" s="222"/>
      <c r="AJ13" s="222"/>
      <c r="AK13" s="222"/>
      <c r="AL13" s="222"/>
      <c r="AM13" s="222"/>
      <c r="AN13" s="222"/>
      <c r="AO13" s="21"/>
      <c r="AP13" s="21"/>
      <c r="AQ13" s="21"/>
      <c r="AR13" s="21"/>
      <c r="AS13" s="21"/>
      <c r="AT13" s="21"/>
      <c r="AU13" s="21"/>
      <c r="AV13" s="39"/>
    </row>
    <row r="14" spans="2:54" ht="19.5" thickBot="1" x14ac:dyDescent="0.3">
      <c r="B14" s="28"/>
      <c r="C14" s="21"/>
      <c r="D14" s="45"/>
      <c r="E14" s="551" t="s">
        <v>118</v>
      </c>
      <c r="F14" s="552"/>
      <c r="G14" s="552"/>
      <c r="H14" s="552"/>
      <c r="I14" s="552"/>
      <c r="J14" s="552"/>
      <c r="K14" s="552"/>
      <c r="L14" s="552"/>
      <c r="M14" s="552"/>
      <c r="N14" s="552"/>
      <c r="O14" s="552"/>
      <c r="P14" s="552"/>
      <c r="Q14" s="553"/>
      <c r="R14" s="21"/>
      <c r="S14" s="21"/>
      <c r="T14" s="21"/>
      <c r="U14" s="21"/>
      <c r="V14" s="21"/>
      <c r="W14" s="21"/>
      <c r="X14" s="21"/>
      <c r="Y14" s="21"/>
      <c r="Z14" s="21"/>
      <c r="AA14" s="21"/>
      <c r="AB14" s="21"/>
      <c r="AC14" s="21"/>
      <c r="AD14" s="21"/>
      <c r="AE14" s="21"/>
      <c r="AF14" s="21"/>
      <c r="AG14" s="21"/>
      <c r="AH14" s="21"/>
      <c r="AI14" s="222"/>
      <c r="AJ14" s="222"/>
      <c r="AK14" s="222"/>
      <c r="AL14" s="222"/>
      <c r="AM14" s="222"/>
      <c r="AN14" s="222"/>
      <c r="AO14" s="21"/>
      <c r="AP14" s="21"/>
      <c r="AQ14" s="21"/>
      <c r="AR14" s="21"/>
      <c r="AS14" s="21"/>
      <c r="AT14" s="21"/>
      <c r="AU14" s="21"/>
      <c r="AV14" s="39"/>
    </row>
    <row r="15" spans="2:54" ht="19.5" thickBot="1" x14ac:dyDescent="0.3">
      <c r="B15" s="28"/>
      <c r="C15" s="21"/>
      <c r="D15" s="280" t="s">
        <v>138</v>
      </c>
      <c r="E15" s="531">
        <v>2020</v>
      </c>
      <c r="F15" s="532"/>
      <c r="G15" s="532"/>
      <c r="H15" s="532"/>
      <c r="I15" s="532"/>
      <c r="J15" s="532"/>
      <c r="K15" s="532"/>
      <c r="L15" s="532"/>
      <c r="M15" s="532"/>
      <c r="N15" s="532"/>
      <c r="O15" s="532"/>
      <c r="P15" s="532"/>
      <c r="Q15" s="533"/>
      <c r="R15" s="21"/>
      <c r="S15" s="21"/>
      <c r="T15" s="21"/>
      <c r="U15" s="21"/>
      <c r="V15" s="21"/>
      <c r="W15" s="21"/>
      <c r="X15" s="21"/>
      <c r="Y15" s="21"/>
      <c r="Z15" s="21"/>
      <c r="AA15" s="21"/>
      <c r="AB15" s="21"/>
      <c r="AC15" s="21"/>
      <c r="AD15" s="21"/>
      <c r="AE15" s="21"/>
      <c r="AF15" s="21"/>
      <c r="AG15" s="21"/>
      <c r="AH15" s="21"/>
      <c r="AI15" s="222"/>
      <c r="AJ15" s="222"/>
      <c r="AK15" s="222"/>
      <c r="AL15" s="222"/>
      <c r="AM15" s="222"/>
      <c r="AN15" s="222"/>
      <c r="AO15" s="21"/>
      <c r="AP15" s="21"/>
      <c r="AQ15" s="21"/>
      <c r="AR15" s="21"/>
      <c r="AS15" s="21"/>
      <c r="AT15" s="21"/>
      <c r="AU15" s="21"/>
      <c r="AV15" s="39"/>
    </row>
    <row r="16" spans="2:54" ht="18.75" x14ac:dyDescent="0.25">
      <c r="B16" s="28"/>
      <c r="C16" s="327" t="s">
        <v>121</v>
      </c>
      <c r="D16" s="281" t="s">
        <v>139</v>
      </c>
      <c r="E16" s="320">
        <v>12</v>
      </c>
      <c r="F16" s="321">
        <v>15</v>
      </c>
      <c r="G16" s="321">
        <v>18</v>
      </c>
      <c r="H16" s="321">
        <v>24</v>
      </c>
      <c r="I16" s="321">
        <v>28</v>
      </c>
      <c r="J16" s="321">
        <v>32</v>
      </c>
      <c r="K16" s="321">
        <v>36</v>
      </c>
      <c r="L16" s="321">
        <v>40</v>
      </c>
      <c r="M16" s="321">
        <v>44</v>
      </c>
      <c r="N16" s="321">
        <v>48</v>
      </c>
      <c r="O16" s="321">
        <v>52</v>
      </c>
      <c r="P16" s="321">
        <v>56</v>
      </c>
      <c r="Q16" s="322">
        <v>60</v>
      </c>
      <c r="R16" s="331" t="s">
        <v>120</v>
      </c>
      <c r="S16" s="531" t="s">
        <v>9</v>
      </c>
      <c r="T16" s="532"/>
      <c r="U16" s="532"/>
      <c r="V16" s="532"/>
      <c r="W16" s="532"/>
      <c r="X16" s="532"/>
      <c r="Y16" s="532"/>
      <c r="Z16" s="533"/>
      <c r="AA16" s="548" t="s">
        <v>6</v>
      </c>
      <c r="AB16" s="549"/>
      <c r="AC16" s="549"/>
      <c r="AD16" s="549"/>
      <c r="AE16" s="549"/>
      <c r="AF16" s="549"/>
      <c r="AG16" s="549"/>
      <c r="AH16" s="550"/>
      <c r="AI16" s="222"/>
      <c r="AJ16" s="222"/>
      <c r="AK16" s="222"/>
      <c r="AL16" s="222"/>
      <c r="AM16" s="222"/>
      <c r="AN16" s="222"/>
      <c r="AO16" s="21"/>
      <c r="AP16" s="21"/>
      <c r="AQ16" s="21"/>
      <c r="AR16" s="21"/>
      <c r="AS16" s="21"/>
      <c r="AT16" s="21"/>
      <c r="AU16" s="21"/>
      <c r="AV16" s="39"/>
    </row>
    <row r="17" spans="2:70" ht="18.75" x14ac:dyDescent="0.25">
      <c r="B17" s="28"/>
      <c r="C17" s="263"/>
      <c r="D17" s="284"/>
      <c r="E17" s="46"/>
      <c r="F17" s="46"/>
      <c r="G17" s="43"/>
      <c r="H17" s="43"/>
      <c r="I17" s="43"/>
      <c r="J17" s="43"/>
      <c r="K17" s="43"/>
      <c r="L17" s="43"/>
      <c r="M17" s="43"/>
      <c r="N17" s="43"/>
      <c r="O17" s="43"/>
      <c r="P17" s="43"/>
      <c r="Q17" s="204"/>
      <c r="R17" s="286"/>
      <c r="S17" s="528"/>
      <c r="T17" s="529"/>
      <c r="U17" s="529"/>
      <c r="V17" s="529"/>
      <c r="W17" s="529"/>
      <c r="X17" s="529"/>
      <c r="Y17" s="529"/>
      <c r="Z17" s="530"/>
      <c r="AA17" s="528"/>
      <c r="AB17" s="529"/>
      <c r="AC17" s="529"/>
      <c r="AD17" s="529"/>
      <c r="AE17" s="529"/>
      <c r="AF17" s="529"/>
      <c r="AG17" s="529"/>
      <c r="AH17" s="530"/>
      <c r="AI17" s="222"/>
      <c r="AJ17" s="222"/>
      <c r="AK17" s="222"/>
      <c r="AL17" s="222"/>
      <c r="AM17" s="222"/>
      <c r="AN17" s="222"/>
      <c r="AO17" s="21"/>
      <c r="AP17" s="21"/>
      <c r="AQ17" s="21"/>
      <c r="AR17" s="21"/>
      <c r="AS17" s="21"/>
      <c r="AT17" s="21"/>
      <c r="AU17" s="21"/>
      <c r="AV17" s="39"/>
    </row>
    <row r="18" spans="2:70" ht="18.75" x14ac:dyDescent="0.25">
      <c r="B18" s="303"/>
      <c r="C18" s="263"/>
      <c r="D18" s="285"/>
      <c r="E18" s="203"/>
      <c r="F18" s="43"/>
      <c r="G18" s="43"/>
      <c r="H18" s="43"/>
      <c r="I18" s="43"/>
      <c r="J18" s="43"/>
      <c r="K18" s="43"/>
      <c r="L18" s="43"/>
      <c r="M18" s="43"/>
      <c r="N18" s="43"/>
      <c r="O18" s="43"/>
      <c r="P18" s="43"/>
      <c r="Q18" s="204"/>
      <c r="R18" s="286"/>
      <c r="S18" s="528"/>
      <c r="T18" s="529"/>
      <c r="U18" s="529"/>
      <c r="V18" s="529"/>
      <c r="W18" s="529"/>
      <c r="X18" s="529"/>
      <c r="Y18" s="529"/>
      <c r="Z18" s="530"/>
      <c r="AA18" s="528"/>
      <c r="AB18" s="529"/>
      <c r="AC18" s="529"/>
      <c r="AD18" s="529"/>
      <c r="AE18" s="529"/>
      <c r="AF18" s="529"/>
      <c r="AG18" s="529"/>
      <c r="AH18" s="530"/>
      <c r="AI18" s="222"/>
      <c r="AJ18" s="222"/>
      <c r="AK18" s="222"/>
      <c r="AL18" s="222"/>
      <c r="AM18" s="222"/>
      <c r="AN18" s="222"/>
      <c r="AO18" s="21"/>
      <c r="AP18" s="21"/>
      <c r="AQ18" s="21"/>
      <c r="AR18" s="21"/>
      <c r="AS18" s="21"/>
      <c r="AT18" s="21"/>
      <c r="AU18" s="21"/>
      <c r="AV18" s="39"/>
    </row>
    <row r="19" spans="2:70" ht="19.5" thickBot="1" x14ac:dyDescent="0.3">
      <c r="B19" s="522"/>
      <c r="C19" s="264"/>
      <c r="D19" s="283"/>
      <c r="E19" s="210"/>
      <c r="F19" s="210"/>
      <c r="G19" s="210"/>
      <c r="H19" s="210"/>
      <c r="I19" s="210"/>
      <c r="J19" s="210"/>
      <c r="K19" s="210"/>
      <c r="L19" s="210"/>
      <c r="M19" s="210"/>
      <c r="N19" s="210"/>
      <c r="O19" s="210"/>
      <c r="P19" s="210"/>
      <c r="Q19" s="211"/>
      <c r="R19" s="287"/>
      <c r="S19" s="583"/>
      <c r="T19" s="584"/>
      <c r="U19" s="584"/>
      <c r="V19" s="584"/>
      <c r="W19" s="584"/>
      <c r="X19" s="584"/>
      <c r="Y19" s="584"/>
      <c r="Z19" s="585"/>
      <c r="AA19" s="528"/>
      <c r="AB19" s="529"/>
      <c r="AC19" s="529"/>
      <c r="AD19" s="529"/>
      <c r="AE19" s="529"/>
      <c r="AF19" s="529"/>
      <c r="AG19" s="529"/>
      <c r="AH19" s="530"/>
      <c r="AI19" s="222"/>
      <c r="AJ19" s="222"/>
      <c r="AK19" s="222"/>
      <c r="AL19" s="222"/>
      <c r="AM19" s="222"/>
      <c r="AN19" s="222"/>
      <c r="AO19" s="21"/>
      <c r="AP19" s="21"/>
      <c r="AQ19" s="21"/>
      <c r="AR19" s="21"/>
      <c r="AS19" s="21"/>
      <c r="AT19" s="21"/>
      <c r="AU19" s="21"/>
      <c r="AV19" s="39"/>
    </row>
    <row r="20" spans="2:70" x14ac:dyDescent="0.25">
      <c r="B20" s="522"/>
      <c r="C20" s="21"/>
      <c r="D20" s="21"/>
      <c r="E20" s="21"/>
      <c r="F20" s="38"/>
      <c r="G20" s="38"/>
      <c r="H20" s="38"/>
      <c r="I20" s="38"/>
      <c r="J20" s="38"/>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22"/>
      <c r="AN20" s="222"/>
      <c r="AO20" s="21"/>
      <c r="AP20" s="21"/>
      <c r="AQ20" s="21"/>
      <c r="AR20" s="21"/>
      <c r="AS20" s="21"/>
      <c r="AT20" s="21"/>
      <c r="AU20" s="21"/>
      <c r="AV20" s="39"/>
    </row>
    <row r="21" spans="2:70" x14ac:dyDescent="0.25">
      <c r="B21" s="522"/>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22"/>
      <c r="AN21" s="222"/>
      <c r="AO21" s="21"/>
      <c r="AP21" s="21"/>
      <c r="AQ21" s="21"/>
      <c r="AR21" s="21"/>
      <c r="AS21" s="21"/>
      <c r="AT21" s="21"/>
      <c r="AU21" s="21"/>
      <c r="AV21" s="39"/>
    </row>
    <row r="22" spans="2:70" s="50" customFormat="1" x14ac:dyDescent="0.25">
      <c r="B22" s="522"/>
      <c r="C22" s="49"/>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22"/>
      <c r="AN22" s="222"/>
      <c r="AO22" s="21"/>
      <c r="AP22" s="21"/>
      <c r="AQ22" s="21"/>
      <c r="AR22" s="21"/>
      <c r="AS22" s="21"/>
      <c r="AT22" s="21"/>
      <c r="AU22" s="21"/>
      <c r="AV22" s="39"/>
      <c r="AW22" s="23"/>
      <c r="AX22" s="23"/>
      <c r="AY22" s="23"/>
      <c r="AZ22" s="23"/>
      <c r="BA22" s="23"/>
      <c r="BB22" s="23"/>
      <c r="BC22" s="23"/>
      <c r="BD22" s="23"/>
      <c r="BE22" s="23"/>
      <c r="BF22" s="23"/>
      <c r="BG22" s="23"/>
      <c r="BH22" s="23"/>
      <c r="BI22" s="23"/>
      <c r="BJ22" s="23"/>
      <c r="BK22" s="23"/>
      <c r="BL22" s="23"/>
      <c r="BM22" s="23"/>
      <c r="BN22" s="23"/>
      <c r="BO22" s="23"/>
      <c r="BP22" s="23"/>
      <c r="BQ22" s="23"/>
      <c r="BR22" s="23"/>
    </row>
    <row r="23" spans="2:70" ht="21" x14ac:dyDescent="0.25">
      <c r="B23" s="83"/>
      <c r="C23" s="24"/>
      <c r="D23" s="115" t="s">
        <v>145</v>
      </c>
      <c r="E23" s="115"/>
      <c r="F23" s="115"/>
      <c r="G23" s="115"/>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116"/>
      <c r="AN23" s="116"/>
      <c r="AO23" s="24"/>
      <c r="AP23" s="24"/>
      <c r="AQ23" s="24"/>
      <c r="AR23" s="24"/>
      <c r="AS23" s="24"/>
      <c r="AT23" s="24"/>
      <c r="AU23" s="24"/>
      <c r="AV23" s="85"/>
    </row>
    <row r="24" spans="2:70" ht="21.75" thickBot="1" x14ac:dyDescent="0.3">
      <c r="B24" s="28"/>
      <c r="C24" s="21"/>
      <c r="D24" s="91"/>
      <c r="E24" s="91"/>
      <c r="F24" s="91"/>
      <c r="G24" s="9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22"/>
      <c r="AN24" s="222"/>
      <c r="AO24" s="21"/>
      <c r="AP24" s="21"/>
      <c r="AQ24" s="21"/>
      <c r="AR24" s="21"/>
      <c r="AS24" s="21"/>
      <c r="AT24" s="21"/>
      <c r="AU24" s="21"/>
      <c r="AV24" s="39"/>
    </row>
    <row r="25" spans="2:70" ht="19.5" thickBot="1" x14ac:dyDescent="0.3">
      <c r="B25" s="28"/>
      <c r="C25" s="21"/>
      <c r="D25" s="280" t="s">
        <v>146</v>
      </c>
      <c r="E25" s="534" t="s">
        <v>125</v>
      </c>
      <c r="F25" s="317">
        <v>3</v>
      </c>
      <c r="G25" s="319">
        <v>8</v>
      </c>
      <c r="H25" s="157"/>
      <c r="I25" s="21"/>
      <c r="J25" s="49"/>
      <c r="K25" s="49"/>
      <c r="L25" s="49"/>
      <c r="M25" s="49"/>
      <c r="N25" s="49"/>
      <c r="O25" s="49"/>
      <c r="P25" s="49"/>
      <c r="Q25" s="49"/>
      <c r="R25" s="49"/>
      <c r="S25" s="21"/>
      <c r="T25" s="21"/>
      <c r="U25" s="21"/>
      <c r="V25" s="21"/>
      <c r="W25" s="21"/>
      <c r="X25" s="21"/>
      <c r="Y25" s="21"/>
      <c r="Z25" s="21"/>
      <c r="AA25" s="21"/>
      <c r="AB25" s="21"/>
      <c r="AC25" s="21"/>
      <c r="AD25" s="21"/>
      <c r="AE25" s="21"/>
      <c r="AF25" s="21"/>
      <c r="AG25" s="21"/>
      <c r="AH25" s="21"/>
      <c r="AI25" s="222"/>
      <c r="AJ25" s="222"/>
      <c r="AK25" s="222"/>
      <c r="AL25" s="222"/>
      <c r="AM25" s="222"/>
      <c r="AN25" s="222"/>
      <c r="AO25" s="21"/>
      <c r="AP25" s="21"/>
      <c r="AQ25" s="21"/>
      <c r="AR25" s="21"/>
      <c r="AS25" s="21"/>
      <c r="AT25" s="21"/>
      <c r="AU25" s="21"/>
      <c r="AV25" s="39"/>
    </row>
    <row r="26" spans="2:70" ht="18.75" x14ac:dyDescent="0.25">
      <c r="B26" s="28"/>
      <c r="C26" s="327" t="s">
        <v>121</v>
      </c>
      <c r="D26" s="281" t="s">
        <v>147</v>
      </c>
      <c r="E26" s="535"/>
      <c r="F26" s="320">
        <v>1929</v>
      </c>
      <c r="G26" s="322">
        <v>5144</v>
      </c>
      <c r="H26" s="536" t="s">
        <v>9</v>
      </c>
      <c r="I26" s="537"/>
      <c r="J26" s="537"/>
      <c r="K26" s="537"/>
      <c r="L26" s="537"/>
      <c r="M26" s="538"/>
      <c r="N26" s="536" t="s">
        <v>6</v>
      </c>
      <c r="O26" s="537"/>
      <c r="P26" s="537"/>
      <c r="Q26" s="537"/>
      <c r="R26" s="537"/>
      <c r="S26" s="537"/>
      <c r="T26" s="538"/>
      <c r="U26" s="21"/>
      <c r="V26" s="21"/>
      <c r="W26" s="21"/>
      <c r="X26" s="21"/>
      <c r="Y26" s="21"/>
      <c r="Z26" s="21"/>
      <c r="AA26" s="21"/>
      <c r="AB26" s="21"/>
      <c r="AC26" s="21"/>
      <c r="AD26" s="21"/>
      <c r="AE26" s="21"/>
      <c r="AF26" s="21"/>
      <c r="AG26" s="21"/>
      <c r="AH26" s="21"/>
      <c r="AI26" s="222"/>
      <c r="AJ26" s="222"/>
      <c r="AK26" s="222"/>
      <c r="AL26" s="222"/>
      <c r="AM26" s="222"/>
      <c r="AN26" s="222"/>
      <c r="AO26" s="21"/>
      <c r="AP26" s="21"/>
      <c r="AQ26" s="21"/>
      <c r="AR26" s="21"/>
      <c r="AS26" s="21"/>
      <c r="AT26" s="21"/>
      <c r="AU26" s="21"/>
      <c r="AV26" s="39"/>
    </row>
    <row r="27" spans="2:70" ht="19.5" thickBot="1" x14ac:dyDescent="0.3">
      <c r="B27" s="28"/>
      <c r="C27" s="264"/>
      <c r="D27" s="282"/>
      <c r="E27" s="279"/>
      <c r="F27" s="199"/>
      <c r="G27" s="200"/>
      <c r="H27" s="539"/>
      <c r="I27" s="540"/>
      <c r="J27" s="540"/>
      <c r="K27" s="540"/>
      <c r="L27" s="540"/>
      <c r="M27" s="541"/>
      <c r="N27" s="539"/>
      <c r="O27" s="540"/>
      <c r="P27" s="540"/>
      <c r="Q27" s="540"/>
      <c r="R27" s="540"/>
      <c r="S27" s="540"/>
      <c r="T27" s="541"/>
      <c r="U27" s="21"/>
      <c r="V27" s="21"/>
      <c r="W27" s="21"/>
      <c r="X27" s="21"/>
      <c r="Y27" s="21"/>
      <c r="Z27" s="21"/>
      <c r="AA27" s="21"/>
      <c r="AB27" s="21"/>
      <c r="AC27" s="21"/>
      <c r="AD27" s="21"/>
      <c r="AE27" s="21"/>
      <c r="AF27" s="21"/>
      <c r="AG27" s="21"/>
      <c r="AH27" s="21"/>
      <c r="AI27" s="222"/>
      <c r="AJ27" s="222"/>
      <c r="AK27" s="222"/>
      <c r="AL27" s="222"/>
      <c r="AM27" s="222"/>
      <c r="AN27" s="222"/>
      <c r="AO27" s="21"/>
      <c r="AP27" s="21"/>
      <c r="AQ27" s="21"/>
      <c r="AR27" s="21"/>
      <c r="AS27" s="21"/>
      <c r="AT27" s="21"/>
      <c r="AU27" s="21"/>
      <c r="AV27" s="39"/>
    </row>
    <row r="28" spans="2:70" x14ac:dyDescent="0.25">
      <c r="B28" s="28"/>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22"/>
      <c r="AN28" s="222"/>
      <c r="AO28" s="21"/>
      <c r="AP28" s="21"/>
      <c r="AQ28" s="21"/>
      <c r="AR28" s="21"/>
      <c r="AS28" s="21"/>
      <c r="AT28" s="21"/>
      <c r="AU28" s="21"/>
      <c r="AV28" s="39"/>
    </row>
    <row r="29" spans="2:70" ht="21" x14ac:dyDescent="0.25">
      <c r="B29" s="83"/>
      <c r="C29" s="24"/>
      <c r="D29" s="115" t="s">
        <v>150</v>
      </c>
      <c r="E29" s="115"/>
      <c r="F29" s="115"/>
      <c r="G29" s="115"/>
      <c r="H29" s="24"/>
      <c r="I29" s="24"/>
      <c r="J29" s="24"/>
      <c r="K29" s="24"/>
      <c r="L29" s="24"/>
      <c r="M29" s="24"/>
      <c r="N29" s="24"/>
      <c r="O29" s="24"/>
      <c r="P29" s="24"/>
      <c r="Q29" s="24"/>
      <c r="R29" s="24"/>
      <c r="S29" s="24"/>
      <c r="T29" s="24"/>
      <c r="U29" s="24"/>
      <c r="V29" s="24"/>
      <c r="W29" s="24"/>
      <c r="X29" s="24"/>
      <c r="Y29" s="116"/>
      <c r="Z29" s="116"/>
      <c r="AA29" s="116"/>
      <c r="AB29" s="116"/>
      <c r="AC29" s="116"/>
      <c r="AD29" s="116"/>
      <c r="AE29" s="116"/>
      <c r="AF29" s="116"/>
      <c r="AG29" s="116"/>
      <c r="AH29" s="116"/>
      <c r="AI29" s="116"/>
      <c r="AJ29" s="116"/>
      <c r="AK29" s="116"/>
      <c r="AL29" s="116"/>
      <c r="AM29" s="116"/>
      <c r="AN29" s="116"/>
      <c r="AO29" s="24"/>
      <c r="AP29" s="24"/>
      <c r="AQ29" s="24"/>
      <c r="AR29" s="24"/>
      <c r="AS29" s="24"/>
      <c r="AT29" s="24"/>
      <c r="AU29" s="24"/>
      <c r="AV29" s="85"/>
    </row>
    <row r="30" spans="2:70" ht="15.75" thickBot="1" x14ac:dyDescent="0.3">
      <c r="B30" s="28"/>
      <c r="C30" s="21"/>
      <c r="D30" s="21"/>
      <c r="E30" s="21"/>
      <c r="F30" s="21"/>
      <c r="G30" s="21"/>
      <c r="H30" s="21"/>
      <c r="I30" s="21"/>
      <c r="J30" s="21"/>
      <c r="K30" s="21"/>
      <c r="L30" s="21"/>
      <c r="M30" s="21"/>
      <c r="N30" s="21"/>
      <c r="O30" s="21"/>
      <c r="P30" s="21"/>
      <c r="Q30" s="21"/>
      <c r="R30" s="21"/>
      <c r="S30" s="21"/>
      <c r="T30" s="21"/>
      <c r="U30" s="21"/>
      <c r="V30" s="21"/>
      <c r="W30" s="21"/>
      <c r="X30" s="21"/>
      <c r="Y30" s="222"/>
      <c r="Z30" s="222"/>
      <c r="AA30" s="222"/>
      <c r="AB30" s="222"/>
      <c r="AC30" s="222"/>
      <c r="AD30" s="222"/>
      <c r="AE30" s="222"/>
      <c r="AF30" s="222"/>
      <c r="AG30" s="222"/>
      <c r="AH30" s="222"/>
      <c r="AI30" s="222"/>
      <c r="AJ30" s="222"/>
      <c r="AK30" s="222"/>
      <c r="AL30" s="222"/>
      <c r="AM30" s="222"/>
      <c r="AN30" s="222"/>
      <c r="AO30" s="21"/>
      <c r="AP30" s="21"/>
      <c r="AQ30" s="21"/>
      <c r="AR30" s="21"/>
      <c r="AS30" s="21"/>
      <c r="AT30" s="21"/>
      <c r="AU30" s="21"/>
      <c r="AV30" s="39"/>
    </row>
    <row r="31" spans="2:70" ht="21.75" thickBot="1" x14ac:dyDescent="0.3">
      <c r="B31" s="28"/>
      <c r="C31" s="21"/>
      <c r="D31" s="91"/>
      <c r="E31" s="91"/>
      <c r="F31" s="91"/>
      <c r="G31" s="91"/>
      <c r="H31" s="331" t="s">
        <v>2</v>
      </c>
      <c r="I31" s="576" t="s">
        <v>151</v>
      </c>
      <c r="J31" s="577"/>
      <c r="K31" s="577"/>
      <c r="L31" s="577"/>
      <c r="M31" s="577"/>
      <c r="N31" s="578"/>
      <c r="O31" s="576" t="s">
        <v>152</v>
      </c>
      <c r="P31" s="577"/>
      <c r="Q31" s="577"/>
      <c r="R31" s="578"/>
      <c r="S31" s="222"/>
      <c r="T31" s="222"/>
      <c r="U31" s="222"/>
      <c r="V31" s="222"/>
      <c r="W31" s="222"/>
      <c r="X31" s="222"/>
      <c r="Y31" s="222"/>
      <c r="Z31" s="222"/>
      <c r="AA31" s="222"/>
      <c r="AB31" s="222"/>
      <c r="AC31" s="222"/>
      <c r="AD31" s="222"/>
      <c r="AE31" s="222"/>
      <c r="AF31" s="222"/>
      <c r="AG31" s="222"/>
      <c r="AH31" s="222"/>
      <c r="AI31" s="222"/>
      <c r="AJ31" s="222"/>
      <c r="AK31" s="222"/>
      <c r="AL31" s="222"/>
      <c r="AM31" s="222"/>
      <c r="AN31" s="222"/>
      <c r="AO31" s="21"/>
      <c r="AP31" s="21"/>
      <c r="AQ31" s="21"/>
      <c r="AR31" s="21"/>
      <c r="AS31" s="21"/>
      <c r="AT31" s="21"/>
      <c r="AU31" s="21"/>
      <c r="AV31" s="39"/>
    </row>
    <row r="32" spans="2:70" ht="21.75" thickBot="1" x14ac:dyDescent="0.3">
      <c r="B32" s="28"/>
      <c r="C32" s="21"/>
      <c r="D32" s="91"/>
      <c r="E32" s="91"/>
      <c r="F32" s="91"/>
      <c r="G32" s="91"/>
      <c r="H32" s="332" t="s">
        <v>138</v>
      </c>
      <c r="I32" s="536">
        <v>2020</v>
      </c>
      <c r="J32" s="538"/>
      <c r="K32" s="536">
        <v>2030</v>
      </c>
      <c r="L32" s="538"/>
      <c r="M32" s="536">
        <v>2050</v>
      </c>
      <c r="N32" s="538"/>
      <c r="O32" s="536">
        <v>2030</v>
      </c>
      <c r="P32" s="538"/>
      <c r="Q32" s="536">
        <v>2050</v>
      </c>
      <c r="R32" s="538"/>
      <c r="S32" s="222"/>
      <c r="T32" s="222"/>
      <c r="U32" s="222"/>
      <c r="V32" s="222"/>
      <c r="W32" s="222"/>
      <c r="X32" s="222"/>
      <c r="Y32" s="222"/>
      <c r="Z32" s="222"/>
      <c r="AA32" s="222"/>
      <c r="AB32" s="222"/>
      <c r="AC32" s="222"/>
      <c r="AD32" s="222"/>
      <c r="AE32" s="222"/>
      <c r="AF32" s="222"/>
      <c r="AG32" s="222"/>
      <c r="AH32" s="222"/>
      <c r="AI32" s="222"/>
      <c r="AJ32" s="222"/>
      <c r="AK32" s="222"/>
      <c r="AL32" s="222"/>
      <c r="AM32" s="222"/>
      <c r="AN32" s="222"/>
      <c r="AO32" s="21"/>
      <c r="AP32" s="21"/>
      <c r="AQ32" s="21"/>
      <c r="AR32" s="21"/>
      <c r="AS32" s="21"/>
      <c r="AT32" s="21"/>
      <c r="AU32" s="21"/>
      <c r="AV32" s="39"/>
    </row>
    <row r="33" spans="2:48" ht="38.25" thickBot="1" x14ac:dyDescent="0.3">
      <c r="B33" s="28"/>
      <c r="C33" s="327" t="s">
        <v>121</v>
      </c>
      <c r="D33" s="326" t="s">
        <v>153</v>
      </c>
      <c r="E33" s="323" t="s">
        <v>123</v>
      </c>
      <c r="F33" s="259" t="s">
        <v>124</v>
      </c>
      <c r="G33" s="319" t="s">
        <v>120</v>
      </c>
      <c r="H33" s="304" t="s">
        <v>125</v>
      </c>
      <c r="I33" s="330" t="s">
        <v>118</v>
      </c>
      <c r="J33" s="322" t="s">
        <v>119</v>
      </c>
      <c r="K33" s="330" t="s">
        <v>118</v>
      </c>
      <c r="L33" s="322" t="s">
        <v>119</v>
      </c>
      <c r="M33" s="330" t="s">
        <v>118</v>
      </c>
      <c r="N33" s="322" t="s">
        <v>119</v>
      </c>
      <c r="O33" s="330" t="s">
        <v>118</v>
      </c>
      <c r="P33" s="322" t="s">
        <v>119</v>
      </c>
      <c r="Q33" s="330" t="s">
        <v>118</v>
      </c>
      <c r="R33" s="322" t="s">
        <v>119</v>
      </c>
      <c r="S33" s="565" t="s">
        <v>9</v>
      </c>
      <c r="T33" s="566"/>
      <c r="U33" s="566"/>
      <c r="V33" s="567"/>
      <c r="W33" s="548" t="s">
        <v>6</v>
      </c>
      <c r="X33" s="549"/>
      <c r="Y33" s="549"/>
      <c r="Z33" s="549"/>
      <c r="AA33" s="549"/>
      <c r="AB33" s="549"/>
      <c r="AC33" s="549"/>
      <c r="AD33" s="550"/>
      <c r="AE33" s="222"/>
      <c r="AF33" s="222"/>
      <c r="AG33" s="222"/>
      <c r="AH33" s="222"/>
      <c r="AI33" s="222"/>
      <c r="AJ33" s="222"/>
      <c r="AK33" s="222"/>
      <c r="AL33" s="222"/>
      <c r="AM33" s="222"/>
      <c r="AN33" s="222"/>
      <c r="AO33" s="21"/>
      <c r="AP33" s="21"/>
      <c r="AQ33" s="21"/>
      <c r="AR33" s="21"/>
      <c r="AS33" s="21"/>
      <c r="AT33" s="21"/>
      <c r="AU33" s="21"/>
      <c r="AV33" s="39"/>
    </row>
    <row r="34" spans="2:48" ht="18.75" x14ac:dyDescent="0.25">
      <c r="B34" s="28"/>
      <c r="C34" s="275"/>
      <c r="D34" s="276"/>
      <c r="E34" s="124"/>
      <c r="F34" s="42"/>
      <c r="G34" s="273"/>
      <c r="H34" s="305"/>
      <c r="I34" s="197"/>
      <c r="J34" s="198"/>
      <c r="K34" s="197"/>
      <c r="L34" s="198"/>
      <c r="M34" s="197"/>
      <c r="N34" s="198"/>
      <c r="O34" s="197"/>
      <c r="P34" s="198"/>
      <c r="Q34" s="197"/>
      <c r="R34" s="198"/>
      <c r="S34" s="568"/>
      <c r="T34" s="569"/>
      <c r="U34" s="569"/>
      <c r="V34" s="570"/>
      <c r="W34" s="557"/>
      <c r="X34" s="558"/>
      <c r="Y34" s="558"/>
      <c r="Z34" s="558"/>
      <c r="AA34" s="558"/>
      <c r="AB34" s="558"/>
      <c r="AC34" s="558"/>
      <c r="AD34" s="559"/>
      <c r="AE34" s="222"/>
      <c r="AF34" s="222"/>
      <c r="AG34" s="222"/>
      <c r="AH34" s="222"/>
      <c r="AI34" s="222"/>
      <c r="AJ34" s="222"/>
      <c r="AK34" s="222"/>
      <c r="AL34" s="222"/>
      <c r="AM34" s="222"/>
      <c r="AN34" s="222"/>
      <c r="AO34" s="21"/>
      <c r="AP34" s="21"/>
      <c r="AQ34" s="21"/>
      <c r="AR34" s="21"/>
      <c r="AS34" s="21"/>
      <c r="AT34" s="21"/>
      <c r="AU34" s="21"/>
      <c r="AV34" s="39"/>
    </row>
    <row r="35" spans="2:48" ht="18.75" x14ac:dyDescent="0.25">
      <c r="B35" s="28"/>
      <c r="C35" s="275"/>
      <c r="D35" s="276"/>
      <c r="E35" s="124"/>
      <c r="F35" s="42"/>
      <c r="G35" s="273"/>
      <c r="H35" s="256"/>
      <c r="I35" s="197"/>
      <c r="J35" s="198"/>
      <c r="K35" s="197"/>
      <c r="L35" s="198"/>
      <c r="M35" s="197"/>
      <c r="N35" s="198"/>
      <c r="O35" s="197"/>
      <c r="P35" s="198"/>
      <c r="Q35" s="197"/>
      <c r="R35" s="198"/>
      <c r="S35" s="568"/>
      <c r="T35" s="569"/>
      <c r="U35" s="569"/>
      <c r="V35" s="570"/>
      <c r="W35" s="557"/>
      <c r="X35" s="558"/>
      <c r="Y35" s="558"/>
      <c r="Z35" s="558"/>
      <c r="AA35" s="558"/>
      <c r="AB35" s="558"/>
      <c r="AC35" s="558"/>
      <c r="AD35" s="559"/>
      <c r="AE35" s="222"/>
      <c r="AF35" s="222"/>
      <c r="AG35" s="222"/>
      <c r="AH35" s="222"/>
      <c r="AI35" s="222"/>
      <c r="AJ35" s="222"/>
      <c r="AK35" s="222"/>
      <c r="AL35" s="222"/>
      <c r="AM35" s="222"/>
      <c r="AN35" s="222"/>
      <c r="AO35" s="21"/>
      <c r="AP35" s="21"/>
      <c r="AQ35" s="21"/>
      <c r="AR35" s="21"/>
      <c r="AS35" s="21"/>
      <c r="AT35" s="21"/>
      <c r="AU35" s="21"/>
      <c r="AV35" s="39"/>
    </row>
    <row r="36" spans="2:48" ht="18.75" x14ac:dyDescent="0.25">
      <c r="B36" s="28"/>
      <c r="C36" s="275"/>
      <c r="D36" s="276"/>
      <c r="E36" s="124"/>
      <c r="F36" s="42"/>
      <c r="G36" s="273"/>
      <c r="H36" s="256"/>
      <c r="I36" s="197"/>
      <c r="J36" s="198"/>
      <c r="K36" s="197"/>
      <c r="L36" s="198"/>
      <c r="M36" s="197"/>
      <c r="N36" s="198"/>
      <c r="O36" s="197"/>
      <c r="P36" s="198"/>
      <c r="Q36" s="197"/>
      <c r="R36" s="198"/>
      <c r="S36" s="568"/>
      <c r="T36" s="569"/>
      <c r="U36" s="569"/>
      <c r="V36" s="570"/>
      <c r="W36" s="557"/>
      <c r="X36" s="558"/>
      <c r="Y36" s="558"/>
      <c r="Z36" s="558"/>
      <c r="AA36" s="558"/>
      <c r="AB36" s="558"/>
      <c r="AC36" s="558"/>
      <c r="AD36" s="559"/>
      <c r="AE36" s="222"/>
      <c r="AF36" s="222"/>
      <c r="AG36" s="222"/>
      <c r="AH36" s="222"/>
      <c r="AI36" s="222"/>
      <c r="AJ36" s="222"/>
      <c r="AK36" s="222"/>
      <c r="AL36" s="222"/>
      <c r="AM36" s="222"/>
      <c r="AN36" s="222"/>
      <c r="AO36" s="21"/>
      <c r="AP36" s="21"/>
      <c r="AQ36" s="21"/>
      <c r="AR36" s="21"/>
      <c r="AS36" s="21"/>
      <c r="AT36" s="21"/>
      <c r="AU36" s="21"/>
      <c r="AV36" s="39"/>
    </row>
    <row r="37" spans="2:48" ht="18.75" x14ac:dyDescent="0.25">
      <c r="B37" s="28"/>
      <c r="C37" s="275"/>
      <c r="D37" s="276"/>
      <c r="E37" s="124"/>
      <c r="F37" s="42"/>
      <c r="G37" s="273"/>
      <c r="H37" s="256"/>
      <c r="I37" s="197"/>
      <c r="J37" s="198"/>
      <c r="K37" s="197"/>
      <c r="L37" s="198"/>
      <c r="M37" s="197"/>
      <c r="N37" s="198"/>
      <c r="O37" s="197"/>
      <c r="P37" s="198"/>
      <c r="Q37" s="197"/>
      <c r="R37" s="198"/>
      <c r="S37" s="568"/>
      <c r="T37" s="569"/>
      <c r="U37" s="569"/>
      <c r="V37" s="570"/>
      <c r="W37" s="557"/>
      <c r="X37" s="558"/>
      <c r="Y37" s="558"/>
      <c r="Z37" s="558"/>
      <c r="AA37" s="558"/>
      <c r="AB37" s="558"/>
      <c r="AC37" s="558"/>
      <c r="AD37" s="559"/>
      <c r="AE37" s="222"/>
      <c r="AF37" s="222"/>
      <c r="AG37" s="222"/>
      <c r="AH37" s="222"/>
      <c r="AI37" s="222"/>
      <c r="AJ37" s="222"/>
      <c r="AK37" s="222"/>
      <c r="AL37" s="222"/>
      <c r="AM37" s="222"/>
      <c r="AN37" s="222"/>
      <c r="AO37" s="21"/>
      <c r="AP37" s="21"/>
      <c r="AQ37" s="21"/>
      <c r="AR37" s="21"/>
      <c r="AS37" s="21"/>
      <c r="AT37" s="21"/>
      <c r="AU37" s="21"/>
      <c r="AV37" s="39"/>
    </row>
    <row r="38" spans="2:48" ht="18.75" x14ac:dyDescent="0.25">
      <c r="B38" s="28"/>
      <c r="C38" s="275"/>
      <c r="D38" s="276"/>
      <c r="E38" s="124"/>
      <c r="F38" s="42"/>
      <c r="G38" s="273"/>
      <c r="H38" s="256"/>
      <c r="I38" s="197"/>
      <c r="J38" s="198"/>
      <c r="K38" s="197"/>
      <c r="L38" s="198"/>
      <c r="M38" s="197"/>
      <c r="N38" s="198"/>
      <c r="O38" s="197"/>
      <c r="P38" s="198"/>
      <c r="Q38" s="197"/>
      <c r="R38" s="198"/>
      <c r="S38" s="568"/>
      <c r="T38" s="569"/>
      <c r="U38" s="569"/>
      <c r="V38" s="570"/>
      <c r="W38" s="557"/>
      <c r="X38" s="558"/>
      <c r="Y38" s="558"/>
      <c r="Z38" s="558"/>
      <c r="AA38" s="558"/>
      <c r="AB38" s="558"/>
      <c r="AC38" s="558"/>
      <c r="AD38" s="559"/>
      <c r="AE38" s="222"/>
      <c r="AF38" s="222"/>
      <c r="AG38" s="222"/>
      <c r="AH38" s="222"/>
      <c r="AI38" s="222"/>
      <c r="AJ38" s="222"/>
      <c r="AK38" s="222"/>
      <c r="AL38" s="222"/>
      <c r="AM38" s="222"/>
      <c r="AN38" s="222"/>
      <c r="AO38" s="21"/>
      <c r="AP38" s="21"/>
      <c r="AQ38" s="21"/>
      <c r="AR38" s="21"/>
      <c r="AS38" s="21"/>
      <c r="AT38" s="21"/>
      <c r="AU38" s="21"/>
      <c r="AV38" s="39"/>
    </row>
    <row r="39" spans="2:48" ht="19.5" thickBot="1" x14ac:dyDescent="0.3">
      <c r="B39" s="28"/>
      <c r="C39" s="277"/>
      <c r="D39" s="278"/>
      <c r="E39" s="125"/>
      <c r="F39" s="126"/>
      <c r="G39" s="274"/>
      <c r="H39" s="272"/>
      <c r="I39" s="199"/>
      <c r="J39" s="200"/>
      <c r="K39" s="199"/>
      <c r="L39" s="200"/>
      <c r="M39" s="199"/>
      <c r="N39" s="200"/>
      <c r="O39" s="199"/>
      <c r="P39" s="200"/>
      <c r="Q39" s="199"/>
      <c r="R39" s="200"/>
      <c r="S39" s="571"/>
      <c r="T39" s="572"/>
      <c r="U39" s="572"/>
      <c r="V39" s="573"/>
      <c r="W39" s="560"/>
      <c r="X39" s="561"/>
      <c r="Y39" s="561"/>
      <c r="Z39" s="561"/>
      <c r="AA39" s="561"/>
      <c r="AB39" s="561"/>
      <c r="AC39" s="561"/>
      <c r="AD39" s="562"/>
      <c r="AE39" s="222"/>
      <c r="AF39" s="222"/>
      <c r="AG39" s="222"/>
      <c r="AH39" s="222"/>
      <c r="AI39" s="222"/>
      <c r="AJ39" s="222"/>
      <c r="AK39" s="222"/>
      <c r="AL39" s="222"/>
      <c r="AM39" s="222"/>
      <c r="AN39" s="222"/>
      <c r="AO39" s="21"/>
      <c r="AP39" s="21"/>
      <c r="AQ39" s="21"/>
      <c r="AR39" s="21"/>
      <c r="AS39" s="21"/>
      <c r="AT39" s="21"/>
      <c r="AU39" s="21"/>
      <c r="AV39" s="39"/>
    </row>
    <row r="40" spans="2:48" x14ac:dyDescent="0.25">
      <c r="B40" s="28"/>
      <c r="C40" s="21"/>
      <c r="D40" s="21"/>
      <c r="E40" s="21"/>
      <c r="F40" s="21"/>
      <c r="G40" s="21"/>
      <c r="H40" s="21"/>
      <c r="I40" s="21"/>
      <c r="J40" s="21"/>
      <c r="K40" s="21"/>
      <c r="L40" s="21"/>
      <c r="M40" s="21"/>
      <c r="N40" s="21"/>
      <c r="O40" s="21"/>
      <c r="P40" s="21"/>
      <c r="Q40" s="21"/>
      <c r="R40" s="21"/>
      <c r="S40" s="21"/>
      <c r="T40" s="21"/>
      <c r="U40" s="21"/>
      <c r="V40" s="21"/>
      <c r="W40" s="21"/>
      <c r="X40" s="21"/>
      <c r="Y40" s="222"/>
      <c r="Z40" s="222"/>
      <c r="AA40" s="222"/>
      <c r="AB40" s="222"/>
      <c r="AC40" s="222"/>
      <c r="AD40" s="222"/>
      <c r="AE40" s="222"/>
      <c r="AF40" s="222"/>
      <c r="AG40" s="222"/>
      <c r="AH40" s="222"/>
      <c r="AI40" s="222"/>
      <c r="AJ40" s="222"/>
      <c r="AK40" s="222"/>
      <c r="AL40" s="222"/>
      <c r="AM40" s="222"/>
      <c r="AN40" s="222"/>
      <c r="AO40" s="21"/>
      <c r="AP40" s="21"/>
      <c r="AQ40" s="21"/>
      <c r="AR40" s="21"/>
      <c r="AS40" s="21"/>
      <c r="AT40" s="21"/>
      <c r="AU40" s="21"/>
      <c r="AV40" s="39"/>
    </row>
    <row r="41" spans="2:48" ht="21" x14ac:dyDescent="0.25">
      <c r="B41" s="83"/>
      <c r="C41" s="24"/>
      <c r="D41" s="118" t="s">
        <v>163</v>
      </c>
      <c r="E41" s="118"/>
      <c r="F41" s="118"/>
      <c r="G41" s="118"/>
      <c r="H41" s="24"/>
      <c r="I41" s="24"/>
      <c r="J41" s="24"/>
      <c r="K41" s="117"/>
      <c r="L41" s="24"/>
      <c r="M41" s="24"/>
      <c r="N41" s="24"/>
      <c r="O41" s="24"/>
      <c r="P41" s="24"/>
      <c r="Q41" s="24"/>
      <c r="R41" s="24"/>
      <c r="S41" s="24"/>
      <c r="T41" s="24"/>
      <c r="U41" s="24"/>
      <c r="V41" s="24"/>
      <c r="W41" s="24"/>
      <c r="X41" s="24"/>
      <c r="Y41" s="116"/>
      <c r="Z41" s="116"/>
      <c r="AA41" s="116"/>
      <c r="AB41" s="116"/>
      <c r="AC41" s="116"/>
      <c r="AD41" s="116"/>
      <c r="AE41" s="116"/>
      <c r="AF41" s="116"/>
      <c r="AG41" s="116"/>
      <c r="AH41" s="116"/>
      <c r="AI41" s="116"/>
      <c r="AJ41" s="116"/>
      <c r="AK41" s="116"/>
      <c r="AL41" s="116"/>
      <c r="AM41" s="116"/>
      <c r="AN41" s="116"/>
      <c r="AO41" s="24"/>
      <c r="AP41" s="24"/>
      <c r="AQ41" s="24"/>
      <c r="AR41" s="24"/>
      <c r="AS41" s="24"/>
      <c r="AT41" s="24"/>
      <c r="AU41" s="24"/>
      <c r="AV41" s="85"/>
    </row>
    <row r="42" spans="2:48" ht="21.75" thickBot="1" x14ac:dyDescent="0.3">
      <c r="B42" s="28"/>
      <c r="C42" s="21"/>
      <c r="D42" s="90"/>
      <c r="E42" s="45"/>
      <c r="F42" s="45"/>
      <c r="G42" s="45"/>
      <c r="H42" s="21"/>
      <c r="I42" s="21"/>
      <c r="J42" s="21"/>
      <c r="K42" s="38"/>
      <c r="L42" s="21"/>
      <c r="M42" s="21"/>
      <c r="N42" s="21"/>
      <c r="O42" s="222"/>
      <c r="P42" s="21"/>
      <c r="Q42" s="21"/>
      <c r="R42" s="21"/>
      <c r="S42" s="21"/>
      <c r="T42" s="21"/>
      <c r="U42" s="222"/>
      <c r="V42" s="21"/>
      <c r="W42" s="38"/>
      <c r="X42" s="21"/>
      <c r="Y42" s="222"/>
      <c r="Z42" s="222"/>
      <c r="AA42" s="222"/>
      <c r="AB42" s="222"/>
      <c r="AC42" s="222"/>
      <c r="AD42" s="222"/>
      <c r="AE42" s="222"/>
      <c r="AF42" s="222"/>
      <c r="AG42" s="222"/>
      <c r="AH42" s="222"/>
      <c r="AI42" s="222"/>
      <c r="AJ42" s="222"/>
      <c r="AK42" s="222"/>
      <c r="AL42" s="222"/>
      <c r="AM42" s="222"/>
      <c r="AN42" s="222"/>
      <c r="AO42" s="21"/>
      <c r="AP42" s="21"/>
      <c r="AQ42" s="21"/>
      <c r="AR42" s="21"/>
      <c r="AS42" s="21"/>
      <c r="AT42" s="21"/>
      <c r="AU42" s="21"/>
      <c r="AV42" s="39"/>
    </row>
    <row r="43" spans="2:48" ht="21.75" thickBot="1" x14ac:dyDescent="0.3">
      <c r="B43" s="28"/>
      <c r="C43" s="21"/>
      <c r="D43" s="45"/>
      <c r="E43" s="45"/>
      <c r="F43" s="45"/>
      <c r="G43" s="45"/>
      <c r="H43" s="45"/>
      <c r="I43" s="331" t="s">
        <v>2</v>
      </c>
      <c r="J43" s="563"/>
      <c r="K43" s="564"/>
      <c r="L43" s="564"/>
      <c r="M43" s="564"/>
      <c r="N43" s="564"/>
      <c r="O43" s="564"/>
      <c r="P43" s="564"/>
      <c r="Q43" s="564"/>
      <c r="R43" s="564"/>
      <c r="S43" s="564"/>
      <c r="T43" s="564"/>
      <c r="U43" s="564"/>
      <c r="V43" s="564"/>
      <c r="W43" s="564"/>
      <c r="X43" s="564"/>
      <c r="Y43" s="564"/>
      <c r="Z43" s="564"/>
      <c r="AA43" s="574"/>
      <c r="AB43" s="222"/>
      <c r="AC43" s="222"/>
      <c r="AD43" s="21"/>
      <c r="AE43" s="21"/>
      <c r="AF43" s="21"/>
      <c r="AG43" s="21"/>
      <c r="AH43" s="21"/>
      <c r="AI43" s="21"/>
      <c r="AJ43" s="21"/>
      <c r="AK43" s="21"/>
      <c r="AL43" s="21"/>
      <c r="AM43" s="21"/>
      <c r="AN43" s="21"/>
      <c r="AO43" s="21"/>
      <c r="AP43" s="21"/>
      <c r="AQ43" s="21"/>
      <c r="AR43" s="21"/>
      <c r="AS43" s="21"/>
      <c r="AT43" s="21"/>
      <c r="AU43" s="21"/>
      <c r="AV43" s="21"/>
    </row>
    <row r="44" spans="2:48" ht="18.75" x14ac:dyDescent="0.25">
      <c r="B44" s="28"/>
      <c r="C44" s="21"/>
      <c r="D44" s="45"/>
      <c r="E44" s="45"/>
      <c r="F44" s="45"/>
      <c r="G44" s="25"/>
      <c r="H44" s="25"/>
      <c r="I44" s="332" t="s">
        <v>138</v>
      </c>
      <c r="J44" s="531">
        <v>2020</v>
      </c>
      <c r="K44" s="532"/>
      <c r="L44" s="532"/>
      <c r="M44" s="532"/>
      <c r="N44" s="532"/>
      <c r="O44" s="533"/>
      <c r="P44" s="531">
        <v>2030</v>
      </c>
      <c r="Q44" s="532"/>
      <c r="R44" s="532"/>
      <c r="S44" s="532"/>
      <c r="T44" s="532"/>
      <c r="U44" s="533"/>
      <c r="V44" s="531">
        <v>2050</v>
      </c>
      <c r="W44" s="532"/>
      <c r="X44" s="532"/>
      <c r="Y44" s="532"/>
      <c r="Z44" s="532"/>
      <c r="AA44" s="533"/>
      <c r="AB44" s="222"/>
      <c r="AC44" s="222"/>
      <c r="AD44" s="21"/>
      <c r="AE44" s="21"/>
      <c r="AF44" s="21"/>
      <c r="AG44" s="21"/>
      <c r="AH44" s="21"/>
      <c r="AI44" s="21"/>
      <c r="AJ44" s="21"/>
      <c r="AK44" s="21"/>
      <c r="AL44" s="21"/>
      <c r="AM44" s="21"/>
      <c r="AN44" s="21"/>
      <c r="AO44" s="21"/>
      <c r="AP44" s="21"/>
      <c r="AQ44" s="21"/>
      <c r="AR44" s="21"/>
      <c r="AS44" s="21"/>
      <c r="AT44" s="21"/>
      <c r="AU44" s="21"/>
      <c r="AV44" s="21"/>
    </row>
    <row r="45" spans="2:48" ht="36" customHeight="1" thickBot="1" x14ac:dyDescent="0.3">
      <c r="B45" s="28"/>
      <c r="C45" s="21"/>
      <c r="D45" s="25"/>
      <c r="E45" s="45"/>
      <c r="F45" s="45"/>
      <c r="G45" s="25"/>
      <c r="H45" s="25"/>
      <c r="I45" s="304" t="s">
        <v>164</v>
      </c>
      <c r="J45" s="523" t="s">
        <v>165</v>
      </c>
      <c r="K45" s="524"/>
      <c r="L45" s="524"/>
      <c r="M45" s="524"/>
      <c r="N45" s="321" t="s">
        <v>119</v>
      </c>
      <c r="O45" s="322" t="s">
        <v>118</v>
      </c>
      <c r="P45" s="523" t="s">
        <v>165</v>
      </c>
      <c r="Q45" s="524"/>
      <c r="R45" s="524"/>
      <c r="S45" s="524"/>
      <c r="T45" s="321" t="s">
        <v>119</v>
      </c>
      <c r="U45" s="322" t="s">
        <v>118</v>
      </c>
      <c r="V45" s="523" t="s">
        <v>165</v>
      </c>
      <c r="W45" s="524"/>
      <c r="X45" s="524"/>
      <c r="Y45" s="524"/>
      <c r="Z45" s="321" t="s">
        <v>119</v>
      </c>
      <c r="AA45" s="322" t="s">
        <v>118</v>
      </c>
      <c r="AB45" s="222"/>
      <c r="AC45" s="222"/>
      <c r="AD45" s="21"/>
      <c r="AE45" s="21"/>
      <c r="AF45" s="21"/>
      <c r="AG45" s="21"/>
      <c r="AH45" s="21"/>
      <c r="AI45" s="21"/>
      <c r="AJ45" s="21"/>
      <c r="AK45" s="21"/>
      <c r="AL45" s="21"/>
      <c r="AM45" s="21"/>
      <c r="AN45" s="21"/>
      <c r="AO45" s="21"/>
      <c r="AP45" s="21"/>
      <c r="AQ45" s="21"/>
      <c r="AR45" s="21"/>
      <c r="AS45" s="21"/>
      <c r="AT45" s="21"/>
      <c r="AU45" s="21"/>
      <c r="AV45" s="21"/>
    </row>
    <row r="46" spans="2:48" ht="37.5" x14ac:dyDescent="0.25">
      <c r="B46" s="28"/>
      <c r="C46" s="327" t="s">
        <v>121</v>
      </c>
      <c r="D46" s="326" t="s">
        <v>146</v>
      </c>
      <c r="E46" s="317" t="s">
        <v>123</v>
      </c>
      <c r="F46" s="318" t="s">
        <v>124</v>
      </c>
      <c r="G46" s="318" t="s">
        <v>120</v>
      </c>
      <c r="H46" s="420"/>
      <c r="I46" s="420"/>
      <c r="J46" s="324">
        <v>8</v>
      </c>
      <c r="K46" s="321">
        <v>12</v>
      </c>
      <c r="L46" s="321">
        <v>16</v>
      </c>
      <c r="M46" s="321">
        <v>20</v>
      </c>
      <c r="N46" s="320">
        <v>8</v>
      </c>
      <c r="O46" s="321">
        <v>12</v>
      </c>
      <c r="P46" s="321">
        <v>16</v>
      </c>
      <c r="Q46" s="321">
        <v>20</v>
      </c>
      <c r="R46" s="321"/>
      <c r="S46" s="322"/>
      <c r="T46" s="320">
        <v>8</v>
      </c>
      <c r="U46" s="321">
        <v>12</v>
      </c>
      <c r="V46" s="321">
        <v>16</v>
      </c>
      <c r="W46" s="321">
        <v>20</v>
      </c>
      <c r="X46" s="321"/>
      <c r="Y46" s="322"/>
      <c r="Z46" s="266" t="s">
        <v>9</v>
      </c>
      <c r="AA46" s="266" t="s">
        <v>6</v>
      </c>
      <c r="AB46" s="21"/>
      <c r="AC46" s="21"/>
      <c r="AD46" s="21"/>
      <c r="AE46" s="21"/>
      <c r="AF46" s="21"/>
      <c r="AG46" s="21"/>
      <c r="AH46" s="21"/>
      <c r="AI46" s="21"/>
      <c r="AJ46" s="21"/>
      <c r="AK46" s="21"/>
      <c r="AL46" s="21"/>
      <c r="AM46" s="21"/>
      <c r="AN46" s="21"/>
      <c r="AO46" s="21"/>
      <c r="AP46" s="21"/>
      <c r="AQ46" s="21"/>
      <c r="AR46" s="21"/>
      <c r="AS46" s="21"/>
      <c r="AT46" s="21"/>
      <c r="AU46" s="21"/>
      <c r="AV46" s="21"/>
    </row>
    <row r="47" spans="2:48" ht="18.75" x14ac:dyDescent="0.25">
      <c r="B47" s="28"/>
      <c r="C47" s="263"/>
      <c r="D47" s="262"/>
      <c r="E47" s="201"/>
      <c r="F47" s="202"/>
      <c r="G47" s="192"/>
      <c r="H47" s="203"/>
      <c r="I47" s="43"/>
      <c r="J47" s="43"/>
      <c r="K47" s="43"/>
      <c r="L47" s="43"/>
      <c r="M47" s="204"/>
      <c r="N47" s="203"/>
      <c r="O47" s="43"/>
      <c r="P47" s="43"/>
      <c r="Q47" s="43"/>
      <c r="R47" s="43"/>
      <c r="S47" s="204"/>
      <c r="T47" s="203"/>
      <c r="U47" s="43"/>
      <c r="V47" s="43"/>
      <c r="W47" s="43"/>
      <c r="X47" s="43"/>
      <c r="Y47" s="204"/>
      <c r="Z47" s="267"/>
      <c r="AA47" s="371"/>
      <c r="AB47" s="21"/>
      <c r="AC47" s="21"/>
      <c r="AD47" s="21"/>
      <c r="AE47" s="21"/>
      <c r="AF47" s="21"/>
      <c r="AG47" s="21"/>
      <c r="AH47" s="21"/>
      <c r="AI47" s="21"/>
      <c r="AJ47" s="21"/>
      <c r="AK47" s="21"/>
      <c r="AL47" s="21"/>
      <c r="AM47" s="21"/>
      <c r="AN47" s="21"/>
      <c r="AO47" s="21"/>
      <c r="AP47" s="21"/>
      <c r="AQ47" s="21"/>
      <c r="AR47" s="21"/>
      <c r="AS47" s="21"/>
      <c r="AT47" s="21"/>
      <c r="AU47" s="21"/>
      <c r="AV47" s="21"/>
    </row>
    <row r="48" spans="2:48" ht="18.75" x14ac:dyDescent="0.25">
      <c r="B48" s="28"/>
      <c r="C48" s="263"/>
      <c r="D48" s="262"/>
      <c r="E48" s="201"/>
      <c r="F48" s="202"/>
      <c r="G48" s="192"/>
      <c r="H48" s="203"/>
      <c r="I48" s="43"/>
      <c r="J48" s="43"/>
      <c r="K48" s="43"/>
      <c r="L48" s="43"/>
      <c r="M48" s="204"/>
      <c r="N48" s="203"/>
      <c r="O48" s="43"/>
      <c r="P48" s="43"/>
      <c r="Q48" s="43"/>
      <c r="R48" s="43"/>
      <c r="S48" s="204"/>
      <c r="T48" s="203"/>
      <c r="U48" s="43"/>
      <c r="V48" s="43"/>
      <c r="W48" s="43"/>
      <c r="X48" s="43"/>
      <c r="Y48" s="204"/>
      <c r="Z48" s="267"/>
      <c r="AA48" s="267"/>
      <c r="AB48" s="21"/>
      <c r="AC48" s="21"/>
      <c r="AD48" s="21"/>
      <c r="AE48" s="21"/>
      <c r="AF48" s="21"/>
      <c r="AG48" s="21"/>
      <c r="AH48" s="21"/>
      <c r="AI48" s="21"/>
      <c r="AJ48" s="21"/>
      <c r="AK48" s="21"/>
      <c r="AL48" s="21"/>
      <c r="AM48" s="21"/>
      <c r="AN48" s="21"/>
      <c r="AO48" s="21"/>
      <c r="AP48" s="21"/>
      <c r="AQ48" s="21"/>
      <c r="AR48" s="21"/>
      <c r="AS48" s="21"/>
      <c r="AT48" s="21"/>
      <c r="AU48" s="21"/>
      <c r="AV48" s="21"/>
    </row>
    <row r="49" spans="2:48" ht="18.75" x14ac:dyDescent="0.25">
      <c r="B49" s="28"/>
      <c r="C49" s="263"/>
      <c r="D49" s="262"/>
      <c r="E49" s="201"/>
      <c r="F49" s="202"/>
      <c r="G49" s="205"/>
      <c r="H49" s="203"/>
      <c r="I49" s="43"/>
      <c r="J49" s="43"/>
      <c r="K49" s="206"/>
      <c r="L49" s="43"/>
      <c r="M49" s="204"/>
      <c r="N49" s="203"/>
      <c r="O49" s="43"/>
      <c r="P49" s="43"/>
      <c r="Q49" s="43"/>
      <c r="R49" s="43"/>
      <c r="S49" s="204"/>
      <c r="T49" s="203"/>
      <c r="U49" s="43"/>
      <c r="V49" s="43"/>
      <c r="W49" s="43"/>
      <c r="X49" s="43"/>
      <c r="Y49" s="204"/>
      <c r="Z49" s="267"/>
      <c r="AA49" s="269"/>
      <c r="AB49" s="21"/>
      <c r="AC49" s="21"/>
      <c r="AD49" s="21"/>
      <c r="AE49" s="21"/>
      <c r="AF49" s="21"/>
      <c r="AG49" s="21"/>
      <c r="AH49" s="21"/>
      <c r="AI49" s="21"/>
      <c r="AJ49" s="21"/>
      <c r="AK49" s="21"/>
      <c r="AL49" s="21"/>
      <c r="AM49" s="21"/>
      <c r="AN49" s="21"/>
      <c r="AO49" s="21"/>
      <c r="AP49" s="21"/>
      <c r="AQ49" s="21"/>
      <c r="AR49" s="21"/>
      <c r="AS49" s="21"/>
      <c r="AT49" s="21"/>
      <c r="AU49" s="21"/>
      <c r="AV49" s="21"/>
    </row>
    <row r="50" spans="2:48" ht="18.75" x14ac:dyDescent="0.25">
      <c r="B50" s="370"/>
      <c r="C50" s="263"/>
      <c r="D50" s="262"/>
      <c r="E50" s="124"/>
      <c r="F50" s="42"/>
      <c r="G50" s="205"/>
      <c r="H50" s="203"/>
      <c r="I50" s="43"/>
      <c r="J50" s="43"/>
      <c r="K50" s="43"/>
      <c r="L50" s="43"/>
      <c r="M50" s="204"/>
      <c r="N50" s="203"/>
      <c r="O50" s="43"/>
      <c r="P50" s="43"/>
      <c r="Q50" s="43"/>
      <c r="R50" s="43"/>
      <c r="S50" s="204"/>
      <c r="T50" s="203"/>
      <c r="U50" s="43"/>
      <c r="V50" s="43"/>
      <c r="W50" s="43"/>
      <c r="X50" s="43"/>
      <c r="Y50" s="204"/>
      <c r="Z50" s="267"/>
      <c r="AA50" s="270"/>
      <c r="AB50" s="21"/>
      <c r="AC50" s="21"/>
      <c r="AD50" s="21"/>
      <c r="AE50" s="21"/>
      <c r="AF50" s="21"/>
      <c r="AG50" s="21"/>
      <c r="AH50" s="21"/>
      <c r="AI50" s="21"/>
      <c r="AJ50" s="21"/>
      <c r="AK50" s="21"/>
      <c r="AL50" s="21"/>
      <c r="AM50" s="21"/>
      <c r="AN50" s="21"/>
      <c r="AO50" s="21"/>
      <c r="AP50" s="21"/>
      <c r="AQ50" s="21"/>
      <c r="AR50" s="21"/>
      <c r="AS50" s="21"/>
      <c r="AT50" s="21"/>
      <c r="AU50" s="21"/>
      <c r="AV50" s="21"/>
    </row>
    <row r="51" spans="2:48" ht="18.75" x14ac:dyDescent="0.25">
      <c r="B51" s="370"/>
      <c r="C51" s="263"/>
      <c r="D51" s="262"/>
      <c r="E51" s="124"/>
      <c r="F51" s="42"/>
      <c r="G51" s="205"/>
      <c r="H51" s="203"/>
      <c r="I51" s="43"/>
      <c r="J51" s="43"/>
      <c r="K51" s="43"/>
      <c r="L51" s="43"/>
      <c r="M51" s="204"/>
      <c r="N51" s="203"/>
      <c r="O51" s="43"/>
      <c r="P51" s="43"/>
      <c r="Q51" s="43"/>
      <c r="R51" s="43"/>
      <c r="S51" s="204"/>
      <c r="T51" s="203"/>
      <c r="U51" s="43"/>
      <c r="V51" s="43"/>
      <c r="W51" s="43"/>
      <c r="X51" s="43"/>
      <c r="Y51" s="204"/>
      <c r="Z51" s="267"/>
      <c r="AA51" s="270"/>
      <c r="AB51" s="21"/>
      <c r="AC51" s="21"/>
      <c r="AD51" s="21"/>
      <c r="AE51" s="21"/>
      <c r="AF51" s="21"/>
      <c r="AG51" s="21"/>
      <c r="AH51" s="21"/>
      <c r="AI51" s="21"/>
      <c r="AJ51" s="21"/>
      <c r="AK51" s="21"/>
      <c r="AL51" s="21"/>
      <c r="AM51" s="21"/>
      <c r="AN51" s="21"/>
      <c r="AO51" s="21"/>
      <c r="AP51" s="21"/>
      <c r="AQ51" s="21"/>
      <c r="AR51" s="21"/>
      <c r="AS51" s="21"/>
      <c r="AT51" s="21"/>
      <c r="AU51" s="21"/>
      <c r="AV51" s="21"/>
    </row>
    <row r="52" spans="2:48" ht="19.5" thickBot="1" x14ac:dyDescent="0.3">
      <c r="B52" s="370"/>
      <c r="C52" s="264"/>
      <c r="D52" s="265"/>
      <c r="E52" s="125"/>
      <c r="F52" s="126"/>
      <c r="G52" s="208"/>
      <c r="H52" s="209"/>
      <c r="I52" s="210"/>
      <c r="J52" s="210"/>
      <c r="K52" s="210"/>
      <c r="L52" s="210"/>
      <c r="M52" s="211"/>
      <c r="N52" s="209"/>
      <c r="O52" s="210"/>
      <c r="P52" s="210"/>
      <c r="Q52" s="210"/>
      <c r="R52" s="210"/>
      <c r="S52" s="211"/>
      <c r="T52" s="209"/>
      <c r="U52" s="210"/>
      <c r="V52" s="210"/>
      <c r="W52" s="210"/>
      <c r="X52" s="210"/>
      <c r="Y52" s="211"/>
      <c r="Z52" s="268"/>
      <c r="AA52" s="271"/>
      <c r="AB52" s="21"/>
      <c r="AC52" s="21"/>
      <c r="AD52" s="21"/>
      <c r="AE52" s="21"/>
      <c r="AF52" s="21"/>
      <c r="AG52" s="21"/>
      <c r="AH52" s="21"/>
      <c r="AI52" s="21"/>
      <c r="AJ52" s="21"/>
      <c r="AK52" s="21"/>
      <c r="AL52" s="21"/>
      <c r="AM52" s="21"/>
      <c r="AN52" s="21"/>
      <c r="AO52" s="21"/>
      <c r="AP52" s="21"/>
      <c r="AQ52" s="21"/>
      <c r="AR52" s="21"/>
      <c r="AS52" s="21"/>
      <c r="AT52" s="21"/>
      <c r="AU52" s="21"/>
      <c r="AV52" s="21"/>
    </row>
    <row r="53" spans="2:48" ht="12.6" customHeight="1" x14ac:dyDescent="0.25">
      <c r="B53" s="28"/>
      <c r="C53" s="21"/>
      <c r="D53" s="53"/>
      <c r="E53" s="53"/>
      <c r="F53" s="53"/>
      <c r="G53" s="53"/>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22"/>
      <c r="AS53" s="222"/>
      <c r="AT53" s="21"/>
      <c r="AU53" s="21"/>
      <c r="AV53" s="21"/>
    </row>
    <row r="54" spans="2:48" x14ac:dyDescent="0.25">
      <c r="B54" s="28"/>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22"/>
      <c r="AS54" s="222"/>
      <c r="AT54" s="21"/>
      <c r="AU54" s="21"/>
      <c r="AV54" s="21"/>
    </row>
    <row r="55" spans="2:48" ht="21" x14ac:dyDescent="0.25">
      <c r="B55" s="83"/>
      <c r="C55" s="24"/>
      <c r="D55" s="118" t="s">
        <v>173</v>
      </c>
      <c r="E55" s="118"/>
      <c r="F55" s="118"/>
      <c r="G55" s="118"/>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116"/>
      <c r="AS55" s="116"/>
      <c r="AT55" s="24"/>
      <c r="AU55" s="24"/>
      <c r="AV55" s="24"/>
    </row>
    <row r="56" spans="2:48" ht="21.75" thickBot="1" x14ac:dyDescent="0.3">
      <c r="B56" s="28"/>
      <c r="C56" s="21"/>
      <c r="D56" s="90"/>
      <c r="E56" s="90"/>
      <c r="F56" s="90"/>
      <c r="G56" s="90"/>
      <c r="H56" s="21"/>
      <c r="I56" s="21"/>
      <c r="J56" s="21"/>
      <c r="K56" s="21"/>
      <c r="L56" s="21"/>
      <c r="M56" s="21"/>
      <c r="N56" s="222"/>
      <c r="O56" s="21"/>
      <c r="P56" s="21"/>
      <c r="Q56" s="21"/>
      <c r="R56" s="21"/>
      <c r="S56" s="21"/>
      <c r="T56" s="222"/>
      <c r="U56" s="21"/>
      <c r="V56" s="38"/>
      <c r="W56" s="21"/>
      <c r="X56" s="222"/>
      <c r="Y56" s="222"/>
      <c r="Z56" s="222"/>
      <c r="AA56" s="21"/>
      <c r="AB56" s="21"/>
      <c r="AC56" s="21"/>
      <c r="AD56" s="21"/>
      <c r="AE56" s="21"/>
      <c r="AF56" s="21"/>
      <c r="AG56" s="21"/>
      <c r="AH56" s="21"/>
      <c r="AI56" s="21"/>
      <c r="AJ56" s="21"/>
      <c r="AK56" s="21"/>
      <c r="AL56" s="21"/>
      <c r="AM56" s="21"/>
      <c r="AN56" s="21"/>
      <c r="AO56" s="21"/>
      <c r="AP56" s="21"/>
      <c r="AQ56" s="21"/>
      <c r="AR56" s="222"/>
      <c r="AS56" s="222"/>
      <c r="AT56" s="21"/>
      <c r="AU56" s="21"/>
      <c r="AV56" s="21"/>
    </row>
    <row r="57" spans="2:48" ht="21.75" thickBot="1" x14ac:dyDescent="0.3">
      <c r="B57" s="28"/>
      <c r="C57" s="21"/>
      <c r="D57" s="25"/>
      <c r="E57" s="45"/>
      <c r="F57" s="45"/>
      <c r="G57" s="45"/>
      <c r="H57" s="331" t="s">
        <v>2</v>
      </c>
      <c r="I57" s="563"/>
      <c r="J57" s="564"/>
      <c r="K57" s="564"/>
      <c r="L57" s="564"/>
      <c r="M57" s="564"/>
      <c r="N57" s="564"/>
      <c r="O57" s="564"/>
      <c r="P57" s="564"/>
      <c r="Q57" s="564"/>
      <c r="R57" s="564"/>
      <c r="S57" s="564"/>
      <c r="T57" s="564"/>
      <c r="U57" s="526"/>
      <c r="V57" s="526"/>
      <c r="W57" s="526"/>
      <c r="X57" s="526"/>
      <c r="Y57" s="526"/>
      <c r="Z57" s="527"/>
      <c r="AA57" s="222"/>
      <c r="AB57" s="418"/>
      <c r="AC57" s="51"/>
      <c r="AD57" s="51"/>
      <c r="AE57" s="51"/>
      <c r="AF57" s="51"/>
      <c r="AG57" s="51"/>
      <c r="AH57" s="51"/>
      <c r="AI57" s="51"/>
      <c r="AJ57" s="51"/>
      <c r="AK57" s="51"/>
      <c r="AL57" s="51"/>
      <c r="AM57" s="51"/>
      <c r="AN57" s="51"/>
      <c r="AO57" s="51"/>
      <c r="AP57" s="51"/>
      <c r="AQ57" s="51"/>
      <c r="AR57" s="51"/>
      <c r="AS57" s="51"/>
      <c r="AT57" s="51"/>
      <c r="AU57" s="51"/>
      <c r="AV57" s="21"/>
    </row>
    <row r="58" spans="2:48" ht="18.75" x14ac:dyDescent="0.25">
      <c r="B58" s="28"/>
      <c r="C58" s="21"/>
      <c r="D58" s="25"/>
      <c r="E58" s="45"/>
      <c r="F58" s="45"/>
      <c r="G58" s="25"/>
      <c r="H58" s="332" t="s">
        <v>138</v>
      </c>
      <c r="I58" s="531">
        <v>2020</v>
      </c>
      <c r="J58" s="532"/>
      <c r="K58" s="532"/>
      <c r="L58" s="532"/>
      <c r="M58" s="532"/>
      <c r="N58" s="533"/>
      <c r="O58" s="531">
        <v>2030</v>
      </c>
      <c r="P58" s="532"/>
      <c r="Q58" s="532"/>
      <c r="R58" s="532"/>
      <c r="S58" s="532"/>
      <c r="T58" s="533"/>
      <c r="U58" s="575">
        <v>2050</v>
      </c>
      <c r="V58" s="524"/>
      <c r="W58" s="524"/>
      <c r="X58" s="524"/>
      <c r="Y58" s="524"/>
      <c r="Z58" s="579"/>
      <c r="AA58" s="222"/>
      <c r="AB58" s="418"/>
      <c r="AC58" s="51"/>
      <c r="AD58" s="51"/>
      <c r="AE58" s="51"/>
      <c r="AF58" s="51"/>
      <c r="AG58" s="51"/>
      <c r="AH58" s="51"/>
      <c r="AI58" s="51"/>
      <c r="AJ58" s="51"/>
      <c r="AK58" s="51"/>
      <c r="AL58" s="51"/>
      <c r="AM58" s="51"/>
      <c r="AN58" s="51"/>
      <c r="AO58" s="51"/>
      <c r="AP58" s="51"/>
      <c r="AQ58" s="51"/>
      <c r="AR58" s="51"/>
      <c r="AS58" s="51"/>
      <c r="AT58" s="51"/>
      <c r="AU58" s="51"/>
      <c r="AV58" s="21"/>
    </row>
    <row r="59" spans="2:48" ht="42" customHeight="1" thickBot="1" x14ac:dyDescent="0.3">
      <c r="B59" s="28"/>
      <c r="C59" s="21"/>
      <c r="D59" s="25"/>
      <c r="E59" s="45"/>
      <c r="F59" s="45"/>
      <c r="G59" s="25"/>
      <c r="H59" s="332" t="s">
        <v>164</v>
      </c>
      <c r="I59" s="523" t="s">
        <v>165</v>
      </c>
      <c r="J59" s="524"/>
      <c r="K59" s="524"/>
      <c r="L59" s="524"/>
      <c r="M59" s="321" t="s">
        <v>119</v>
      </c>
      <c r="N59" s="322" t="s">
        <v>118</v>
      </c>
      <c r="O59" s="523" t="s">
        <v>165</v>
      </c>
      <c r="P59" s="524"/>
      <c r="Q59" s="524"/>
      <c r="R59" s="524"/>
      <c r="S59" s="321" t="s">
        <v>119</v>
      </c>
      <c r="T59" s="322" t="s">
        <v>118</v>
      </c>
      <c r="U59" s="575" t="s">
        <v>165</v>
      </c>
      <c r="V59" s="524"/>
      <c r="W59" s="524"/>
      <c r="X59" s="524"/>
      <c r="Y59" s="321" t="s">
        <v>119</v>
      </c>
      <c r="Z59" s="322" t="s">
        <v>118</v>
      </c>
      <c r="AA59" s="222"/>
      <c r="AB59" s="418"/>
      <c r="AC59" s="51"/>
      <c r="AD59" s="51"/>
      <c r="AE59" s="51"/>
      <c r="AF59" s="51"/>
      <c r="AG59" s="51"/>
      <c r="AH59" s="51"/>
      <c r="AI59" s="51"/>
      <c r="AJ59" s="51"/>
      <c r="AK59" s="51"/>
      <c r="AL59" s="51"/>
      <c r="AM59" s="51"/>
      <c r="AN59" s="51"/>
      <c r="AO59" s="51"/>
      <c r="AP59" s="51"/>
      <c r="AQ59" s="51"/>
      <c r="AR59" s="51"/>
      <c r="AS59" s="51"/>
      <c r="AT59" s="51"/>
      <c r="AU59" s="51"/>
      <c r="AV59" s="21"/>
    </row>
    <row r="60" spans="2:48" ht="37.5" x14ac:dyDescent="0.25">
      <c r="B60" s="28"/>
      <c r="C60" s="327" t="s">
        <v>121</v>
      </c>
      <c r="D60" s="326" t="s">
        <v>146</v>
      </c>
      <c r="E60" s="323" t="s">
        <v>123</v>
      </c>
      <c r="F60" s="259" t="s">
        <v>124</v>
      </c>
      <c r="G60" s="318" t="s">
        <v>120</v>
      </c>
      <c r="H60" s="419"/>
      <c r="I60" s="320">
        <v>8</v>
      </c>
      <c r="J60" s="321">
        <v>12</v>
      </c>
      <c r="K60" s="321">
        <v>16</v>
      </c>
      <c r="L60" s="321">
        <v>20</v>
      </c>
      <c r="M60" s="322"/>
      <c r="N60" s="320">
        <v>8</v>
      </c>
      <c r="O60" s="321">
        <v>12</v>
      </c>
      <c r="P60" s="321">
        <v>16</v>
      </c>
      <c r="Q60" s="321">
        <v>20</v>
      </c>
      <c r="R60" s="321"/>
      <c r="S60" s="322"/>
      <c r="T60" s="324">
        <v>8</v>
      </c>
      <c r="U60" s="321">
        <v>12</v>
      </c>
      <c r="V60" s="321">
        <v>16</v>
      </c>
      <c r="W60" s="321">
        <v>20</v>
      </c>
      <c r="X60" s="321"/>
      <c r="Y60" s="322"/>
      <c r="Z60" s="320">
        <v>8</v>
      </c>
      <c r="AA60" s="266" t="s">
        <v>6</v>
      </c>
      <c r="AB60" s="51"/>
      <c r="AC60" s="51"/>
      <c r="AD60" s="51"/>
      <c r="AE60" s="51"/>
      <c r="AF60" s="51"/>
      <c r="AG60" s="51"/>
      <c r="AH60" s="51"/>
      <c r="AI60" s="51"/>
      <c r="AJ60" s="51"/>
      <c r="AK60" s="51"/>
      <c r="AL60" s="51"/>
      <c r="AM60" s="51"/>
      <c r="AN60" s="51"/>
      <c r="AO60" s="51"/>
      <c r="AP60" s="51"/>
      <c r="AQ60" s="51"/>
      <c r="AR60" s="51"/>
      <c r="AS60" s="51"/>
      <c r="AT60" s="51"/>
      <c r="AU60" s="51"/>
      <c r="AV60" s="21"/>
    </row>
    <row r="61" spans="2:48" ht="18.75" x14ac:dyDescent="0.25">
      <c r="B61" s="28"/>
      <c r="C61" s="261"/>
      <c r="D61" s="262"/>
      <c r="E61" s="260"/>
      <c r="F61" s="212"/>
      <c r="G61" s="192"/>
      <c r="H61" s="203"/>
      <c r="I61" s="43"/>
      <c r="J61" s="43"/>
      <c r="K61" s="43"/>
      <c r="L61" s="43"/>
      <c r="M61" s="204"/>
      <c r="N61" s="203"/>
      <c r="O61" s="43"/>
      <c r="P61" s="43"/>
      <c r="Q61" s="43"/>
      <c r="R61" s="43"/>
      <c r="S61" s="204"/>
      <c r="T61" s="207"/>
      <c r="U61" s="43"/>
      <c r="V61" s="43"/>
      <c r="W61" s="43"/>
      <c r="X61" s="43"/>
      <c r="Y61" s="204"/>
      <c r="Z61" s="203"/>
      <c r="AA61" s="267"/>
      <c r="AB61" s="51"/>
      <c r="AC61" s="51"/>
      <c r="AD61" s="51"/>
      <c r="AE61" s="51"/>
      <c r="AF61" s="51"/>
      <c r="AG61" s="51"/>
      <c r="AH61" s="51"/>
      <c r="AI61" s="51"/>
      <c r="AJ61" s="51"/>
      <c r="AK61" s="51"/>
      <c r="AL61" s="51"/>
      <c r="AM61" s="51"/>
      <c r="AN61" s="51"/>
      <c r="AO61" s="51"/>
      <c r="AP61" s="51"/>
      <c r="AQ61" s="51"/>
      <c r="AR61" s="51"/>
      <c r="AS61" s="51"/>
      <c r="AT61" s="51"/>
      <c r="AU61" s="51"/>
      <c r="AV61" s="21"/>
    </row>
    <row r="62" spans="2:48" ht="18.75" x14ac:dyDescent="0.25">
      <c r="B62" s="28"/>
      <c r="C62" s="261"/>
      <c r="D62" s="262"/>
      <c r="E62" s="260"/>
      <c r="F62" s="212"/>
      <c r="G62" s="192"/>
      <c r="H62" s="203"/>
      <c r="I62" s="43"/>
      <c r="J62" s="43"/>
      <c r="K62" s="43"/>
      <c r="L62" s="43"/>
      <c r="M62" s="204"/>
      <c r="N62" s="203"/>
      <c r="O62" s="43"/>
      <c r="P62" s="43"/>
      <c r="Q62" s="43"/>
      <c r="R62" s="43"/>
      <c r="S62" s="204"/>
      <c r="T62" s="207"/>
      <c r="U62" s="43"/>
      <c r="V62" s="43"/>
      <c r="W62" s="43"/>
      <c r="X62" s="43"/>
      <c r="Y62" s="204"/>
      <c r="Z62" s="203"/>
      <c r="AA62" s="267"/>
      <c r="AB62" s="51"/>
      <c r="AC62" s="51"/>
      <c r="AD62" s="51"/>
      <c r="AE62" s="51"/>
      <c r="AF62" s="51"/>
      <c r="AG62" s="51"/>
      <c r="AH62" s="51"/>
      <c r="AI62" s="51"/>
      <c r="AJ62" s="51"/>
      <c r="AK62" s="51"/>
      <c r="AL62" s="51"/>
      <c r="AM62" s="51"/>
      <c r="AN62" s="51"/>
      <c r="AO62" s="51"/>
      <c r="AP62" s="51"/>
      <c r="AQ62" s="51"/>
      <c r="AR62" s="51"/>
      <c r="AS62" s="51"/>
      <c r="AT62" s="51"/>
      <c r="AU62" s="51"/>
      <c r="AV62" s="21"/>
    </row>
    <row r="63" spans="2:48" ht="18.75" x14ac:dyDescent="0.25">
      <c r="B63" s="370"/>
      <c r="C63" s="261"/>
      <c r="D63" s="262"/>
      <c r="E63" s="260"/>
      <c r="F63" s="212"/>
      <c r="G63" s="195"/>
      <c r="H63" s="203"/>
      <c r="I63" s="43"/>
      <c r="J63" s="43"/>
      <c r="K63" s="43"/>
      <c r="L63" s="43"/>
      <c r="M63" s="204"/>
      <c r="N63" s="203"/>
      <c r="O63" s="43"/>
      <c r="P63" s="43"/>
      <c r="Q63" s="43"/>
      <c r="R63" s="43"/>
      <c r="S63" s="204"/>
      <c r="T63" s="207"/>
      <c r="U63" s="43"/>
      <c r="V63" s="43"/>
      <c r="W63" s="43"/>
      <c r="X63" s="43"/>
      <c r="Y63" s="204"/>
      <c r="Z63" s="203"/>
      <c r="AA63" s="269"/>
      <c r="AB63" s="51"/>
      <c r="AC63" s="51"/>
      <c r="AD63" s="51"/>
      <c r="AE63" s="51"/>
      <c r="AF63" s="51"/>
      <c r="AG63" s="51"/>
      <c r="AH63" s="51"/>
      <c r="AI63" s="51"/>
      <c r="AJ63" s="51"/>
      <c r="AK63" s="51"/>
      <c r="AL63" s="51"/>
      <c r="AM63" s="51"/>
      <c r="AN63" s="51"/>
      <c r="AO63" s="51"/>
      <c r="AP63" s="51"/>
      <c r="AQ63" s="51"/>
      <c r="AR63" s="51"/>
      <c r="AS63" s="51"/>
      <c r="AT63" s="51"/>
      <c r="AU63" s="51"/>
      <c r="AV63" s="21"/>
    </row>
    <row r="64" spans="2:48" ht="18.75" x14ac:dyDescent="0.25">
      <c r="B64" s="370"/>
      <c r="C64" s="263"/>
      <c r="D64" s="262"/>
      <c r="E64" s="124"/>
      <c r="F64" s="42"/>
      <c r="G64" s="205"/>
      <c r="H64" s="203"/>
      <c r="I64" s="43"/>
      <c r="J64" s="43"/>
      <c r="K64" s="43"/>
      <c r="L64" s="43"/>
      <c r="M64" s="204"/>
      <c r="N64" s="203"/>
      <c r="O64" s="43"/>
      <c r="P64" s="43"/>
      <c r="Q64" s="43"/>
      <c r="R64" s="43"/>
      <c r="S64" s="204"/>
      <c r="T64" s="207"/>
      <c r="U64" s="43"/>
      <c r="V64" s="43"/>
      <c r="W64" s="43"/>
      <c r="X64" s="43"/>
      <c r="Y64" s="204"/>
      <c r="Z64" s="203"/>
      <c r="AA64" s="270"/>
      <c r="AB64" s="51"/>
      <c r="AC64" s="51"/>
      <c r="AD64" s="51"/>
      <c r="AE64" s="51"/>
      <c r="AF64" s="51"/>
      <c r="AG64" s="51"/>
      <c r="AH64" s="51"/>
      <c r="AI64" s="51"/>
      <c r="AJ64" s="51"/>
      <c r="AK64" s="51"/>
      <c r="AL64" s="51"/>
      <c r="AM64" s="51"/>
      <c r="AN64" s="51"/>
      <c r="AO64" s="51"/>
      <c r="AP64" s="51"/>
      <c r="AQ64" s="51"/>
      <c r="AR64" s="51"/>
      <c r="AS64" s="51"/>
      <c r="AT64" s="51"/>
      <c r="AU64" s="51"/>
      <c r="AV64" s="21"/>
    </row>
    <row r="65" spans="2:48" ht="18.75" x14ac:dyDescent="0.25">
      <c r="B65" s="370"/>
      <c r="C65" s="263"/>
      <c r="D65" s="262"/>
      <c r="E65" s="124"/>
      <c r="F65" s="42"/>
      <c r="G65" s="205"/>
      <c r="H65" s="203"/>
      <c r="I65" s="43"/>
      <c r="J65" s="43"/>
      <c r="K65" s="43"/>
      <c r="L65" s="43"/>
      <c r="M65" s="204"/>
      <c r="N65" s="203"/>
      <c r="O65" s="43"/>
      <c r="P65" s="43"/>
      <c r="Q65" s="43"/>
      <c r="R65" s="43"/>
      <c r="S65" s="204"/>
      <c r="T65" s="207"/>
      <c r="U65" s="43"/>
      <c r="V65" s="43"/>
      <c r="W65" s="43"/>
      <c r="X65" s="43"/>
      <c r="Y65" s="204"/>
      <c r="Z65" s="203"/>
      <c r="AA65" s="270"/>
      <c r="AB65" s="51"/>
      <c r="AC65" s="51"/>
      <c r="AD65" s="51"/>
      <c r="AE65" s="51"/>
      <c r="AF65" s="51"/>
      <c r="AG65" s="51"/>
      <c r="AH65" s="51"/>
      <c r="AI65" s="51"/>
      <c r="AJ65" s="51"/>
      <c r="AK65" s="51"/>
      <c r="AL65" s="51"/>
      <c r="AM65" s="51"/>
      <c r="AN65" s="51"/>
      <c r="AO65" s="51"/>
      <c r="AP65" s="51"/>
      <c r="AQ65" s="51"/>
      <c r="AR65" s="51"/>
      <c r="AS65" s="51"/>
      <c r="AT65" s="51"/>
      <c r="AU65" s="51"/>
      <c r="AV65" s="21"/>
    </row>
    <row r="66" spans="2:48" ht="19.5" thickBot="1" x14ac:dyDescent="0.3">
      <c r="B66" s="370"/>
      <c r="C66" s="264"/>
      <c r="D66" s="265"/>
      <c r="E66" s="125"/>
      <c r="F66" s="126"/>
      <c r="G66" s="208"/>
      <c r="H66" s="209"/>
      <c r="I66" s="210"/>
      <c r="J66" s="210"/>
      <c r="K66" s="210"/>
      <c r="L66" s="210"/>
      <c r="M66" s="211"/>
      <c r="N66" s="209"/>
      <c r="O66" s="210"/>
      <c r="P66" s="210"/>
      <c r="Q66" s="210"/>
      <c r="R66" s="210"/>
      <c r="S66" s="211"/>
      <c r="T66" s="255"/>
      <c r="U66" s="210"/>
      <c r="V66" s="210"/>
      <c r="W66" s="210"/>
      <c r="X66" s="210"/>
      <c r="Y66" s="211"/>
      <c r="Z66" s="209"/>
      <c r="AA66" s="271"/>
      <c r="AB66" s="51"/>
      <c r="AC66" s="51"/>
      <c r="AD66" s="51"/>
      <c r="AE66" s="51"/>
      <c r="AF66" s="51"/>
      <c r="AG66" s="51"/>
      <c r="AH66" s="51"/>
      <c r="AI66" s="51"/>
      <c r="AJ66" s="51"/>
      <c r="AK66" s="51"/>
      <c r="AL66" s="51"/>
      <c r="AM66" s="51"/>
      <c r="AN66" s="51"/>
      <c r="AO66" s="51"/>
      <c r="AP66" s="51"/>
      <c r="AQ66" s="51"/>
      <c r="AR66" s="51"/>
      <c r="AS66" s="51"/>
      <c r="AT66" s="51"/>
      <c r="AU66" s="51"/>
      <c r="AV66" s="21"/>
    </row>
    <row r="67" spans="2:48" x14ac:dyDescent="0.25">
      <c r="B67" s="28"/>
      <c r="C67" s="21"/>
      <c r="D67" s="21"/>
      <c r="E67" s="21"/>
      <c r="F67" s="21"/>
      <c r="G67" s="21"/>
      <c r="H67" s="21"/>
      <c r="I67" s="21"/>
      <c r="J67" s="38"/>
      <c r="K67" s="38"/>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22"/>
      <c r="AN67" s="222"/>
      <c r="AO67" s="21"/>
      <c r="AP67" s="21"/>
      <c r="AQ67" s="21"/>
      <c r="AR67" s="21"/>
      <c r="AS67" s="21"/>
      <c r="AT67" s="21"/>
      <c r="AU67" s="21"/>
      <c r="AV67" s="39"/>
    </row>
    <row r="68" spans="2:48" ht="21" x14ac:dyDescent="0.25">
      <c r="B68" s="83"/>
      <c r="C68" s="24"/>
      <c r="D68" s="118" t="s">
        <v>176</v>
      </c>
      <c r="E68" s="118"/>
      <c r="F68" s="118"/>
      <c r="G68" s="118"/>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116"/>
      <c r="AN68" s="116"/>
      <c r="AO68" s="24"/>
      <c r="AP68" s="24"/>
      <c r="AQ68" s="24"/>
      <c r="AR68" s="24"/>
      <c r="AS68" s="24"/>
      <c r="AT68" s="24"/>
      <c r="AU68" s="24"/>
      <c r="AV68" s="85"/>
    </row>
    <row r="69" spans="2:48" ht="21.75" thickBot="1" x14ac:dyDescent="0.3">
      <c r="B69" s="28"/>
      <c r="C69" s="21"/>
      <c r="D69" s="90"/>
      <c r="E69" s="90"/>
      <c r="F69" s="90"/>
      <c r="G69" s="90"/>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22"/>
      <c r="AN69" s="222"/>
      <c r="AO69" s="21"/>
      <c r="AP69" s="21"/>
      <c r="AQ69" s="21"/>
      <c r="AR69" s="21"/>
      <c r="AS69" s="21"/>
      <c r="AT69" s="21"/>
      <c r="AU69" s="21"/>
      <c r="AV69" s="39"/>
    </row>
    <row r="70" spans="2:48" ht="21" x14ac:dyDescent="0.25">
      <c r="B70" s="28"/>
      <c r="C70" s="21"/>
      <c r="D70" s="25"/>
      <c r="E70" s="331" t="s">
        <v>2</v>
      </c>
      <c r="F70" s="525"/>
      <c r="G70" s="526"/>
      <c r="H70" s="526"/>
      <c r="I70" s="526"/>
      <c r="J70" s="526"/>
      <c r="K70" s="526"/>
      <c r="L70" s="526"/>
      <c r="M70" s="527"/>
      <c r="N70" s="21"/>
      <c r="O70" s="21"/>
      <c r="P70" s="21"/>
      <c r="Q70" s="21"/>
      <c r="R70" s="21"/>
      <c r="S70" s="21"/>
      <c r="T70" s="21"/>
      <c r="U70" s="21"/>
      <c r="V70" s="21"/>
      <c r="W70" s="21"/>
      <c r="X70" s="21"/>
      <c r="Y70" s="21"/>
      <c r="Z70" s="21"/>
      <c r="AA70" s="21"/>
      <c r="AB70" s="21"/>
      <c r="AC70" s="21"/>
      <c r="AD70" s="21"/>
      <c r="AE70" s="21"/>
      <c r="AF70" s="222"/>
      <c r="AG70" s="21"/>
      <c r="AH70" s="21"/>
      <c r="AI70" s="21"/>
      <c r="AJ70" s="21"/>
      <c r="AK70" s="21"/>
      <c r="AL70" s="21"/>
      <c r="AM70" s="21"/>
      <c r="AN70" s="21"/>
      <c r="AO70" s="21"/>
      <c r="AP70" s="21"/>
      <c r="AQ70" s="21"/>
      <c r="AR70" s="21"/>
      <c r="AS70" s="21"/>
      <c r="AT70" s="21"/>
      <c r="AU70" s="21"/>
      <c r="AV70" s="21"/>
    </row>
    <row r="71" spans="2:48" ht="18.75" x14ac:dyDescent="0.25">
      <c r="B71" s="28"/>
      <c r="C71" s="21"/>
      <c r="D71" s="25"/>
      <c r="E71" s="332" t="s">
        <v>138</v>
      </c>
      <c r="F71" s="523">
        <v>2020</v>
      </c>
      <c r="G71" s="524"/>
      <c r="H71" s="524"/>
      <c r="I71" s="524"/>
      <c r="J71" s="524">
        <v>2030</v>
      </c>
      <c r="K71" s="524"/>
      <c r="L71" s="524"/>
      <c r="M71" s="579"/>
      <c r="N71" s="21"/>
      <c r="O71" s="21"/>
      <c r="P71" s="21"/>
      <c r="Q71" s="21"/>
      <c r="R71" s="21"/>
      <c r="S71" s="21"/>
      <c r="T71" s="21"/>
      <c r="U71" s="21"/>
      <c r="V71" s="21"/>
      <c r="W71" s="21"/>
      <c r="X71" s="21"/>
      <c r="Y71" s="21"/>
      <c r="Z71" s="21"/>
      <c r="AA71" s="21"/>
      <c r="AB71" s="21"/>
      <c r="AC71" s="21"/>
      <c r="AD71" s="21"/>
      <c r="AE71" s="21"/>
      <c r="AF71" s="222"/>
      <c r="AG71" s="21"/>
      <c r="AH71" s="21"/>
      <c r="AI71" s="21"/>
      <c r="AJ71" s="21"/>
      <c r="AK71" s="21"/>
      <c r="AL71" s="21"/>
      <c r="AM71" s="21"/>
      <c r="AN71" s="21"/>
      <c r="AO71" s="21"/>
      <c r="AP71" s="21"/>
      <c r="AQ71" s="21"/>
      <c r="AR71" s="21"/>
      <c r="AS71" s="21"/>
      <c r="AT71" s="21"/>
      <c r="AU71" s="21"/>
      <c r="AV71" s="21"/>
    </row>
    <row r="72" spans="2:48" ht="37.35" customHeight="1" thickBot="1" x14ac:dyDescent="0.3">
      <c r="B72" s="28"/>
      <c r="C72" s="21"/>
      <c r="D72" s="25"/>
      <c r="E72" s="332" t="s">
        <v>164</v>
      </c>
      <c r="F72" s="523" t="s">
        <v>165</v>
      </c>
      <c r="G72" s="524"/>
      <c r="H72" s="524"/>
      <c r="I72" s="524"/>
      <c r="J72" s="524"/>
      <c r="K72" s="524"/>
      <c r="L72" s="524"/>
      <c r="M72" s="579"/>
      <c r="N72" s="21"/>
      <c r="O72" s="21"/>
      <c r="P72" s="21"/>
      <c r="Q72" s="21"/>
      <c r="R72" s="21"/>
      <c r="S72" s="21"/>
      <c r="T72" s="21"/>
      <c r="U72" s="21"/>
      <c r="V72" s="21"/>
      <c r="W72" s="21"/>
      <c r="X72" s="21"/>
      <c r="Y72" s="21"/>
      <c r="Z72" s="21"/>
      <c r="AA72" s="21"/>
      <c r="AB72" s="21"/>
      <c r="AC72" s="21"/>
      <c r="AD72" s="21"/>
      <c r="AE72" s="21"/>
      <c r="AF72" s="222"/>
      <c r="AG72" s="21"/>
      <c r="AH72" s="21"/>
      <c r="AI72" s="21"/>
      <c r="AJ72" s="21"/>
      <c r="AK72" s="21"/>
      <c r="AL72" s="21"/>
      <c r="AM72" s="21"/>
      <c r="AN72" s="21"/>
      <c r="AO72" s="21"/>
      <c r="AP72" s="21"/>
      <c r="AQ72" s="21"/>
      <c r="AR72" s="21"/>
      <c r="AS72" s="21"/>
      <c r="AT72" s="21"/>
      <c r="AU72" s="21"/>
      <c r="AV72" s="21"/>
    </row>
    <row r="73" spans="2:48" ht="18.75" x14ac:dyDescent="0.25">
      <c r="B73" s="28"/>
      <c r="C73" s="325" t="s">
        <v>121</v>
      </c>
      <c r="D73" s="326" t="s">
        <v>146</v>
      </c>
      <c r="E73" s="332" t="s">
        <v>125</v>
      </c>
      <c r="F73" s="320">
        <v>8</v>
      </c>
      <c r="G73" s="321">
        <v>12</v>
      </c>
      <c r="H73" s="321">
        <v>16</v>
      </c>
      <c r="I73" s="321">
        <v>20</v>
      </c>
      <c r="J73" s="321">
        <v>8</v>
      </c>
      <c r="K73" s="321">
        <v>12</v>
      </c>
      <c r="L73" s="321">
        <v>16</v>
      </c>
      <c r="M73" s="322">
        <v>20</v>
      </c>
      <c r="N73" s="531" t="s">
        <v>9</v>
      </c>
      <c r="O73" s="532"/>
      <c r="P73" s="532"/>
      <c r="Q73" s="532"/>
      <c r="R73" s="532"/>
      <c r="S73" s="532"/>
      <c r="T73" s="532"/>
      <c r="U73" s="532"/>
      <c r="V73" s="532"/>
      <c r="W73" s="532"/>
      <c r="X73" s="533"/>
      <c r="Y73" s="531" t="s">
        <v>6</v>
      </c>
      <c r="Z73" s="532"/>
      <c r="AA73" s="532"/>
      <c r="AB73" s="532"/>
      <c r="AC73" s="532"/>
      <c r="AD73" s="532"/>
      <c r="AE73" s="533"/>
      <c r="AF73" s="222"/>
      <c r="AG73" s="21"/>
      <c r="AH73" s="21"/>
      <c r="AI73" s="21"/>
      <c r="AJ73" s="21"/>
      <c r="AK73" s="21"/>
      <c r="AL73" s="21"/>
      <c r="AM73" s="21"/>
      <c r="AN73" s="21"/>
      <c r="AO73" s="21"/>
      <c r="AP73" s="21"/>
      <c r="AQ73" s="21"/>
      <c r="AR73" s="21"/>
      <c r="AS73" s="21"/>
      <c r="AT73" s="21"/>
      <c r="AU73" s="21"/>
      <c r="AV73" s="21"/>
    </row>
    <row r="74" spans="2:48" ht="18.75" x14ac:dyDescent="0.25">
      <c r="B74" s="28"/>
      <c r="C74" s="294"/>
      <c r="D74" s="295"/>
      <c r="E74" s="257"/>
      <c r="F74" s="203"/>
      <c r="G74" s="43"/>
      <c r="H74" s="43"/>
      <c r="I74" s="43"/>
      <c r="J74" s="43"/>
      <c r="K74" s="43"/>
      <c r="L74" s="43"/>
      <c r="M74" s="204"/>
      <c r="N74" s="557"/>
      <c r="O74" s="558"/>
      <c r="P74" s="558"/>
      <c r="Q74" s="558"/>
      <c r="R74" s="558"/>
      <c r="S74" s="558"/>
      <c r="T74" s="558"/>
      <c r="U74" s="558"/>
      <c r="V74" s="558"/>
      <c r="W74" s="558"/>
      <c r="X74" s="559"/>
      <c r="Y74" s="557"/>
      <c r="Z74" s="558"/>
      <c r="AA74" s="558"/>
      <c r="AB74" s="558"/>
      <c r="AC74" s="558"/>
      <c r="AD74" s="558"/>
      <c r="AE74" s="559"/>
      <c r="AF74" s="222"/>
      <c r="AG74" s="21"/>
      <c r="AH74" s="21"/>
      <c r="AI74" s="21"/>
      <c r="AJ74" s="21"/>
      <c r="AK74" s="21"/>
      <c r="AL74" s="21"/>
      <c r="AM74" s="21"/>
      <c r="AN74" s="21"/>
      <c r="AO74" s="21"/>
      <c r="AP74" s="21"/>
      <c r="AQ74" s="21"/>
      <c r="AR74" s="21"/>
      <c r="AS74" s="21"/>
      <c r="AT74" s="21"/>
      <c r="AU74" s="21"/>
      <c r="AV74" s="21"/>
    </row>
    <row r="75" spans="2:48" ht="18.75" x14ac:dyDescent="0.25">
      <c r="B75" s="28"/>
      <c r="C75" s="294"/>
      <c r="D75" s="295"/>
      <c r="E75" s="257"/>
      <c r="F75" s="203"/>
      <c r="G75" s="43"/>
      <c r="H75" s="43"/>
      <c r="I75" s="43"/>
      <c r="J75" s="43"/>
      <c r="K75" s="43"/>
      <c r="L75" s="43"/>
      <c r="M75" s="204"/>
      <c r="N75" s="557"/>
      <c r="O75" s="558"/>
      <c r="P75" s="558"/>
      <c r="Q75" s="558"/>
      <c r="R75" s="558"/>
      <c r="S75" s="558"/>
      <c r="T75" s="558"/>
      <c r="U75" s="558"/>
      <c r="V75" s="558"/>
      <c r="W75" s="558"/>
      <c r="X75" s="559"/>
      <c r="Y75" s="557"/>
      <c r="Z75" s="558"/>
      <c r="AA75" s="558"/>
      <c r="AB75" s="558"/>
      <c r="AC75" s="558"/>
      <c r="AD75" s="558"/>
      <c r="AE75" s="559"/>
      <c r="AF75" s="222"/>
      <c r="AG75" s="21"/>
      <c r="AH75" s="21"/>
      <c r="AI75" s="21"/>
      <c r="AJ75" s="21"/>
      <c r="AK75" s="21"/>
      <c r="AL75" s="21"/>
      <c r="AM75" s="21"/>
      <c r="AN75" s="21"/>
      <c r="AO75" s="21"/>
      <c r="AP75" s="21"/>
      <c r="AQ75" s="21"/>
      <c r="AR75" s="21"/>
      <c r="AS75" s="21"/>
      <c r="AT75" s="21"/>
      <c r="AU75" s="21"/>
      <c r="AV75" s="21"/>
    </row>
    <row r="76" spans="2:48" ht="19.5" thickBot="1" x14ac:dyDescent="0.3">
      <c r="B76" s="28"/>
      <c r="C76" s="296"/>
      <c r="D76" s="297"/>
      <c r="E76" s="258"/>
      <c r="F76" s="209"/>
      <c r="G76" s="210"/>
      <c r="H76" s="210"/>
      <c r="I76" s="210"/>
      <c r="J76" s="210"/>
      <c r="K76" s="210"/>
      <c r="L76" s="210"/>
      <c r="M76" s="211"/>
      <c r="N76" s="560"/>
      <c r="O76" s="561"/>
      <c r="P76" s="561"/>
      <c r="Q76" s="561"/>
      <c r="R76" s="561"/>
      <c r="S76" s="561"/>
      <c r="T76" s="561"/>
      <c r="U76" s="561"/>
      <c r="V76" s="561"/>
      <c r="W76" s="561"/>
      <c r="X76" s="562"/>
      <c r="Y76" s="560"/>
      <c r="Z76" s="561"/>
      <c r="AA76" s="561"/>
      <c r="AB76" s="561"/>
      <c r="AC76" s="561"/>
      <c r="AD76" s="561"/>
      <c r="AE76" s="562"/>
      <c r="AF76" s="222"/>
      <c r="AG76" s="21"/>
      <c r="AH76" s="21"/>
      <c r="AI76" s="21"/>
      <c r="AJ76" s="21"/>
      <c r="AK76" s="21"/>
      <c r="AL76" s="21"/>
      <c r="AM76" s="21"/>
      <c r="AN76" s="21"/>
      <c r="AO76" s="21"/>
      <c r="AP76" s="21"/>
      <c r="AQ76" s="21"/>
      <c r="AR76" s="21"/>
      <c r="AS76" s="21"/>
      <c r="AT76" s="21"/>
      <c r="AU76" s="21"/>
      <c r="AV76" s="21"/>
    </row>
    <row r="77" spans="2:48" x14ac:dyDescent="0.25">
      <c r="B77" s="28"/>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22"/>
      <c r="AN77" s="222"/>
      <c r="AO77" s="21"/>
      <c r="AP77" s="21"/>
      <c r="AQ77" s="21"/>
      <c r="AR77" s="21"/>
      <c r="AS77" s="21"/>
      <c r="AT77" s="21"/>
      <c r="AU77" s="21"/>
      <c r="AV77" s="39"/>
    </row>
    <row r="78" spans="2:48" x14ac:dyDescent="0.25">
      <c r="B78" s="56"/>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7"/>
    </row>
    <row r="79" spans="2:48" x14ac:dyDescent="0.25">
      <c r="D79" s="58"/>
      <c r="E79" s="58"/>
      <c r="F79" s="58"/>
      <c r="G79" s="58"/>
      <c r="H79" s="58"/>
      <c r="I79" s="58"/>
      <c r="J79" s="58"/>
    </row>
    <row r="80" spans="2:48" x14ac:dyDescent="0.25">
      <c r="H80" s="60"/>
      <c r="I80" s="60"/>
      <c r="J80" s="60"/>
    </row>
    <row r="81" spans="8:11" x14ac:dyDescent="0.25">
      <c r="H81" s="60"/>
      <c r="I81" s="60"/>
      <c r="J81" s="60"/>
    </row>
    <row r="82" spans="8:11" x14ac:dyDescent="0.25">
      <c r="H82" s="60"/>
      <c r="I82" s="60"/>
      <c r="J82" s="60"/>
      <c r="K82" s="58"/>
    </row>
    <row r="83" spans="8:11" x14ac:dyDescent="0.25">
      <c r="H83" s="60"/>
      <c r="I83" s="60"/>
      <c r="J83" s="60"/>
      <c r="K83" s="58"/>
    </row>
    <row r="84" spans="8:11" x14ac:dyDescent="0.25">
      <c r="H84" s="60"/>
      <c r="I84" s="60"/>
      <c r="J84" s="61"/>
      <c r="K84" s="60"/>
    </row>
    <row r="85" spans="8:11" x14ac:dyDescent="0.25">
      <c r="H85" s="60"/>
      <c r="I85" s="60"/>
      <c r="J85" s="60"/>
      <c r="K85" s="60"/>
    </row>
    <row r="86" spans="8:11" x14ac:dyDescent="0.25">
      <c r="K86" s="60"/>
    </row>
    <row r="87" spans="8:11" x14ac:dyDescent="0.25">
      <c r="K87" s="60"/>
    </row>
    <row r="88" spans="8:11" x14ac:dyDescent="0.25">
      <c r="K88" s="61"/>
    </row>
    <row r="89" spans="8:11" x14ac:dyDescent="0.25">
      <c r="K89" s="60"/>
    </row>
  </sheetData>
  <mergeCells count="67">
    <mergeCell ref="AG6:AN6"/>
    <mergeCell ref="AG7:AN7"/>
    <mergeCell ref="AG9:AN9"/>
    <mergeCell ref="AG10:AN10"/>
    <mergeCell ref="P4:W4"/>
    <mergeCell ref="AG5:AN5"/>
    <mergeCell ref="AG8:AN8"/>
    <mergeCell ref="H4:O4"/>
    <mergeCell ref="S16:Z16"/>
    <mergeCell ref="S17:Z17"/>
    <mergeCell ref="S18:Z18"/>
    <mergeCell ref="S19:Z19"/>
    <mergeCell ref="Y8:AF8"/>
    <mergeCell ref="Y5:AF5"/>
    <mergeCell ref="Y6:AF6"/>
    <mergeCell ref="Y7:AF7"/>
    <mergeCell ref="P45:S45"/>
    <mergeCell ref="V45:Y45"/>
    <mergeCell ref="F72:M72"/>
    <mergeCell ref="N26:T26"/>
    <mergeCell ref="O58:T58"/>
    <mergeCell ref="U58:Z58"/>
    <mergeCell ref="P44:U44"/>
    <mergeCell ref="V44:AA44"/>
    <mergeCell ref="I32:J32"/>
    <mergeCell ref="K32:L32"/>
    <mergeCell ref="M32:N32"/>
    <mergeCell ref="O32:P32"/>
    <mergeCell ref="Q32:R32"/>
    <mergeCell ref="J71:M71"/>
    <mergeCell ref="E14:Q14"/>
    <mergeCell ref="E15:Q15"/>
    <mergeCell ref="Y11:AF11"/>
    <mergeCell ref="N75:X75"/>
    <mergeCell ref="N76:X76"/>
    <mergeCell ref="I57:Z57"/>
    <mergeCell ref="Y74:AE76"/>
    <mergeCell ref="Y73:AE73"/>
    <mergeCell ref="N73:X73"/>
    <mergeCell ref="N74:X74"/>
    <mergeCell ref="AA18:AH18"/>
    <mergeCell ref="S33:V33"/>
    <mergeCell ref="S34:V39"/>
    <mergeCell ref="J43:AA43"/>
    <mergeCell ref="I59:L59"/>
    <mergeCell ref="O59:R59"/>
    <mergeCell ref="Y9:AF9"/>
    <mergeCell ref="Y10:AF10"/>
    <mergeCell ref="AG11:AN11"/>
    <mergeCell ref="AA16:AH16"/>
    <mergeCell ref="AA17:AH17"/>
    <mergeCell ref="B19:B22"/>
    <mergeCell ref="F71:I71"/>
    <mergeCell ref="F70:M70"/>
    <mergeCell ref="AA19:AH19"/>
    <mergeCell ref="J44:O44"/>
    <mergeCell ref="I58:N58"/>
    <mergeCell ref="E25:E26"/>
    <mergeCell ref="H26:M26"/>
    <mergeCell ref="H27:M27"/>
    <mergeCell ref="N27:T27"/>
    <mergeCell ref="U59:X59"/>
    <mergeCell ref="W34:AD39"/>
    <mergeCell ref="W33:AD33"/>
    <mergeCell ref="J45:M45"/>
    <mergeCell ref="I31:N31"/>
    <mergeCell ref="O31:R3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C25DD-14F2-4F40-AF69-5F576F194101}">
  <sheetPr>
    <tabColor rgb="FF00B050"/>
  </sheetPr>
  <dimension ref="B2:BL97"/>
  <sheetViews>
    <sheetView topLeftCell="A48" zoomScale="60" zoomScaleNormal="55" workbookViewId="0">
      <pane xSplit="4" topLeftCell="I1" activePane="topRight" state="frozen"/>
      <selection pane="topRight" activeCell="D7" sqref="D7"/>
    </sheetView>
  </sheetViews>
  <sheetFormatPr defaultColWidth="9.42578125" defaultRowHeight="15" x14ac:dyDescent="0.25"/>
  <cols>
    <col min="1" max="1" width="9.42578125" style="23"/>
    <col min="2" max="2" width="27.5703125" style="23" bestFit="1" customWidth="1"/>
    <col min="3" max="3" width="19.5703125" style="23" bestFit="1" customWidth="1"/>
    <col min="4" max="4" width="67.5703125" style="23" customWidth="1"/>
    <col min="5" max="7" width="21" style="23" customWidth="1"/>
    <col min="8" max="10" width="20.5703125" style="23" customWidth="1"/>
    <col min="11" max="12" width="15.5703125" style="23" customWidth="1"/>
    <col min="13" max="14" width="27.42578125" style="23" customWidth="1"/>
    <col min="15" max="18" width="15.5703125" style="23" customWidth="1"/>
    <col min="19" max="20" width="26.42578125" style="23" customWidth="1"/>
    <col min="21" max="38" width="15.5703125" style="23" customWidth="1"/>
    <col min="39" max="39" width="43.42578125" style="59" bestFit="1" customWidth="1"/>
    <col min="40" max="40" width="131.5703125" style="59" customWidth="1"/>
    <col min="41" max="41" width="109.5703125" style="23" customWidth="1"/>
    <col min="42" max="42" width="23.42578125" style="23" customWidth="1"/>
    <col min="43" max="44" width="18.42578125" style="23" customWidth="1"/>
    <col min="45" max="45" width="29.42578125" style="23" customWidth="1"/>
    <col min="46" max="46" width="38.5703125" style="23" customWidth="1"/>
    <col min="47" max="47" width="27" style="23" customWidth="1"/>
    <col min="48" max="48" width="19" style="23" customWidth="1"/>
    <col min="49" max="49" width="18.42578125" style="23" customWidth="1"/>
    <col min="50" max="50" width="17.42578125" style="23" customWidth="1"/>
    <col min="51" max="51" width="25.42578125" style="23" customWidth="1"/>
    <col min="52" max="52" width="17.5703125" style="23" customWidth="1"/>
    <col min="53" max="53" width="63.42578125" style="23" customWidth="1"/>
    <col min="54" max="54" width="25.42578125" style="23" customWidth="1"/>
    <col min="55" max="55" width="32.42578125" style="23" customWidth="1"/>
    <col min="56" max="56" width="30.42578125" style="23" customWidth="1"/>
    <col min="57" max="64" width="16.5703125" style="23" bestFit="1" customWidth="1"/>
    <col min="65" max="16384" width="9.42578125" style="23"/>
  </cols>
  <sheetData>
    <row r="2" spans="2:42" x14ac:dyDescent="0.25">
      <c r="B2" s="27"/>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15"/>
      <c r="AN2" s="315"/>
      <c r="AO2" s="35"/>
      <c r="AP2" s="36"/>
    </row>
    <row r="3" spans="2:42" ht="37.5" x14ac:dyDescent="0.25">
      <c r="B3" s="28"/>
      <c r="C3" s="21"/>
      <c r="D3" s="37" t="s">
        <v>117</v>
      </c>
      <c r="E3" s="21"/>
      <c r="F3" s="21"/>
      <c r="G3" s="21"/>
      <c r="H3" s="21"/>
      <c r="I3" s="21"/>
      <c r="J3" s="21"/>
      <c r="K3" s="38"/>
      <c r="L3" s="21"/>
      <c r="M3" s="21"/>
      <c r="N3" s="21"/>
      <c r="O3" s="21"/>
      <c r="P3" s="21"/>
      <c r="Q3" s="21"/>
      <c r="R3" s="21"/>
      <c r="S3" s="21"/>
      <c r="T3" s="21"/>
      <c r="U3" s="21"/>
      <c r="V3" s="21"/>
      <c r="W3" s="38"/>
      <c r="X3" s="38"/>
      <c r="Y3" s="38"/>
      <c r="Z3" s="38"/>
      <c r="AA3" s="38"/>
      <c r="AB3" s="38"/>
      <c r="AC3" s="38"/>
      <c r="AD3" s="38"/>
      <c r="AE3" s="38"/>
      <c r="AF3" s="38"/>
      <c r="AG3" s="38"/>
      <c r="AH3" s="38"/>
      <c r="AI3" s="222"/>
      <c r="AJ3" s="222"/>
      <c r="AK3" s="222"/>
      <c r="AL3" s="222"/>
      <c r="AM3" s="222"/>
      <c r="AN3" s="222"/>
      <c r="AO3" s="21"/>
      <c r="AP3" s="39"/>
    </row>
    <row r="4" spans="2:42" ht="37.5" customHeight="1" x14ac:dyDescent="0.25">
      <c r="B4" s="28"/>
      <c r="C4" s="21"/>
      <c r="D4" s="40"/>
      <c r="E4" s="222"/>
      <c r="F4" s="222"/>
      <c r="G4" s="222"/>
      <c r="H4" s="330" t="s">
        <v>118</v>
      </c>
      <c r="I4" s="330" t="s">
        <v>118</v>
      </c>
      <c r="J4" s="330" t="s">
        <v>118</v>
      </c>
      <c r="K4" s="330" t="s">
        <v>118</v>
      </c>
      <c r="L4" s="330" t="s">
        <v>118</v>
      </c>
      <c r="M4" s="139" t="s">
        <v>119</v>
      </c>
      <c r="N4" s="139" t="s">
        <v>119</v>
      </c>
      <c r="O4" s="139" t="s">
        <v>119</v>
      </c>
      <c r="P4" s="139" t="s">
        <v>119</v>
      </c>
      <c r="Q4" s="139" t="s">
        <v>119</v>
      </c>
      <c r="R4" s="321" t="s">
        <v>120</v>
      </c>
      <c r="S4" s="120"/>
      <c r="T4" s="222"/>
      <c r="U4" s="222"/>
      <c r="V4" s="222"/>
      <c r="W4" s="222"/>
      <c r="X4" s="222"/>
      <c r="Y4" s="222"/>
      <c r="Z4" s="222"/>
      <c r="AA4" s="222"/>
      <c r="AB4" s="222"/>
      <c r="AC4" s="222"/>
      <c r="AD4" s="222"/>
      <c r="AE4" s="222"/>
      <c r="AF4" s="222"/>
      <c r="AG4" s="222"/>
      <c r="AH4" s="222"/>
      <c r="AI4" s="222"/>
      <c r="AJ4" s="222"/>
      <c r="AK4" s="222"/>
      <c r="AL4" s="222"/>
      <c r="AM4" s="222"/>
      <c r="AN4" s="222"/>
      <c r="AO4" s="21"/>
      <c r="AP4" s="39"/>
    </row>
    <row r="5" spans="2:42" ht="37.5" x14ac:dyDescent="0.25">
      <c r="B5" s="28"/>
      <c r="C5" s="334" t="s">
        <v>121</v>
      </c>
      <c r="D5" s="334" t="s">
        <v>122</v>
      </c>
      <c r="E5" s="328" t="s">
        <v>123</v>
      </c>
      <c r="F5" s="328" t="s">
        <v>124</v>
      </c>
      <c r="G5" s="328" t="s">
        <v>125</v>
      </c>
      <c r="H5" s="223">
        <v>2015</v>
      </c>
      <c r="I5" s="223">
        <v>2020</v>
      </c>
      <c r="J5" s="223">
        <v>2030</v>
      </c>
      <c r="K5" s="223">
        <v>2040</v>
      </c>
      <c r="L5" s="329">
        <v>2050</v>
      </c>
      <c r="M5" s="223">
        <v>2015</v>
      </c>
      <c r="N5" s="223">
        <v>2020</v>
      </c>
      <c r="O5" s="223">
        <v>2030</v>
      </c>
      <c r="P5" s="223">
        <v>2040</v>
      </c>
      <c r="Q5" s="329">
        <v>2050</v>
      </c>
      <c r="R5" s="321" t="s">
        <v>126</v>
      </c>
      <c r="S5" s="599" t="s">
        <v>127</v>
      </c>
      <c r="T5" s="600"/>
      <c r="U5" s="600"/>
      <c r="V5" s="600"/>
      <c r="W5" s="600"/>
      <c r="X5" s="600"/>
      <c r="Y5" s="600"/>
      <c r="Z5" s="601"/>
      <c r="AA5" s="599" t="s">
        <v>6</v>
      </c>
      <c r="AB5" s="600"/>
      <c r="AC5" s="600"/>
      <c r="AD5" s="600"/>
      <c r="AE5" s="600"/>
      <c r="AF5" s="600"/>
      <c r="AG5" s="600"/>
      <c r="AH5" s="601"/>
      <c r="AI5" s="222"/>
      <c r="AJ5" s="222"/>
      <c r="AK5" s="222"/>
      <c r="AL5" s="222"/>
      <c r="AM5" s="222"/>
      <c r="AN5" s="222"/>
      <c r="AO5" s="21"/>
      <c r="AP5" s="39"/>
    </row>
    <row r="6" spans="2:42" ht="28.35" customHeight="1" x14ac:dyDescent="0.25">
      <c r="B6" s="28" t="s">
        <v>191</v>
      </c>
      <c r="C6" s="52" t="s">
        <v>128</v>
      </c>
      <c r="D6" s="338" t="s">
        <v>129</v>
      </c>
      <c r="E6" s="42">
        <v>1.5</v>
      </c>
      <c r="F6" s="42">
        <v>1.5</v>
      </c>
      <c r="G6" s="93">
        <v>15</v>
      </c>
      <c r="H6" s="113" t="e">
        <f>231.1995*'Financial assumptions'!#REF!</f>
        <v>#REF!</v>
      </c>
      <c r="I6" s="113" t="e">
        <f>231.1995*'Financial assumptions'!#REF!</f>
        <v>#REF!</v>
      </c>
      <c r="J6" s="113" t="e">
        <f>231.1995*'Financial assumptions'!#REF!</f>
        <v>#REF!</v>
      </c>
      <c r="K6" s="113" t="e">
        <f>231.1995*'Financial assumptions'!#REF!</f>
        <v>#REF!</v>
      </c>
      <c r="L6" s="113" t="e">
        <f>231.1995*'Financial assumptions'!#REF!</f>
        <v>#REF!</v>
      </c>
      <c r="M6" s="113" t="e">
        <f>115.0905*'Financial assumptions'!#REF!</f>
        <v>#REF!</v>
      </c>
      <c r="N6" s="113" t="e">
        <f>115.0905*'Financial assumptions'!#REF!</f>
        <v>#REF!</v>
      </c>
      <c r="O6" s="113" t="e">
        <f>115.0905*'Financial assumptions'!#REF!</f>
        <v>#REF!</v>
      </c>
      <c r="P6" s="113" t="e">
        <f>115.0905*'Financial assumptions'!#REF!</f>
        <v>#REF!</v>
      </c>
      <c r="Q6" s="113" t="e">
        <f>115.0905*'Financial assumptions'!#REF!</f>
        <v>#REF!</v>
      </c>
      <c r="R6" s="94" t="e">
        <f>101.85*'Financial assumptions'!#REF!</f>
        <v>#REF!</v>
      </c>
      <c r="S6" s="593"/>
      <c r="T6" s="594"/>
      <c r="U6" s="594"/>
      <c r="V6" s="594"/>
      <c r="W6" s="594"/>
      <c r="X6" s="594"/>
      <c r="Y6" s="594"/>
      <c r="Z6" s="595"/>
      <c r="AA6" s="602" t="s">
        <v>192</v>
      </c>
      <c r="AB6" s="602"/>
      <c r="AC6" s="602"/>
      <c r="AD6" s="602"/>
      <c r="AE6" s="602"/>
      <c r="AF6" s="602"/>
      <c r="AG6" s="602"/>
      <c r="AH6" s="602"/>
      <c r="AI6" s="222"/>
      <c r="AJ6" s="222"/>
      <c r="AK6" s="222"/>
      <c r="AL6" s="222"/>
      <c r="AM6" s="222"/>
      <c r="AN6" s="222"/>
      <c r="AO6" s="21"/>
      <c r="AP6" s="39"/>
    </row>
    <row r="7" spans="2:42" ht="28.35" customHeight="1" x14ac:dyDescent="0.25">
      <c r="B7" s="28" t="s">
        <v>191</v>
      </c>
      <c r="C7" s="52" t="s">
        <v>130</v>
      </c>
      <c r="D7" s="338" t="s">
        <v>130</v>
      </c>
      <c r="E7" s="42">
        <v>1</v>
      </c>
      <c r="F7" s="42">
        <v>1</v>
      </c>
      <c r="G7" s="93">
        <v>15</v>
      </c>
      <c r="H7" s="43"/>
      <c r="I7" s="43"/>
      <c r="J7" s="43"/>
      <c r="K7" s="43"/>
      <c r="L7" s="43"/>
      <c r="M7" s="47" t="e">
        <f>763.875*'Financial assumptions'!#REF!</f>
        <v>#REF!</v>
      </c>
      <c r="N7" s="47" t="e">
        <f>763.875*'Financial assumptions'!#REF!</f>
        <v>#REF!</v>
      </c>
      <c r="O7" s="47" t="e">
        <f>763.875*'Financial assumptions'!#REF!</f>
        <v>#REF!</v>
      </c>
      <c r="P7" s="47" t="e">
        <f>763.875*'Financial assumptions'!#REF!</f>
        <v>#REF!</v>
      </c>
      <c r="Q7" s="47" t="e">
        <f>763.875*'Financial assumptions'!#REF!</f>
        <v>#REF!</v>
      </c>
      <c r="R7" s="94" t="e">
        <f>101.85*'Financial assumptions'!#REF!</f>
        <v>#REF!</v>
      </c>
      <c r="S7" s="593" t="s">
        <v>193</v>
      </c>
      <c r="T7" s="594"/>
      <c r="U7" s="594"/>
      <c r="V7" s="594"/>
      <c r="W7" s="594"/>
      <c r="X7" s="594"/>
      <c r="Y7" s="594"/>
      <c r="Z7" s="595"/>
      <c r="AA7" s="602"/>
      <c r="AB7" s="602"/>
      <c r="AC7" s="602"/>
      <c r="AD7" s="602"/>
      <c r="AE7" s="602"/>
      <c r="AF7" s="602"/>
      <c r="AG7" s="602"/>
      <c r="AH7" s="602"/>
      <c r="AI7" s="222"/>
      <c r="AJ7" s="222"/>
      <c r="AK7" s="222"/>
      <c r="AL7" s="222"/>
      <c r="AM7" s="222"/>
      <c r="AN7" s="222"/>
      <c r="AO7" s="21"/>
      <c r="AP7" s="39"/>
    </row>
    <row r="8" spans="2:42" ht="18.75" customHeight="1" x14ac:dyDescent="0.25">
      <c r="B8" s="28"/>
      <c r="C8" s="52" t="s">
        <v>194</v>
      </c>
      <c r="D8" s="338" t="s">
        <v>131</v>
      </c>
      <c r="E8" s="42">
        <v>3</v>
      </c>
      <c r="F8" s="42">
        <v>1</v>
      </c>
      <c r="G8" s="42">
        <v>15</v>
      </c>
      <c r="H8" s="43"/>
      <c r="I8" s="43"/>
      <c r="J8" s="43"/>
      <c r="K8" s="43"/>
      <c r="L8" s="43"/>
      <c r="M8" s="43"/>
      <c r="N8" s="43"/>
      <c r="O8" s="43"/>
      <c r="P8" s="43"/>
      <c r="Q8" s="43"/>
      <c r="R8" s="94" t="e">
        <f>101.85*'Financial assumptions'!#REF!</f>
        <v>#REF!</v>
      </c>
      <c r="S8" s="593"/>
      <c r="T8" s="594"/>
      <c r="U8" s="594"/>
      <c r="V8" s="594"/>
      <c r="W8" s="594"/>
      <c r="X8" s="594"/>
      <c r="Y8" s="594"/>
      <c r="Z8" s="595"/>
      <c r="AA8" s="596"/>
      <c r="AB8" s="597"/>
      <c r="AC8" s="597"/>
      <c r="AD8" s="597"/>
      <c r="AE8" s="597"/>
      <c r="AF8" s="597"/>
      <c r="AG8" s="597"/>
      <c r="AH8" s="598"/>
      <c r="AI8" s="222"/>
      <c r="AJ8" s="222"/>
      <c r="AK8" s="222"/>
      <c r="AL8" s="222"/>
      <c r="AM8" s="222"/>
      <c r="AN8" s="222"/>
      <c r="AO8" s="21"/>
      <c r="AP8" s="39"/>
    </row>
    <row r="9" spans="2:42" ht="19.350000000000001" customHeight="1" x14ac:dyDescent="0.25">
      <c r="B9" s="28"/>
      <c r="C9" s="52"/>
      <c r="D9" s="338" t="s">
        <v>132</v>
      </c>
      <c r="E9" s="603" t="s">
        <v>133</v>
      </c>
      <c r="F9" s="604"/>
      <c r="G9" s="42">
        <v>15</v>
      </c>
      <c r="H9" s="609" t="s">
        <v>133</v>
      </c>
      <c r="I9" s="610"/>
      <c r="J9" s="610"/>
      <c r="K9" s="610"/>
      <c r="L9" s="611"/>
      <c r="M9" s="43"/>
      <c r="N9" s="43"/>
      <c r="O9" s="43"/>
      <c r="P9" s="43"/>
      <c r="Q9" s="43"/>
      <c r="R9" s="94" t="e">
        <f>101.85*'Financial assumptions'!#REF!</f>
        <v>#REF!</v>
      </c>
      <c r="S9" s="593"/>
      <c r="T9" s="594"/>
      <c r="U9" s="594"/>
      <c r="V9" s="594"/>
      <c r="W9" s="594"/>
      <c r="X9" s="594"/>
      <c r="Y9" s="594"/>
      <c r="Z9" s="595"/>
      <c r="AA9" s="596"/>
      <c r="AB9" s="597"/>
      <c r="AC9" s="597"/>
      <c r="AD9" s="597"/>
      <c r="AE9" s="597"/>
      <c r="AF9" s="597"/>
      <c r="AG9" s="597"/>
      <c r="AH9" s="598"/>
      <c r="AI9" s="222"/>
      <c r="AJ9" s="222"/>
      <c r="AK9" s="222"/>
      <c r="AL9" s="222"/>
      <c r="AM9" s="222"/>
      <c r="AN9" s="222"/>
      <c r="AO9" s="21"/>
      <c r="AP9" s="39"/>
    </row>
    <row r="10" spans="2:42" ht="19.350000000000001" customHeight="1" x14ac:dyDescent="0.25">
      <c r="B10" s="28"/>
      <c r="C10" s="52"/>
      <c r="D10" s="338" t="s">
        <v>134</v>
      </c>
      <c r="E10" s="605"/>
      <c r="F10" s="606"/>
      <c r="G10" s="42">
        <v>15</v>
      </c>
      <c r="H10" s="612"/>
      <c r="I10" s="613"/>
      <c r="J10" s="613"/>
      <c r="K10" s="613"/>
      <c r="L10" s="614"/>
      <c r="M10" s="43"/>
      <c r="N10" s="43"/>
      <c r="O10" s="43"/>
      <c r="P10" s="43"/>
      <c r="Q10" s="43"/>
      <c r="R10" s="94" t="e">
        <f>101.85*'Financial assumptions'!#REF!</f>
        <v>#REF!</v>
      </c>
      <c r="S10" s="593"/>
      <c r="T10" s="594"/>
      <c r="U10" s="594"/>
      <c r="V10" s="594"/>
      <c r="W10" s="594"/>
      <c r="X10" s="594"/>
      <c r="Y10" s="594"/>
      <c r="Z10" s="595"/>
      <c r="AA10" s="593"/>
      <c r="AB10" s="594"/>
      <c r="AC10" s="594"/>
      <c r="AD10" s="594"/>
      <c r="AE10" s="594"/>
      <c r="AF10" s="594"/>
      <c r="AG10" s="594"/>
      <c r="AH10" s="595"/>
      <c r="AI10" s="222"/>
      <c r="AJ10" s="222"/>
      <c r="AK10" s="222"/>
      <c r="AL10" s="222"/>
      <c r="AM10" s="222"/>
      <c r="AN10" s="222"/>
      <c r="AO10" s="21"/>
      <c r="AP10" s="39"/>
    </row>
    <row r="11" spans="2:42" ht="33.6" customHeight="1" x14ac:dyDescent="0.25">
      <c r="B11" s="28"/>
      <c r="C11" s="52"/>
      <c r="D11" s="338" t="s">
        <v>136</v>
      </c>
      <c r="E11" s="607"/>
      <c r="F11" s="608"/>
      <c r="G11" s="42">
        <v>15</v>
      </c>
      <c r="H11" s="615"/>
      <c r="I11" s="616"/>
      <c r="J11" s="616"/>
      <c r="K11" s="616"/>
      <c r="L11" s="617"/>
      <c r="M11" s="43"/>
      <c r="N11" s="43"/>
      <c r="O11" s="43"/>
      <c r="P11" s="43"/>
      <c r="Q11" s="43"/>
      <c r="R11" s="44" t="e">
        <f>101.85*'Financial assumptions'!#REF!</f>
        <v>#REF!</v>
      </c>
      <c r="S11" s="618" t="s">
        <v>137</v>
      </c>
      <c r="T11" s="619"/>
      <c r="U11" s="619"/>
      <c r="V11" s="619"/>
      <c r="W11" s="619"/>
      <c r="X11" s="619"/>
      <c r="Y11" s="619"/>
      <c r="Z11" s="620"/>
      <c r="AA11" s="596" t="s">
        <v>195</v>
      </c>
      <c r="AB11" s="597"/>
      <c r="AC11" s="597"/>
      <c r="AD11" s="597"/>
      <c r="AE11" s="597"/>
      <c r="AF11" s="597"/>
      <c r="AG11" s="597"/>
      <c r="AH11" s="598"/>
      <c r="AI11" s="222"/>
      <c r="AJ11" s="222"/>
      <c r="AK11" s="222"/>
      <c r="AL11" s="222"/>
      <c r="AM11" s="222"/>
      <c r="AN11" s="222"/>
      <c r="AO11" s="21"/>
      <c r="AP11" s="39"/>
    </row>
    <row r="12" spans="2:42" x14ac:dyDescent="0.25">
      <c r="B12" s="28"/>
      <c r="C12" s="21"/>
      <c r="D12" s="21"/>
      <c r="E12" s="21"/>
      <c r="F12" s="21"/>
      <c r="G12" s="21"/>
      <c r="H12" s="21"/>
      <c r="I12" s="21"/>
      <c r="J12" s="38"/>
      <c r="K12" s="38"/>
      <c r="L12" s="38"/>
      <c r="M12" s="38"/>
      <c r="N12" s="38"/>
      <c r="O12" s="38"/>
      <c r="P12" s="21"/>
      <c r="Q12" s="21"/>
      <c r="R12" s="21"/>
      <c r="S12" s="21"/>
      <c r="T12" s="21"/>
      <c r="U12" s="21"/>
      <c r="V12" s="21"/>
      <c r="W12" s="21"/>
      <c r="X12" s="21"/>
      <c r="Y12" s="21"/>
      <c r="Z12" s="21"/>
      <c r="AA12" s="21"/>
      <c r="AB12" s="21"/>
      <c r="AC12" s="21"/>
      <c r="AD12" s="21"/>
      <c r="AE12" s="21"/>
      <c r="AF12" s="21"/>
      <c r="AG12" s="21"/>
      <c r="AH12" s="21"/>
      <c r="AI12" s="222"/>
      <c r="AJ12" s="222"/>
      <c r="AK12" s="222"/>
      <c r="AL12" s="222"/>
      <c r="AM12" s="222"/>
      <c r="AN12" s="222"/>
      <c r="AO12" s="21"/>
      <c r="AP12" s="39"/>
    </row>
    <row r="13" spans="2:42" ht="18.75" x14ac:dyDescent="0.25">
      <c r="B13" s="28"/>
      <c r="C13" s="21"/>
      <c r="D13" s="45"/>
      <c r="E13" s="45"/>
      <c r="F13" s="45"/>
      <c r="G13" s="45"/>
      <c r="H13" s="45"/>
      <c r="I13" s="45"/>
      <c r="J13" s="45"/>
      <c r="K13" s="45"/>
      <c r="L13" s="45"/>
      <c r="M13" s="45"/>
      <c r="N13" s="45"/>
      <c r="O13" s="45"/>
      <c r="P13" s="45"/>
      <c r="Q13" s="45"/>
      <c r="R13" s="21"/>
      <c r="S13" s="21"/>
      <c r="T13" s="21"/>
      <c r="U13" s="21"/>
      <c r="V13" s="21"/>
      <c r="W13" s="21"/>
      <c r="X13" s="21"/>
      <c r="Y13" s="21"/>
      <c r="Z13" s="21"/>
      <c r="AA13" s="21"/>
      <c r="AB13" s="21"/>
      <c r="AC13" s="21"/>
      <c r="AD13" s="21"/>
      <c r="AE13" s="21"/>
      <c r="AF13" s="21"/>
      <c r="AG13" s="21"/>
      <c r="AH13" s="21"/>
      <c r="AI13" s="222"/>
      <c r="AJ13" s="222"/>
      <c r="AK13" s="222"/>
      <c r="AL13" s="222"/>
      <c r="AM13" s="222"/>
      <c r="AN13" s="222"/>
      <c r="AO13" s="21"/>
      <c r="AP13" s="39"/>
    </row>
    <row r="14" spans="2:42" ht="18.75" x14ac:dyDescent="0.25">
      <c r="B14" s="28"/>
      <c r="C14" s="21"/>
      <c r="D14" s="45"/>
      <c r="E14" s="330" t="s">
        <v>118</v>
      </c>
      <c r="F14" s="330" t="s">
        <v>118</v>
      </c>
      <c r="G14" s="330" t="s">
        <v>118</v>
      </c>
      <c r="H14" s="330" t="s">
        <v>118</v>
      </c>
      <c r="I14" s="330" t="s">
        <v>118</v>
      </c>
      <c r="J14" s="330" t="s">
        <v>118</v>
      </c>
      <c r="K14" s="330" t="s">
        <v>118</v>
      </c>
      <c r="L14" s="330" t="s">
        <v>118</v>
      </c>
      <c r="M14" s="330" t="s">
        <v>118</v>
      </c>
      <c r="N14" s="330" t="s">
        <v>118</v>
      </c>
      <c r="O14" s="330" t="s">
        <v>118</v>
      </c>
      <c r="P14" s="330" t="s">
        <v>118</v>
      </c>
      <c r="Q14" s="330" t="s">
        <v>118</v>
      </c>
      <c r="R14" s="21"/>
      <c r="S14" s="21"/>
      <c r="T14" s="21"/>
      <c r="U14" s="21"/>
      <c r="V14" s="21"/>
      <c r="W14" s="21"/>
      <c r="X14" s="21"/>
      <c r="Y14" s="21"/>
      <c r="Z14" s="21"/>
      <c r="AA14" s="21"/>
      <c r="AB14" s="21"/>
      <c r="AC14" s="21"/>
      <c r="AD14" s="21"/>
      <c r="AE14" s="21"/>
      <c r="AF14" s="21"/>
      <c r="AG14" s="21"/>
      <c r="AH14" s="21"/>
      <c r="AI14" s="222"/>
      <c r="AJ14" s="222"/>
      <c r="AK14" s="222"/>
      <c r="AL14" s="222"/>
      <c r="AM14" s="222"/>
      <c r="AN14" s="222"/>
      <c r="AO14" s="21"/>
      <c r="AP14" s="39"/>
    </row>
    <row r="15" spans="2:42" ht="18.75" x14ac:dyDescent="0.25">
      <c r="B15" s="28"/>
      <c r="C15" s="21"/>
      <c r="D15" s="334" t="s">
        <v>138</v>
      </c>
      <c r="E15" s="223">
        <v>2020</v>
      </c>
      <c r="F15" s="223">
        <v>2020</v>
      </c>
      <c r="G15" s="223">
        <v>2020</v>
      </c>
      <c r="H15" s="223">
        <v>2020</v>
      </c>
      <c r="I15" s="223">
        <v>2020</v>
      </c>
      <c r="J15" s="223">
        <v>2020</v>
      </c>
      <c r="K15" s="223">
        <v>2020</v>
      </c>
      <c r="L15" s="223">
        <v>2020</v>
      </c>
      <c r="M15" s="223">
        <v>2020</v>
      </c>
      <c r="N15" s="223">
        <v>2020</v>
      </c>
      <c r="O15" s="223">
        <v>2020</v>
      </c>
      <c r="P15" s="223">
        <v>2020</v>
      </c>
      <c r="Q15" s="223">
        <v>2020</v>
      </c>
      <c r="R15" s="21"/>
      <c r="S15" s="21"/>
      <c r="T15" s="21"/>
      <c r="U15" s="21"/>
      <c r="V15" s="21"/>
      <c r="W15" s="21"/>
      <c r="X15" s="21"/>
      <c r="Y15" s="21"/>
      <c r="Z15" s="21"/>
      <c r="AA15" s="21"/>
      <c r="AB15" s="21"/>
      <c r="AC15" s="21"/>
      <c r="AD15" s="21"/>
      <c r="AE15" s="21"/>
      <c r="AF15" s="21"/>
      <c r="AG15" s="21"/>
      <c r="AH15" s="21"/>
      <c r="AI15" s="222"/>
      <c r="AJ15" s="222"/>
      <c r="AK15" s="222"/>
      <c r="AL15" s="222"/>
      <c r="AM15" s="222"/>
      <c r="AN15" s="222"/>
      <c r="AO15" s="21"/>
      <c r="AP15" s="39"/>
    </row>
    <row r="16" spans="2:42" ht="18.75" x14ac:dyDescent="0.25">
      <c r="B16" s="28"/>
      <c r="C16" s="334" t="s">
        <v>121</v>
      </c>
      <c r="D16" s="334" t="s">
        <v>139</v>
      </c>
      <c r="E16" s="328">
        <v>12</v>
      </c>
      <c r="F16" s="328">
        <v>15</v>
      </c>
      <c r="G16" s="328">
        <v>18</v>
      </c>
      <c r="H16" s="328">
        <v>24</v>
      </c>
      <c r="I16" s="328">
        <v>28</v>
      </c>
      <c r="J16" s="328">
        <v>32</v>
      </c>
      <c r="K16" s="328">
        <v>36</v>
      </c>
      <c r="L16" s="328">
        <v>40</v>
      </c>
      <c r="M16" s="328">
        <v>44</v>
      </c>
      <c r="N16" s="328">
        <v>48</v>
      </c>
      <c r="O16" s="328">
        <v>52</v>
      </c>
      <c r="P16" s="328">
        <v>56</v>
      </c>
      <c r="Q16" s="321">
        <v>60</v>
      </c>
      <c r="R16" s="321" t="s">
        <v>120</v>
      </c>
      <c r="S16" s="621" t="s">
        <v>9</v>
      </c>
      <c r="T16" s="622"/>
      <c r="U16" s="622"/>
      <c r="V16" s="622"/>
      <c r="W16" s="622"/>
      <c r="X16" s="622"/>
      <c r="Y16" s="622"/>
      <c r="Z16" s="575"/>
      <c r="AA16" s="623" t="s">
        <v>6</v>
      </c>
      <c r="AB16" s="623"/>
      <c r="AC16" s="623"/>
      <c r="AD16" s="623"/>
      <c r="AE16" s="623"/>
      <c r="AF16" s="623"/>
      <c r="AG16" s="623"/>
      <c r="AH16" s="623"/>
      <c r="AI16" s="222"/>
      <c r="AJ16" s="222"/>
      <c r="AK16" s="222"/>
      <c r="AL16" s="222"/>
      <c r="AM16" s="222"/>
      <c r="AN16" s="222"/>
      <c r="AO16" s="21"/>
      <c r="AP16" s="39"/>
    </row>
    <row r="17" spans="2:64" ht="54.6" customHeight="1" x14ac:dyDescent="0.25">
      <c r="B17" s="28"/>
      <c r="C17" s="52" t="s">
        <v>132</v>
      </c>
      <c r="D17" s="52" t="s">
        <v>196</v>
      </c>
      <c r="E17" s="47" t="e">
        <f>2007.93678571397*'Financial assumptions'!#REF!</f>
        <v>#REF!</v>
      </c>
      <c r="F17" s="47" t="e">
        <f>2150.5165366486*'Financial assumptions'!#REF!</f>
        <v>#REF!</v>
      </c>
      <c r="G17" s="47" t="e">
        <f>2245.67735575219*'Financial assumptions'!#REF!</f>
        <v>#REF!</v>
      </c>
      <c r="H17" s="47">
        <v>2700</v>
      </c>
      <c r="I17" s="47">
        <f>$H$17/$H$16*I16</f>
        <v>3150</v>
      </c>
      <c r="J17" s="47">
        <f t="shared" ref="J17:Q17" si="0">$H$17/$H$16*J16</f>
        <v>3600</v>
      </c>
      <c r="K17" s="47">
        <f t="shared" si="0"/>
        <v>4050</v>
      </c>
      <c r="L17" s="47">
        <f t="shared" si="0"/>
        <v>4500</v>
      </c>
      <c r="M17" s="47">
        <f t="shared" si="0"/>
        <v>4950</v>
      </c>
      <c r="N17" s="47">
        <f t="shared" si="0"/>
        <v>5400</v>
      </c>
      <c r="O17" s="47">
        <f t="shared" si="0"/>
        <v>5850</v>
      </c>
      <c r="P17" s="47">
        <f t="shared" si="0"/>
        <v>6300</v>
      </c>
      <c r="Q17" s="47">
        <f t="shared" si="0"/>
        <v>6750</v>
      </c>
      <c r="R17" s="94" t="e">
        <f>101.85*'Financial assumptions'!#REF!</f>
        <v>#REF!</v>
      </c>
      <c r="S17" s="624" t="s">
        <v>140</v>
      </c>
      <c r="T17" s="625"/>
      <c r="U17" s="625"/>
      <c r="V17" s="625"/>
      <c r="W17" s="625"/>
      <c r="X17" s="625"/>
      <c r="Y17" s="625"/>
      <c r="Z17" s="626"/>
      <c r="AA17" s="627" t="s">
        <v>197</v>
      </c>
      <c r="AB17" s="627"/>
      <c r="AC17" s="627"/>
      <c r="AD17" s="627"/>
      <c r="AE17" s="627"/>
      <c r="AF17" s="627"/>
      <c r="AG17" s="627"/>
      <c r="AH17" s="627"/>
      <c r="AI17" s="222"/>
      <c r="AJ17" s="222"/>
      <c r="AK17" s="222"/>
      <c r="AL17" s="222"/>
      <c r="AM17" s="222"/>
      <c r="AN17" s="222"/>
      <c r="AO17" s="21"/>
      <c r="AP17" s="39"/>
    </row>
    <row r="18" spans="2:64" ht="32.1" customHeight="1" x14ac:dyDescent="0.25">
      <c r="B18" s="28"/>
      <c r="C18" s="52" t="s">
        <v>135</v>
      </c>
      <c r="D18" s="41" t="s">
        <v>136</v>
      </c>
      <c r="E18" s="47" t="e">
        <f>E17+100</f>
        <v>#REF!</v>
      </c>
      <c r="F18" s="47" t="e">
        <f t="shared" ref="F18:M18" si="1">F17+100</f>
        <v>#REF!</v>
      </c>
      <c r="G18" s="47" t="e">
        <f t="shared" si="1"/>
        <v>#REF!</v>
      </c>
      <c r="H18" s="47">
        <f t="shared" si="1"/>
        <v>2800</v>
      </c>
      <c r="I18" s="47">
        <f t="shared" si="1"/>
        <v>3250</v>
      </c>
      <c r="J18" s="47">
        <f t="shared" si="1"/>
        <v>3700</v>
      </c>
      <c r="K18" s="47">
        <f t="shared" si="1"/>
        <v>4150</v>
      </c>
      <c r="L18" s="47">
        <f t="shared" si="1"/>
        <v>4600</v>
      </c>
      <c r="M18" s="47">
        <f t="shared" si="1"/>
        <v>5050</v>
      </c>
      <c r="N18" s="47">
        <f>N17+100</f>
        <v>5500</v>
      </c>
      <c r="O18" s="47">
        <f>O17+100</f>
        <v>5950</v>
      </c>
      <c r="P18" s="47">
        <f>P17+100</f>
        <v>6400</v>
      </c>
      <c r="Q18" s="47">
        <f>Q17+100</f>
        <v>6850</v>
      </c>
      <c r="R18" s="94" t="e">
        <f>101.85*'Financial assumptions'!#REF!</f>
        <v>#REF!</v>
      </c>
      <c r="S18" s="624" t="s">
        <v>141</v>
      </c>
      <c r="T18" s="625"/>
      <c r="U18" s="625"/>
      <c r="V18" s="625"/>
      <c r="W18" s="625"/>
      <c r="X18" s="625"/>
      <c r="Y18" s="625"/>
      <c r="Z18" s="626"/>
      <c r="AA18" s="627" t="s">
        <v>142</v>
      </c>
      <c r="AB18" s="627"/>
      <c r="AC18" s="627"/>
      <c r="AD18" s="627"/>
      <c r="AE18" s="627"/>
      <c r="AF18" s="627"/>
      <c r="AG18" s="627"/>
      <c r="AH18" s="627"/>
      <c r="AI18" s="222"/>
      <c r="AJ18" s="222"/>
      <c r="AK18" s="222"/>
      <c r="AL18" s="222"/>
      <c r="AM18" s="222"/>
      <c r="AN18" s="222"/>
      <c r="AO18" s="21"/>
      <c r="AP18" s="39"/>
    </row>
    <row r="19" spans="2:64" ht="58.35" customHeight="1" x14ac:dyDescent="0.25">
      <c r="B19" s="28"/>
      <c r="C19" s="52" t="s">
        <v>134</v>
      </c>
      <c r="D19" s="52" t="s">
        <v>143</v>
      </c>
      <c r="E19" s="47" t="e">
        <f>3312.05530268656*'Financial assumptions'!#REF!</f>
        <v>#REF!</v>
      </c>
      <c r="F19" s="47" t="e">
        <f>3396.31178189922*'Financial assumptions'!#REF!</f>
        <v>#REF!</v>
      </c>
      <c r="G19" s="47" t="e">
        <f>3480.56826111188*'Financial assumptions'!#REF!</f>
        <v>#REF!</v>
      </c>
      <c r="H19" s="47">
        <v>4160</v>
      </c>
      <c r="I19" s="47">
        <f>$H$19/$H$16*I16</f>
        <v>4853.3333333333339</v>
      </c>
      <c r="J19" s="47">
        <f t="shared" ref="J19:Q19" si="2">$H$19/$H$16*J16</f>
        <v>5546.666666666667</v>
      </c>
      <c r="K19" s="47">
        <f t="shared" si="2"/>
        <v>6240</v>
      </c>
      <c r="L19" s="47">
        <f t="shared" si="2"/>
        <v>6933.3333333333339</v>
      </c>
      <c r="M19" s="47">
        <f t="shared" si="2"/>
        <v>7626.666666666667</v>
      </c>
      <c r="N19" s="47">
        <f t="shared" si="2"/>
        <v>8320</v>
      </c>
      <c r="O19" s="47">
        <f t="shared" si="2"/>
        <v>9013.3333333333339</v>
      </c>
      <c r="P19" s="47">
        <f t="shared" si="2"/>
        <v>9706.6666666666679</v>
      </c>
      <c r="Q19" s="47">
        <f t="shared" si="2"/>
        <v>10400</v>
      </c>
      <c r="R19" s="94" t="e">
        <f>101.85*'Financial assumptions'!#REF!</f>
        <v>#REF!</v>
      </c>
      <c r="S19" s="624" t="s">
        <v>144</v>
      </c>
      <c r="T19" s="625"/>
      <c r="U19" s="625"/>
      <c r="V19" s="625"/>
      <c r="W19" s="625"/>
      <c r="X19" s="625"/>
      <c r="Y19" s="625"/>
      <c r="Z19" s="626"/>
      <c r="AA19" s="627" t="s">
        <v>198</v>
      </c>
      <c r="AB19" s="627"/>
      <c r="AC19" s="627"/>
      <c r="AD19" s="627"/>
      <c r="AE19" s="627"/>
      <c r="AF19" s="627"/>
      <c r="AG19" s="627"/>
      <c r="AH19" s="627"/>
      <c r="AI19" s="222"/>
      <c r="AJ19" s="222"/>
      <c r="AK19" s="222"/>
      <c r="AL19" s="222"/>
      <c r="AM19" s="222"/>
      <c r="AN19" s="222"/>
      <c r="AO19" s="21"/>
      <c r="AP19" s="39"/>
    </row>
    <row r="20" spans="2:64" x14ac:dyDescent="0.25">
      <c r="B20" s="28"/>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22"/>
      <c r="AN20" s="222"/>
      <c r="AO20" s="21"/>
      <c r="AP20" s="39"/>
    </row>
    <row r="21" spans="2:64" x14ac:dyDescent="0.25">
      <c r="B21" s="28"/>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22"/>
      <c r="AN21" s="222"/>
      <c r="AO21" s="21"/>
      <c r="AP21" s="39"/>
    </row>
    <row r="22" spans="2:64" s="50" customFormat="1" x14ac:dyDescent="0.25">
      <c r="B22" s="48"/>
      <c r="C22" s="49"/>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22"/>
      <c r="AN22" s="222"/>
      <c r="AO22" s="21"/>
      <c r="AP22" s="39"/>
      <c r="AQ22" s="23"/>
      <c r="AR22" s="23"/>
      <c r="AS22" s="23"/>
      <c r="AT22" s="23"/>
      <c r="AU22" s="23"/>
      <c r="AV22" s="23"/>
      <c r="AW22" s="23"/>
      <c r="AX22" s="23"/>
      <c r="AY22" s="23"/>
      <c r="AZ22" s="23"/>
      <c r="BA22" s="23"/>
      <c r="BB22" s="23"/>
      <c r="BC22" s="23"/>
      <c r="BD22" s="23"/>
      <c r="BE22" s="23"/>
      <c r="BF22" s="23"/>
      <c r="BG22" s="23"/>
      <c r="BH22" s="23"/>
      <c r="BI22" s="23"/>
      <c r="BJ22" s="23"/>
      <c r="BK22" s="23"/>
      <c r="BL22" s="23"/>
    </row>
    <row r="23" spans="2:64" ht="21" x14ac:dyDescent="0.25">
      <c r="B23" s="28"/>
      <c r="C23" s="21"/>
      <c r="D23" s="115" t="s">
        <v>145</v>
      </c>
      <c r="E23" s="115"/>
      <c r="F23" s="115"/>
      <c r="G23" s="115"/>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116"/>
      <c r="AN23" s="116"/>
      <c r="AO23" s="21"/>
      <c r="AP23" s="39"/>
    </row>
    <row r="24" spans="2:64" ht="21" x14ac:dyDescent="0.25">
      <c r="B24" s="28"/>
      <c r="C24" s="21"/>
      <c r="D24" s="91"/>
      <c r="E24" s="91"/>
      <c r="F24" s="91"/>
      <c r="G24" s="9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22"/>
      <c r="AN24" s="222"/>
      <c r="AO24" s="21"/>
      <c r="AP24" s="39"/>
    </row>
    <row r="25" spans="2:64" ht="18.75" x14ac:dyDescent="0.25">
      <c r="B25" s="28"/>
      <c r="C25" s="21"/>
      <c r="D25" s="334" t="s">
        <v>146</v>
      </c>
      <c r="E25" s="334">
        <v>3</v>
      </c>
      <c r="F25" s="334">
        <v>8</v>
      </c>
      <c r="G25" s="157"/>
      <c r="H25" s="21"/>
      <c r="I25" s="49"/>
      <c r="J25" s="49"/>
      <c r="K25" s="49"/>
      <c r="L25" s="49"/>
      <c r="M25" s="49"/>
      <c r="N25" s="49"/>
      <c r="O25" s="49"/>
      <c r="P25" s="49"/>
      <c r="Q25" s="49"/>
      <c r="R25" s="21"/>
      <c r="S25" s="21"/>
      <c r="T25" s="21"/>
      <c r="U25" s="21"/>
      <c r="V25" s="21"/>
      <c r="W25" s="21"/>
      <c r="X25" s="21"/>
      <c r="Y25" s="21"/>
      <c r="Z25" s="21"/>
      <c r="AA25" s="21"/>
      <c r="AB25" s="21"/>
      <c r="AC25" s="21"/>
      <c r="AD25" s="21"/>
      <c r="AE25" s="21"/>
      <c r="AF25" s="21"/>
      <c r="AG25" s="21"/>
      <c r="AH25" s="21"/>
      <c r="AI25" s="222"/>
      <c r="AJ25" s="222"/>
      <c r="AK25" s="222"/>
      <c r="AL25" s="222"/>
      <c r="AM25" s="222"/>
      <c r="AN25" s="222"/>
      <c r="AO25" s="21"/>
      <c r="AP25" s="39"/>
    </row>
    <row r="26" spans="2:64" ht="18.75" x14ac:dyDescent="0.25">
      <c r="B26" s="28"/>
      <c r="C26" s="21"/>
      <c r="D26" s="334" t="s">
        <v>147</v>
      </c>
      <c r="E26" s="334">
        <f>E25*643</f>
        <v>1929</v>
      </c>
      <c r="F26" s="334">
        <f t="shared" ref="F26" si="3">F25*643</f>
        <v>5144</v>
      </c>
      <c r="G26" s="599" t="s">
        <v>9</v>
      </c>
      <c r="H26" s="600"/>
      <c r="I26" s="600"/>
      <c r="J26" s="600"/>
      <c r="K26" s="600"/>
      <c r="L26" s="601"/>
      <c r="M26" s="599" t="s">
        <v>6</v>
      </c>
      <c r="N26" s="600"/>
      <c r="O26" s="597"/>
      <c r="P26" s="597"/>
      <c r="Q26" s="597"/>
      <c r="R26" s="597"/>
      <c r="S26" s="598"/>
      <c r="T26" s="21"/>
      <c r="U26" s="21"/>
      <c r="V26" s="21"/>
      <c r="W26" s="21"/>
      <c r="X26" s="21"/>
      <c r="Y26" s="21"/>
      <c r="Z26" s="21"/>
      <c r="AA26" s="21"/>
      <c r="AB26" s="21"/>
      <c r="AC26" s="21"/>
      <c r="AD26" s="21"/>
      <c r="AE26" s="21"/>
      <c r="AF26" s="21"/>
      <c r="AG26" s="21"/>
      <c r="AH26" s="21"/>
      <c r="AI26" s="222"/>
      <c r="AJ26" s="222"/>
      <c r="AK26" s="222"/>
      <c r="AL26" s="222"/>
      <c r="AM26" s="222"/>
      <c r="AN26" s="222"/>
      <c r="AO26" s="21"/>
      <c r="AP26" s="39"/>
    </row>
    <row r="27" spans="2:64" ht="156" customHeight="1" x14ac:dyDescent="0.25">
      <c r="B27" s="28"/>
      <c r="C27" s="51"/>
      <c r="D27" s="29" t="s">
        <v>148</v>
      </c>
      <c r="E27" s="32">
        <f>4500-250</f>
        <v>4250</v>
      </c>
      <c r="F27" s="32">
        <f>6000-250</f>
        <v>5750</v>
      </c>
      <c r="G27" s="628" t="s">
        <v>149</v>
      </c>
      <c r="H27" s="629"/>
      <c r="I27" s="629"/>
      <c r="J27" s="629"/>
      <c r="K27" s="629"/>
      <c r="L27" s="630"/>
      <c r="M27" s="628" t="s">
        <v>199</v>
      </c>
      <c r="N27" s="629"/>
      <c r="O27" s="597"/>
      <c r="P27" s="597"/>
      <c r="Q27" s="597"/>
      <c r="R27" s="597"/>
      <c r="S27" s="598"/>
      <c r="T27" s="224"/>
      <c r="U27" s="21"/>
      <c r="V27" s="21"/>
      <c r="W27" s="21"/>
      <c r="X27" s="21"/>
      <c r="Y27" s="21"/>
      <c r="Z27" s="21"/>
      <c r="AA27" s="21"/>
      <c r="AB27" s="21"/>
      <c r="AC27" s="21"/>
      <c r="AD27" s="21"/>
      <c r="AE27" s="21"/>
      <c r="AF27" s="21"/>
      <c r="AG27" s="21"/>
      <c r="AH27" s="21"/>
      <c r="AI27" s="222"/>
      <c r="AJ27" s="222"/>
      <c r="AK27" s="222"/>
      <c r="AL27" s="222"/>
      <c r="AM27" s="222"/>
      <c r="AN27" s="222"/>
      <c r="AO27" s="21"/>
      <c r="AP27" s="39"/>
    </row>
    <row r="28" spans="2:64" x14ac:dyDescent="0.25">
      <c r="B28" s="28"/>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22"/>
      <c r="AN28" s="222"/>
      <c r="AO28" s="21"/>
      <c r="AP28" s="39"/>
    </row>
    <row r="29" spans="2:64" ht="21.75" thickBot="1" x14ac:dyDescent="0.3">
      <c r="B29" s="28"/>
      <c r="C29" s="21"/>
      <c r="D29" s="115" t="s">
        <v>150</v>
      </c>
      <c r="E29" s="115"/>
      <c r="F29" s="115"/>
      <c r="G29" s="115"/>
      <c r="H29" s="24"/>
      <c r="I29" s="24"/>
      <c r="J29" s="24"/>
      <c r="K29" s="24"/>
      <c r="L29" s="24"/>
      <c r="M29" s="24"/>
      <c r="N29" s="24"/>
      <c r="O29" s="24"/>
      <c r="P29" s="24"/>
      <c r="Q29" s="24"/>
      <c r="R29" s="24"/>
      <c r="S29" s="24"/>
      <c r="T29" s="24"/>
      <c r="U29" s="24"/>
      <c r="V29" s="24"/>
      <c r="W29" s="24"/>
      <c r="X29" s="24"/>
      <c r="Y29" s="116"/>
      <c r="Z29" s="116"/>
      <c r="AA29" s="116"/>
      <c r="AB29" s="116"/>
      <c r="AC29" s="116"/>
      <c r="AD29" s="116"/>
      <c r="AE29" s="116"/>
      <c r="AF29" s="116"/>
      <c r="AG29" s="116"/>
      <c r="AH29" s="116"/>
      <c r="AI29" s="116"/>
      <c r="AJ29" s="116"/>
      <c r="AK29" s="116"/>
      <c r="AL29" s="116"/>
      <c r="AM29" s="116"/>
      <c r="AN29" s="116"/>
      <c r="AO29" s="21"/>
      <c r="AP29" s="39"/>
    </row>
    <row r="30" spans="2:64" ht="21.75" thickBot="1" x14ac:dyDescent="0.3">
      <c r="B30" s="28"/>
      <c r="C30" s="21"/>
      <c r="D30" s="91"/>
      <c r="E30" s="91"/>
      <c r="F30" s="91"/>
      <c r="G30" s="91"/>
      <c r="H30" s="21"/>
      <c r="I30" s="145" t="s">
        <v>200</v>
      </c>
      <c r="J30" s="145" t="s">
        <v>200</v>
      </c>
      <c r="K30" s="145" t="s">
        <v>200</v>
      </c>
      <c r="L30" s="145" t="s">
        <v>200</v>
      </c>
      <c r="M30" s="145" t="s">
        <v>200</v>
      </c>
      <c r="N30" s="145" t="s">
        <v>200</v>
      </c>
      <c r="O30" s="145" t="s">
        <v>201</v>
      </c>
      <c r="P30" s="145" t="s">
        <v>201</v>
      </c>
      <c r="Q30" s="145" t="s">
        <v>201</v>
      </c>
      <c r="R30" s="147" t="s">
        <v>201</v>
      </c>
      <c r="S30" s="21"/>
      <c r="T30" s="21"/>
      <c r="U30" s="21"/>
      <c r="V30" s="21"/>
      <c r="W30" s="21"/>
      <c r="X30" s="21"/>
      <c r="Y30" s="222"/>
      <c r="Z30" s="222"/>
      <c r="AA30" s="222"/>
      <c r="AB30" s="222"/>
      <c r="AC30" s="222"/>
      <c r="AD30" s="222"/>
      <c r="AE30" s="222"/>
      <c r="AF30" s="222"/>
      <c r="AG30" s="222"/>
      <c r="AH30" s="222"/>
      <c r="AI30" s="222"/>
      <c r="AJ30" s="222"/>
      <c r="AK30" s="222"/>
      <c r="AL30" s="222"/>
      <c r="AM30" s="222"/>
      <c r="AN30" s="222"/>
      <c r="AO30" s="21"/>
      <c r="AP30" s="39"/>
    </row>
    <row r="31" spans="2:64" ht="21.75" thickBot="1" x14ac:dyDescent="0.3">
      <c r="B31" s="28"/>
      <c r="C31" s="21"/>
      <c r="D31" s="91"/>
      <c r="E31" s="91"/>
      <c r="F31" s="91"/>
      <c r="G31" s="91"/>
      <c r="H31" s="328" t="s">
        <v>2</v>
      </c>
      <c r="I31" s="145" t="s">
        <v>202</v>
      </c>
      <c r="J31" s="145" t="s">
        <v>202</v>
      </c>
      <c r="K31" s="145" t="s">
        <v>202</v>
      </c>
      <c r="L31" s="145" t="s">
        <v>202</v>
      </c>
      <c r="M31" s="145" t="s">
        <v>202</v>
      </c>
      <c r="N31" s="145" t="s">
        <v>202</v>
      </c>
      <c r="O31" s="145" t="s">
        <v>203</v>
      </c>
      <c r="P31" s="145" t="s">
        <v>203</v>
      </c>
      <c r="Q31" s="145" t="s">
        <v>203</v>
      </c>
      <c r="R31" s="148" t="s">
        <v>203</v>
      </c>
      <c r="S31" s="222"/>
      <c r="T31" s="222"/>
      <c r="U31" s="222"/>
      <c r="V31" s="222"/>
      <c r="W31" s="222"/>
      <c r="X31" s="222"/>
      <c r="Y31" s="222"/>
      <c r="Z31" s="222"/>
      <c r="AA31" s="222"/>
      <c r="AB31" s="222"/>
      <c r="AC31" s="222"/>
      <c r="AD31" s="222"/>
      <c r="AE31" s="222"/>
      <c r="AF31" s="222"/>
      <c r="AG31" s="222"/>
      <c r="AH31" s="222"/>
      <c r="AI31" s="222"/>
      <c r="AJ31" s="222"/>
      <c r="AK31" s="222"/>
      <c r="AL31" s="222"/>
      <c r="AM31" s="222"/>
      <c r="AN31" s="222"/>
      <c r="AO31" s="21"/>
      <c r="AP31" s="39"/>
    </row>
    <row r="32" spans="2:64" ht="21" x14ac:dyDescent="0.25">
      <c r="B32" s="28"/>
      <c r="C32" s="21"/>
      <c r="D32" s="91"/>
      <c r="E32" s="91"/>
      <c r="F32" s="91"/>
      <c r="G32" s="91"/>
      <c r="H32" s="328" t="s">
        <v>138</v>
      </c>
      <c r="I32" s="142">
        <v>2020</v>
      </c>
      <c r="J32" s="34">
        <v>2020</v>
      </c>
      <c r="K32" s="34">
        <v>2030</v>
      </c>
      <c r="L32" s="34">
        <v>2030</v>
      </c>
      <c r="M32" s="139">
        <v>2050</v>
      </c>
      <c r="N32" s="143">
        <v>2050</v>
      </c>
      <c r="O32" s="144">
        <v>2030</v>
      </c>
      <c r="P32" s="114">
        <v>2030</v>
      </c>
      <c r="Q32" s="139">
        <v>2050</v>
      </c>
      <c r="R32" s="146">
        <v>2050</v>
      </c>
      <c r="S32" s="222"/>
      <c r="T32" s="222"/>
      <c r="U32" s="222"/>
      <c r="V32" s="222"/>
      <c r="W32" s="222"/>
      <c r="X32" s="222"/>
      <c r="Y32" s="222"/>
      <c r="Z32" s="222"/>
      <c r="AA32" s="222"/>
      <c r="AB32" s="222"/>
      <c r="AC32" s="222"/>
      <c r="AD32" s="222"/>
      <c r="AE32" s="222"/>
      <c r="AF32" s="222"/>
      <c r="AG32" s="222"/>
      <c r="AH32" s="222"/>
      <c r="AI32" s="222"/>
      <c r="AJ32" s="222"/>
      <c r="AK32" s="222"/>
      <c r="AL32" s="222"/>
      <c r="AM32" s="222"/>
      <c r="AN32" s="222"/>
      <c r="AO32" s="21"/>
      <c r="AP32" s="39"/>
    </row>
    <row r="33" spans="2:42" ht="37.5" x14ac:dyDescent="0.25">
      <c r="B33" s="28"/>
      <c r="C33" s="334" t="s">
        <v>121</v>
      </c>
      <c r="D33" s="334" t="s">
        <v>153</v>
      </c>
      <c r="E33" s="328" t="s">
        <v>123</v>
      </c>
      <c r="F33" s="328" t="s">
        <v>124</v>
      </c>
      <c r="G33" s="321" t="s">
        <v>120</v>
      </c>
      <c r="H33" s="328" t="s">
        <v>125</v>
      </c>
      <c r="I33" s="330" t="s">
        <v>118</v>
      </c>
      <c r="J33" s="328" t="s">
        <v>119</v>
      </c>
      <c r="K33" s="328" t="s">
        <v>118</v>
      </c>
      <c r="L33" s="328" t="s">
        <v>119</v>
      </c>
      <c r="M33" s="328" t="s">
        <v>118</v>
      </c>
      <c r="N33" s="322" t="s">
        <v>119</v>
      </c>
      <c r="O33" s="330" t="s">
        <v>118</v>
      </c>
      <c r="P33" s="328" t="s">
        <v>119</v>
      </c>
      <c r="Q33" s="328" t="s">
        <v>118</v>
      </c>
      <c r="R33" s="322" t="s">
        <v>119</v>
      </c>
      <c r="S33" s="631" t="s">
        <v>9</v>
      </c>
      <c r="T33" s="600"/>
      <c r="U33" s="600"/>
      <c r="V33" s="601"/>
      <c r="W33" s="623" t="s">
        <v>6</v>
      </c>
      <c r="X33" s="623"/>
      <c r="Y33" s="623"/>
      <c r="Z33" s="623"/>
      <c r="AA33" s="623"/>
      <c r="AB33" s="623"/>
      <c r="AC33" s="623"/>
      <c r="AD33" s="623"/>
      <c r="AE33" s="222"/>
      <c r="AF33" s="222"/>
      <c r="AG33" s="222"/>
      <c r="AH33" s="222"/>
      <c r="AI33" s="222"/>
      <c r="AJ33" s="222"/>
      <c r="AK33" s="222"/>
      <c r="AL33" s="222"/>
      <c r="AM33" s="222"/>
      <c r="AN33" s="222"/>
      <c r="AO33" s="21"/>
      <c r="AP33" s="39"/>
    </row>
    <row r="34" spans="2:42" ht="81.599999999999994" customHeight="1" x14ac:dyDescent="0.25">
      <c r="B34" s="28" t="s">
        <v>204</v>
      </c>
      <c r="C34" s="29" t="s">
        <v>154</v>
      </c>
      <c r="D34" s="29" t="s">
        <v>155</v>
      </c>
      <c r="E34" s="42">
        <v>4</v>
      </c>
      <c r="F34" s="42">
        <v>1</v>
      </c>
      <c r="G34" s="111" t="e">
        <f>G48+R7-50</f>
        <v>#REF!</v>
      </c>
      <c r="H34" s="95">
        <v>15</v>
      </c>
      <c r="I34" s="105">
        <v>7280</v>
      </c>
      <c r="J34" s="32">
        <v>478.35796781506178</v>
      </c>
      <c r="K34" s="32">
        <v>5824</v>
      </c>
      <c r="L34" s="32">
        <v>404.23296781506178</v>
      </c>
      <c r="M34" s="32">
        <v>5381.0000000000018</v>
      </c>
      <c r="N34" s="106">
        <v>367.17046781506167</v>
      </c>
      <c r="O34" s="105">
        <v>5381.0000000000018</v>
      </c>
      <c r="P34" s="104">
        <v>367.17046781506167</v>
      </c>
      <c r="Q34" s="32">
        <v>4938</v>
      </c>
      <c r="R34" s="106">
        <v>330.10796781506178</v>
      </c>
      <c r="S34" s="632" t="s">
        <v>205</v>
      </c>
      <c r="T34" s="633"/>
      <c r="U34" s="633"/>
      <c r="V34" s="634"/>
      <c r="W34" s="641" t="s">
        <v>206</v>
      </c>
      <c r="X34" s="641"/>
      <c r="Y34" s="641"/>
      <c r="Z34" s="641"/>
      <c r="AA34" s="641"/>
      <c r="AB34" s="641"/>
      <c r="AC34" s="641"/>
      <c r="AD34" s="641"/>
      <c r="AE34" s="222"/>
      <c r="AF34" s="222"/>
      <c r="AG34" s="222"/>
      <c r="AH34" s="222"/>
      <c r="AI34" s="222"/>
      <c r="AJ34" s="222"/>
      <c r="AK34" s="222"/>
      <c r="AL34" s="222"/>
      <c r="AM34" s="222"/>
      <c r="AN34" s="222"/>
      <c r="AO34" s="21"/>
      <c r="AP34" s="39"/>
    </row>
    <row r="35" spans="2:42" ht="84.6" customHeight="1" x14ac:dyDescent="0.25">
      <c r="B35" s="28"/>
      <c r="C35" s="29" t="s">
        <v>156</v>
      </c>
      <c r="D35" s="29" t="s">
        <v>207</v>
      </c>
      <c r="E35" s="42">
        <v>4</v>
      </c>
      <c r="F35" s="42">
        <v>1</v>
      </c>
      <c r="G35" s="111" t="e">
        <f>G48+R7-50</f>
        <v>#REF!</v>
      </c>
      <c r="H35" s="95">
        <v>15</v>
      </c>
      <c r="I35" s="105">
        <v>7280</v>
      </c>
      <c r="J35" s="32">
        <v>805.32530840604159</v>
      </c>
      <c r="K35" s="32">
        <v>5824</v>
      </c>
      <c r="L35" s="32">
        <v>731.20030840604159</v>
      </c>
      <c r="M35" s="32">
        <v>5381.0000000000018</v>
      </c>
      <c r="N35" s="106">
        <v>694.13780840604147</v>
      </c>
      <c r="O35" s="105">
        <v>5381.0000000000018</v>
      </c>
      <c r="P35" s="104">
        <v>694.13780840604147</v>
      </c>
      <c r="Q35" s="32">
        <v>4938</v>
      </c>
      <c r="R35" s="106">
        <v>657.07530840604159</v>
      </c>
      <c r="S35" s="635"/>
      <c r="T35" s="636"/>
      <c r="U35" s="636"/>
      <c r="V35" s="637"/>
      <c r="W35" s="641"/>
      <c r="X35" s="641"/>
      <c r="Y35" s="641"/>
      <c r="Z35" s="641"/>
      <c r="AA35" s="641"/>
      <c r="AB35" s="641"/>
      <c r="AC35" s="641"/>
      <c r="AD35" s="641"/>
      <c r="AE35" s="222"/>
      <c r="AF35" s="222"/>
      <c r="AG35" s="222"/>
      <c r="AH35" s="222"/>
      <c r="AI35" s="222"/>
      <c r="AJ35" s="222"/>
      <c r="AK35" s="222"/>
      <c r="AL35" s="222"/>
      <c r="AM35" s="222"/>
      <c r="AN35" s="222"/>
      <c r="AO35" s="21"/>
      <c r="AP35" s="39"/>
    </row>
    <row r="36" spans="2:42" ht="84.6" customHeight="1" x14ac:dyDescent="0.25">
      <c r="B36" s="28"/>
      <c r="C36" s="29" t="s">
        <v>157</v>
      </c>
      <c r="D36" s="29" t="s">
        <v>158</v>
      </c>
      <c r="E36" s="42">
        <v>1</v>
      </c>
      <c r="F36" s="42">
        <v>1</v>
      </c>
      <c r="G36" s="111" t="e">
        <f>R7+R7-50</f>
        <v>#REF!</v>
      </c>
      <c r="H36" s="95">
        <v>15</v>
      </c>
      <c r="I36" s="105">
        <v>2850</v>
      </c>
      <c r="J36" s="32">
        <v>871.60796781506178</v>
      </c>
      <c r="K36" s="32">
        <v>2280</v>
      </c>
      <c r="L36" s="32">
        <v>871.60796781506178</v>
      </c>
      <c r="M36" s="32">
        <v>2280</v>
      </c>
      <c r="N36" s="106">
        <v>871.60796781506178</v>
      </c>
      <c r="O36" s="105">
        <v>2280</v>
      </c>
      <c r="P36" s="104">
        <v>871.60796781506178</v>
      </c>
      <c r="Q36" s="32">
        <v>2280</v>
      </c>
      <c r="R36" s="106">
        <v>871.60796781506178</v>
      </c>
      <c r="S36" s="635"/>
      <c r="T36" s="636"/>
      <c r="U36" s="636"/>
      <c r="V36" s="637"/>
      <c r="W36" s="641"/>
      <c r="X36" s="641"/>
      <c r="Y36" s="641"/>
      <c r="Z36" s="641"/>
      <c r="AA36" s="641"/>
      <c r="AB36" s="641"/>
      <c r="AC36" s="641"/>
      <c r="AD36" s="641"/>
      <c r="AE36" s="222"/>
      <c r="AF36" s="222"/>
      <c r="AG36" s="222"/>
      <c r="AH36" s="222"/>
      <c r="AI36" s="222"/>
      <c r="AJ36" s="222"/>
      <c r="AK36" s="222"/>
      <c r="AL36" s="222"/>
      <c r="AM36" s="222"/>
      <c r="AN36" s="222"/>
      <c r="AO36" s="21"/>
      <c r="AP36" s="39"/>
    </row>
    <row r="37" spans="2:42" ht="84.6" customHeight="1" x14ac:dyDescent="0.25">
      <c r="B37" s="28"/>
      <c r="C37" s="29" t="s">
        <v>159</v>
      </c>
      <c r="D37" s="29" t="s">
        <v>208</v>
      </c>
      <c r="E37" s="42">
        <v>1</v>
      </c>
      <c r="F37" s="42">
        <v>1</v>
      </c>
      <c r="G37" s="111" t="e">
        <f>R7+R7-50</f>
        <v>#REF!</v>
      </c>
      <c r="H37" s="95">
        <v>15</v>
      </c>
      <c r="I37" s="105">
        <v>2850</v>
      </c>
      <c r="J37" s="32">
        <v>1198.5753084060416</v>
      </c>
      <c r="K37" s="32">
        <v>2280</v>
      </c>
      <c r="L37" s="32">
        <v>1198.5753084060416</v>
      </c>
      <c r="M37" s="32">
        <v>2280</v>
      </c>
      <c r="N37" s="106">
        <v>1198.5753084060416</v>
      </c>
      <c r="O37" s="105">
        <v>2280</v>
      </c>
      <c r="P37" s="104">
        <v>1198.5753084060416</v>
      </c>
      <c r="Q37" s="32">
        <v>2280</v>
      </c>
      <c r="R37" s="106">
        <v>1198.5753084060416</v>
      </c>
      <c r="S37" s="635"/>
      <c r="T37" s="636"/>
      <c r="U37" s="636"/>
      <c r="V37" s="637"/>
      <c r="W37" s="641"/>
      <c r="X37" s="641"/>
      <c r="Y37" s="641"/>
      <c r="Z37" s="641"/>
      <c r="AA37" s="641"/>
      <c r="AB37" s="641"/>
      <c r="AC37" s="641"/>
      <c r="AD37" s="641"/>
      <c r="AE37" s="222"/>
      <c r="AF37" s="222"/>
      <c r="AG37" s="222"/>
      <c r="AH37" s="222"/>
      <c r="AI37" s="222"/>
      <c r="AJ37" s="222"/>
      <c r="AK37" s="222"/>
      <c r="AL37" s="222"/>
      <c r="AM37" s="222"/>
      <c r="AN37" s="222"/>
      <c r="AO37" s="21"/>
      <c r="AP37" s="39"/>
    </row>
    <row r="38" spans="2:42" ht="84.6" customHeight="1" x14ac:dyDescent="0.25">
      <c r="B38" s="28"/>
      <c r="C38" s="29" t="s">
        <v>160</v>
      </c>
      <c r="D38" s="29" t="s">
        <v>161</v>
      </c>
      <c r="E38" s="42">
        <v>1.5</v>
      </c>
      <c r="F38" s="42">
        <v>1.5</v>
      </c>
      <c r="G38" s="111" t="e">
        <f>R6+R7-50</f>
        <v>#REF!</v>
      </c>
      <c r="H38" s="95">
        <v>15</v>
      </c>
      <c r="I38" s="105">
        <v>3081.1995000000002</v>
      </c>
      <c r="J38" s="32">
        <v>189.156915372855</v>
      </c>
      <c r="K38" s="32">
        <v>2511.1995000000002</v>
      </c>
      <c r="L38" s="32">
        <v>189.156915372855</v>
      </c>
      <c r="M38" s="32">
        <v>2511.1995000000002</v>
      </c>
      <c r="N38" s="106">
        <v>189.156915372855</v>
      </c>
      <c r="O38" s="105">
        <v>2511.1995000000002</v>
      </c>
      <c r="P38" s="104">
        <v>189.156915372855</v>
      </c>
      <c r="Q38" s="32">
        <v>2511.1995000000002</v>
      </c>
      <c r="R38" s="106">
        <v>189.156915372855</v>
      </c>
      <c r="S38" s="635"/>
      <c r="T38" s="636"/>
      <c r="U38" s="636"/>
      <c r="V38" s="637"/>
      <c r="W38" s="641"/>
      <c r="X38" s="641"/>
      <c r="Y38" s="641"/>
      <c r="Z38" s="641"/>
      <c r="AA38" s="641"/>
      <c r="AB38" s="641"/>
      <c r="AC38" s="641"/>
      <c r="AD38" s="641"/>
      <c r="AE38" s="222"/>
      <c r="AF38" s="222"/>
      <c r="AG38" s="222"/>
      <c r="AH38" s="222"/>
      <c r="AI38" s="222"/>
      <c r="AJ38" s="222"/>
      <c r="AK38" s="222"/>
      <c r="AL38" s="222"/>
      <c r="AM38" s="222"/>
      <c r="AN38" s="222"/>
      <c r="AO38" s="21"/>
      <c r="AP38" s="39"/>
    </row>
    <row r="39" spans="2:42" ht="84.6" customHeight="1" thickBot="1" x14ac:dyDescent="0.3">
      <c r="B39" s="28"/>
      <c r="C39" s="29" t="s">
        <v>162</v>
      </c>
      <c r="D39" s="29" t="s">
        <v>209</v>
      </c>
      <c r="E39" s="42">
        <v>1.5</v>
      </c>
      <c r="F39" s="42">
        <v>1.5</v>
      </c>
      <c r="G39" s="111" t="e">
        <f>R6+R7-50</f>
        <v>#REF!</v>
      </c>
      <c r="H39" s="95">
        <v>15</v>
      </c>
      <c r="I39" s="107">
        <v>3081.1995000000002</v>
      </c>
      <c r="J39" s="108">
        <v>413.9469620291535</v>
      </c>
      <c r="K39" s="108">
        <v>2511.1995000000002</v>
      </c>
      <c r="L39" s="108">
        <v>413.9469620291535</v>
      </c>
      <c r="M39" s="108">
        <v>2511.1995000000002</v>
      </c>
      <c r="N39" s="109">
        <v>413.9469620291535</v>
      </c>
      <c r="O39" s="107">
        <v>2511.1995000000002</v>
      </c>
      <c r="P39" s="110">
        <v>413.9469620291535</v>
      </c>
      <c r="Q39" s="108">
        <v>2511.1995000000002</v>
      </c>
      <c r="R39" s="109">
        <v>413.9469620291535</v>
      </c>
      <c r="S39" s="638"/>
      <c r="T39" s="639"/>
      <c r="U39" s="639"/>
      <c r="V39" s="640"/>
      <c r="W39" s="641"/>
      <c r="X39" s="641"/>
      <c r="Y39" s="641"/>
      <c r="Z39" s="641"/>
      <c r="AA39" s="641"/>
      <c r="AB39" s="641"/>
      <c r="AC39" s="641"/>
      <c r="AD39" s="641"/>
      <c r="AE39" s="222"/>
      <c r="AF39" s="222"/>
      <c r="AG39" s="222"/>
      <c r="AH39" s="222"/>
      <c r="AI39" s="222"/>
      <c r="AJ39" s="222"/>
      <c r="AK39" s="222"/>
      <c r="AL39" s="222"/>
      <c r="AM39" s="222"/>
      <c r="AN39" s="222"/>
      <c r="AO39" s="21"/>
      <c r="AP39" s="39"/>
    </row>
    <row r="40" spans="2:42" x14ac:dyDescent="0.25">
      <c r="B40" s="28"/>
      <c r="C40" s="21"/>
      <c r="D40" s="21"/>
      <c r="E40" s="21"/>
      <c r="F40" s="21"/>
      <c r="G40" s="21"/>
      <c r="H40" s="21"/>
      <c r="I40" s="21"/>
      <c r="J40" s="21"/>
      <c r="K40" s="21"/>
      <c r="L40" s="21"/>
      <c r="M40" s="21"/>
      <c r="N40" s="21"/>
      <c r="O40" s="21"/>
      <c r="P40" s="21"/>
      <c r="Q40" s="21"/>
      <c r="R40" s="21"/>
      <c r="S40" s="21"/>
      <c r="T40" s="21"/>
      <c r="U40" s="21"/>
      <c r="V40" s="21"/>
      <c r="W40" s="21"/>
      <c r="X40" s="21"/>
      <c r="Y40" s="222"/>
      <c r="Z40" s="222"/>
      <c r="AA40" s="222"/>
      <c r="AB40" s="222"/>
      <c r="AC40" s="222"/>
      <c r="AD40" s="222"/>
      <c r="AE40" s="222"/>
      <c r="AF40" s="222"/>
      <c r="AG40" s="222"/>
      <c r="AH40" s="222"/>
      <c r="AI40" s="222"/>
      <c r="AJ40" s="222"/>
      <c r="AK40" s="222"/>
      <c r="AL40" s="222"/>
      <c r="AM40" s="222"/>
      <c r="AN40" s="222"/>
      <c r="AO40" s="21"/>
      <c r="AP40" s="39"/>
    </row>
    <row r="41" spans="2:42" ht="21" x14ac:dyDescent="0.25">
      <c r="B41" s="28"/>
      <c r="C41" s="21"/>
      <c r="D41" s="118" t="s">
        <v>163</v>
      </c>
      <c r="E41" s="118"/>
      <c r="F41" s="118"/>
      <c r="G41" s="118"/>
      <c r="H41" s="24"/>
      <c r="I41" s="24"/>
      <c r="J41" s="24"/>
      <c r="K41" s="117"/>
      <c r="L41" s="24"/>
      <c r="M41" s="24"/>
      <c r="N41" s="24"/>
      <c r="O41" s="24"/>
      <c r="P41" s="24"/>
      <c r="Q41" s="24"/>
      <c r="R41" s="24"/>
      <c r="S41" s="24"/>
      <c r="T41" s="24"/>
      <c r="U41" s="24"/>
      <c r="V41" s="24"/>
      <c r="W41" s="24"/>
      <c r="X41" s="24"/>
      <c r="Y41" s="116"/>
      <c r="Z41" s="116"/>
      <c r="AA41" s="116"/>
      <c r="AB41" s="116"/>
      <c r="AC41" s="116"/>
      <c r="AD41" s="116"/>
      <c r="AE41" s="116"/>
      <c r="AF41" s="116"/>
      <c r="AG41" s="116"/>
      <c r="AH41" s="116"/>
      <c r="AI41" s="116"/>
      <c r="AJ41" s="116"/>
      <c r="AK41" s="116"/>
      <c r="AL41" s="116"/>
      <c r="AM41" s="116"/>
      <c r="AN41" s="116"/>
      <c r="AO41" s="21"/>
      <c r="AP41" s="39"/>
    </row>
    <row r="42" spans="2:42" ht="21.75" thickBot="1" x14ac:dyDescent="0.3">
      <c r="B42" s="28"/>
      <c r="C42" s="21"/>
      <c r="D42" s="90"/>
      <c r="E42" s="45"/>
      <c r="F42" s="45"/>
      <c r="G42" s="45"/>
      <c r="H42" s="21"/>
      <c r="I42" s="21"/>
      <c r="J42" s="21"/>
      <c r="K42" s="38"/>
      <c r="L42" s="21"/>
      <c r="M42" s="21"/>
      <c r="N42" s="21"/>
      <c r="O42" s="21"/>
      <c r="P42" s="21"/>
      <c r="Q42" s="21"/>
      <c r="R42" s="21"/>
      <c r="S42" s="21"/>
      <c r="T42" s="21"/>
      <c r="U42" s="21"/>
      <c r="V42" s="21"/>
      <c r="W42" s="21"/>
      <c r="X42" s="21"/>
      <c r="Y42" s="222"/>
      <c r="Z42" s="222"/>
      <c r="AA42" s="222"/>
      <c r="AB42" s="222"/>
      <c r="AC42" s="222"/>
      <c r="AD42" s="222"/>
      <c r="AE42" s="222"/>
      <c r="AF42" s="222"/>
      <c r="AG42" s="222"/>
      <c r="AH42" s="222"/>
      <c r="AI42" s="222"/>
      <c r="AJ42" s="222"/>
      <c r="AK42" s="222"/>
      <c r="AL42" s="222"/>
      <c r="AM42" s="222"/>
      <c r="AN42" s="222"/>
      <c r="AO42" s="21"/>
      <c r="AP42" s="39"/>
    </row>
    <row r="43" spans="2:42" ht="21.75" thickBot="1" x14ac:dyDescent="0.3">
      <c r="B43" s="28"/>
      <c r="C43" s="21"/>
      <c r="D43" s="90"/>
      <c r="E43" s="45"/>
      <c r="F43" s="45"/>
      <c r="G43" s="90"/>
      <c r="H43" s="150" t="s">
        <v>200</v>
      </c>
      <c r="I43" s="150" t="s">
        <v>201</v>
      </c>
      <c r="J43" s="150" t="s">
        <v>200</v>
      </c>
      <c r="K43" s="150" t="s">
        <v>200</v>
      </c>
      <c r="L43" s="150" t="s">
        <v>200</v>
      </c>
      <c r="M43" s="150" t="s">
        <v>200</v>
      </c>
      <c r="N43" s="150" t="s">
        <v>200</v>
      </c>
      <c r="O43" s="150" t="s">
        <v>200</v>
      </c>
      <c r="P43" s="150" t="s">
        <v>200</v>
      </c>
      <c r="Q43" s="150" t="s">
        <v>200</v>
      </c>
      <c r="R43" s="150" t="s">
        <v>200</v>
      </c>
      <c r="S43" s="150" t="s">
        <v>200</v>
      </c>
      <c r="T43" s="150" t="s">
        <v>200</v>
      </c>
      <c r="U43" s="150" t="s">
        <v>200</v>
      </c>
      <c r="V43" s="150" t="s">
        <v>200</v>
      </c>
      <c r="W43" s="150" t="s">
        <v>200</v>
      </c>
      <c r="X43" s="150" t="s">
        <v>200</v>
      </c>
      <c r="Y43" s="150" t="s">
        <v>200</v>
      </c>
      <c r="Z43" s="150" t="s">
        <v>200</v>
      </c>
      <c r="AA43" s="150" t="s">
        <v>200</v>
      </c>
      <c r="AB43" s="150" t="s">
        <v>201</v>
      </c>
      <c r="AC43" s="150" t="s">
        <v>201</v>
      </c>
      <c r="AD43" s="150" t="s">
        <v>201</v>
      </c>
      <c r="AE43" s="150" t="s">
        <v>201</v>
      </c>
      <c r="AF43" s="150" t="s">
        <v>201</v>
      </c>
      <c r="AG43" s="150" t="s">
        <v>201</v>
      </c>
      <c r="AH43" s="150" t="s">
        <v>201</v>
      </c>
      <c r="AI43" s="150" t="s">
        <v>201</v>
      </c>
      <c r="AJ43" s="150" t="s">
        <v>201</v>
      </c>
      <c r="AK43" s="150" t="s">
        <v>201</v>
      </c>
      <c r="AL43" s="150" t="s">
        <v>201</v>
      </c>
      <c r="AM43" s="150" t="s">
        <v>201</v>
      </c>
      <c r="AN43" s="222"/>
      <c r="AO43" s="222"/>
      <c r="AP43" s="39"/>
    </row>
    <row r="44" spans="2:42" ht="21" x14ac:dyDescent="0.25">
      <c r="B44" s="28"/>
      <c r="C44" s="21"/>
      <c r="D44" s="45"/>
      <c r="E44" s="45"/>
      <c r="F44" s="45"/>
      <c r="G44" s="328" t="s">
        <v>2</v>
      </c>
      <c r="H44" s="150" t="s">
        <v>202</v>
      </c>
      <c r="I44" s="150" t="s">
        <v>203</v>
      </c>
      <c r="J44" s="150" t="s">
        <v>202</v>
      </c>
      <c r="K44" s="150" t="s">
        <v>202</v>
      </c>
      <c r="L44" s="150" t="s">
        <v>202</v>
      </c>
      <c r="M44" s="150" t="s">
        <v>202</v>
      </c>
      <c r="N44" s="150" t="s">
        <v>202</v>
      </c>
      <c r="O44" s="150" t="s">
        <v>202</v>
      </c>
      <c r="P44" s="150" t="s">
        <v>202</v>
      </c>
      <c r="Q44" s="150" t="s">
        <v>202</v>
      </c>
      <c r="R44" s="150" t="s">
        <v>202</v>
      </c>
      <c r="S44" s="150" t="s">
        <v>202</v>
      </c>
      <c r="T44" s="150" t="s">
        <v>202</v>
      </c>
      <c r="U44" s="150" t="s">
        <v>202</v>
      </c>
      <c r="V44" s="150" t="s">
        <v>202</v>
      </c>
      <c r="W44" s="150" t="s">
        <v>202</v>
      </c>
      <c r="X44" s="150" t="s">
        <v>202</v>
      </c>
      <c r="Y44" s="150" t="s">
        <v>202</v>
      </c>
      <c r="Z44" s="150" t="s">
        <v>202</v>
      </c>
      <c r="AA44" s="150" t="s">
        <v>202</v>
      </c>
      <c r="AB44" s="150" t="s">
        <v>203</v>
      </c>
      <c r="AC44" s="150" t="s">
        <v>203</v>
      </c>
      <c r="AD44" s="150" t="s">
        <v>203</v>
      </c>
      <c r="AE44" s="150" t="s">
        <v>203</v>
      </c>
      <c r="AF44" s="150" t="s">
        <v>203</v>
      </c>
      <c r="AG44" s="150" t="s">
        <v>203</v>
      </c>
      <c r="AH44" s="150" t="s">
        <v>203</v>
      </c>
      <c r="AI44" s="150" t="s">
        <v>203</v>
      </c>
      <c r="AJ44" s="150" t="s">
        <v>203</v>
      </c>
      <c r="AK44" s="150" t="s">
        <v>203</v>
      </c>
      <c r="AL44" s="150" t="s">
        <v>203</v>
      </c>
      <c r="AM44" s="150" t="s">
        <v>203</v>
      </c>
      <c r="AN44" s="222"/>
      <c r="AO44" s="222"/>
      <c r="AP44" s="39"/>
    </row>
    <row r="45" spans="2:42" ht="18.75" x14ac:dyDescent="0.25">
      <c r="B45" s="28"/>
      <c r="C45" s="21"/>
      <c r="D45" s="45"/>
      <c r="E45" s="45"/>
      <c r="F45" s="45"/>
      <c r="G45" s="25"/>
      <c r="H45" s="25"/>
      <c r="I45" s="328" t="s">
        <v>138</v>
      </c>
      <c r="J45" s="142">
        <v>2020</v>
      </c>
      <c r="K45" s="142">
        <v>2020</v>
      </c>
      <c r="L45" s="142">
        <v>2020</v>
      </c>
      <c r="M45" s="142">
        <v>2020</v>
      </c>
      <c r="N45" s="142">
        <v>2020</v>
      </c>
      <c r="O45" s="142">
        <v>2020</v>
      </c>
      <c r="P45" s="142">
        <v>2030</v>
      </c>
      <c r="Q45" s="142">
        <v>2030</v>
      </c>
      <c r="R45" s="142">
        <v>2030</v>
      </c>
      <c r="S45" s="142">
        <v>2030</v>
      </c>
      <c r="T45" s="142">
        <v>2030</v>
      </c>
      <c r="U45" s="142">
        <v>2030</v>
      </c>
      <c r="V45" s="142">
        <v>2050</v>
      </c>
      <c r="W45" s="142">
        <v>2050</v>
      </c>
      <c r="X45" s="142">
        <v>2050</v>
      </c>
      <c r="Y45" s="142">
        <v>2050</v>
      </c>
      <c r="Z45" s="142">
        <v>2050</v>
      </c>
      <c r="AA45" s="142">
        <v>2050</v>
      </c>
      <c r="AB45" s="142">
        <v>2030</v>
      </c>
      <c r="AC45" s="142">
        <v>2030</v>
      </c>
      <c r="AD45" s="142">
        <v>2030</v>
      </c>
      <c r="AE45" s="142">
        <v>2030</v>
      </c>
      <c r="AF45" s="142">
        <v>2030</v>
      </c>
      <c r="AG45" s="142">
        <v>2030</v>
      </c>
      <c r="AH45" s="142">
        <v>2050</v>
      </c>
      <c r="AI45" s="142">
        <v>2050</v>
      </c>
      <c r="AJ45" s="142">
        <v>2050</v>
      </c>
      <c r="AK45" s="142">
        <v>2050</v>
      </c>
      <c r="AL45" s="142">
        <v>2050</v>
      </c>
      <c r="AM45" s="142">
        <v>2050</v>
      </c>
      <c r="AN45" s="222"/>
      <c r="AO45" s="222"/>
      <c r="AP45" s="39"/>
    </row>
    <row r="46" spans="2:42" ht="18" customHeight="1" x14ac:dyDescent="0.25">
      <c r="B46" s="28"/>
      <c r="C46" s="21"/>
      <c r="D46" s="25"/>
      <c r="E46" s="45"/>
      <c r="F46" s="45"/>
      <c r="G46" s="25"/>
      <c r="H46" s="25"/>
      <c r="I46" s="25"/>
      <c r="J46" s="142" t="s">
        <v>165</v>
      </c>
      <c r="K46" s="142" t="s">
        <v>165</v>
      </c>
      <c r="L46" s="142" t="s">
        <v>165</v>
      </c>
      <c r="M46" s="142" t="s">
        <v>165</v>
      </c>
      <c r="N46" s="328" t="s">
        <v>119</v>
      </c>
      <c r="O46" s="330" t="s">
        <v>118</v>
      </c>
      <c r="P46" s="34" t="s">
        <v>165</v>
      </c>
      <c r="Q46" s="34" t="s">
        <v>165</v>
      </c>
      <c r="R46" s="34" t="s">
        <v>165</v>
      </c>
      <c r="S46" s="34" t="s">
        <v>165</v>
      </c>
      <c r="T46" s="328" t="s">
        <v>119</v>
      </c>
      <c r="U46" s="330" t="s">
        <v>118</v>
      </c>
      <c r="V46" s="34" t="s">
        <v>165</v>
      </c>
      <c r="W46" s="34" t="s">
        <v>165</v>
      </c>
      <c r="X46" s="34" t="s">
        <v>165</v>
      </c>
      <c r="Y46" s="34" t="s">
        <v>165</v>
      </c>
      <c r="Z46" s="328" t="s">
        <v>119</v>
      </c>
      <c r="AA46" s="330" t="s">
        <v>118</v>
      </c>
      <c r="AB46" s="34" t="s">
        <v>165</v>
      </c>
      <c r="AC46" s="34" t="s">
        <v>165</v>
      </c>
      <c r="AD46" s="34" t="s">
        <v>165</v>
      </c>
      <c r="AE46" s="34" t="s">
        <v>165</v>
      </c>
      <c r="AF46" s="328" t="s">
        <v>119</v>
      </c>
      <c r="AG46" s="330" t="s">
        <v>118</v>
      </c>
      <c r="AH46" s="34" t="s">
        <v>165</v>
      </c>
      <c r="AI46" s="34" t="s">
        <v>165</v>
      </c>
      <c r="AJ46" s="34" t="s">
        <v>165</v>
      </c>
      <c r="AK46" s="34" t="s">
        <v>165</v>
      </c>
      <c r="AL46" s="328" t="s">
        <v>119</v>
      </c>
      <c r="AM46" s="330" t="s">
        <v>118</v>
      </c>
      <c r="AN46" s="222"/>
      <c r="AO46" s="222"/>
      <c r="AP46" s="39"/>
    </row>
    <row r="47" spans="2:42" ht="37.5" x14ac:dyDescent="0.25">
      <c r="B47" s="28"/>
      <c r="C47" s="334" t="s">
        <v>121</v>
      </c>
      <c r="D47" s="334" t="s">
        <v>146</v>
      </c>
      <c r="E47" s="320" t="s">
        <v>123</v>
      </c>
      <c r="F47" s="321" t="s">
        <v>124</v>
      </c>
      <c r="G47" s="321" t="s">
        <v>120</v>
      </c>
      <c r="H47" s="328" t="s">
        <v>125</v>
      </c>
      <c r="I47" s="328" t="s">
        <v>125</v>
      </c>
      <c r="J47" s="320">
        <v>8</v>
      </c>
      <c r="K47" s="321">
        <v>12</v>
      </c>
      <c r="L47" s="321">
        <v>16</v>
      </c>
      <c r="M47" s="321">
        <v>20</v>
      </c>
      <c r="N47" s="34"/>
      <c r="O47" s="34"/>
      <c r="P47" s="321">
        <v>8</v>
      </c>
      <c r="Q47" s="321">
        <v>12</v>
      </c>
      <c r="R47" s="321">
        <v>16</v>
      </c>
      <c r="S47" s="321">
        <v>20</v>
      </c>
      <c r="T47" s="34"/>
      <c r="U47" s="34"/>
      <c r="V47" s="321">
        <v>8</v>
      </c>
      <c r="W47" s="321">
        <v>12</v>
      </c>
      <c r="X47" s="321">
        <v>16</v>
      </c>
      <c r="Y47" s="321">
        <v>20</v>
      </c>
      <c r="Z47" s="34"/>
      <c r="AA47" s="139"/>
      <c r="AB47" s="320">
        <v>8</v>
      </c>
      <c r="AC47" s="321">
        <v>12</v>
      </c>
      <c r="AD47" s="321">
        <v>16</v>
      </c>
      <c r="AE47" s="321">
        <v>20</v>
      </c>
      <c r="AF47" s="34"/>
      <c r="AG47" s="34"/>
      <c r="AH47" s="321">
        <v>8</v>
      </c>
      <c r="AI47" s="321">
        <v>12</v>
      </c>
      <c r="AJ47" s="321">
        <v>16</v>
      </c>
      <c r="AK47" s="321">
        <v>20</v>
      </c>
      <c r="AL47" s="34"/>
      <c r="AM47" s="149"/>
      <c r="AN47" s="132" t="s">
        <v>9</v>
      </c>
      <c r="AO47" s="154" t="s">
        <v>6</v>
      </c>
      <c r="AP47" s="39"/>
    </row>
    <row r="48" spans="2:42" ht="330.75" x14ac:dyDescent="0.25">
      <c r="B48" s="28"/>
      <c r="C48" s="121" t="s">
        <v>166</v>
      </c>
      <c r="D48" s="121" t="s">
        <v>167</v>
      </c>
      <c r="E48" s="123">
        <v>4</v>
      </c>
      <c r="F48" s="122">
        <v>1</v>
      </c>
      <c r="G48" s="94" t="e">
        <f>101.85*'Financial assumptions'!#REF!</f>
        <v>#REF!</v>
      </c>
      <c r="H48" s="96">
        <v>15</v>
      </c>
      <c r="I48" s="96">
        <v>17</v>
      </c>
      <c r="J48" s="97">
        <v>7250</v>
      </c>
      <c r="K48" s="47">
        <v>9000</v>
      </c>
      <c r="L48" s="47">
        <v>10550</v>
      </c>
      <c r="M48" s="47">
        <v>11675</v>
      </c>
      <c r="N48" s="47">
        <f>SLOPE(J48:M48,J$47:M$47)</f>
        <v>370.625</v>
      </c>
      <c r="O48" s="47">
        <f>INTERCEPT(J48:M48,J$47:M$47)</f>
        <v>4430</v>
      </c>
      <c r="P48" s="47">
        <f>J48*0.8</f>
        <v>5800</v>
      </c>
      <c r="Q48" s="47">
        <f>K48*0.8</f>
        <v>7200</v>
      </c>
      <c r="R48" s="47">
        <f>L48*0.8</f>
        <v>8440</v>
      </c>
      <c r="S48" s="47">
        <f>M48*0.8</f>
        <v>9340</v>
      </c>
      <c r="T48" s="47">
        <f>SLOPE(P48:S48,P$47:S$47)</f>
        <v>296.5</v>
      </c>
      <c r="U48" s="47">
        <f>INTERCEPT(P48:S48,P$47:S$47)</f>
        <v>3544</v>
      </c>
      <c r="V48" s="47">
        <f>J48*0.7</f>
        <v>5075</v>
      </c>
      <c r="W48" s="47">
        <f>K48*0.7</f>
        <v>6300</v>
      </c>
      <c r="X48" s="47">
        <f>L48*0.7</f>
        <v>7384.9999999999991</v>
      </c>
      <c r="Y48" s="47">
        <f>M48*0.7</f>
        <v>8172.4999999999991</v>
      </c>
      <c r="Z48" s="47">
        <f>SLOPE(V48:Y48,V$47:Y$47)</f>
        <v>259.43749999999989</v>
      </c>
      <c r="AA48" s="95">
        <f>INTERCEPT(V48:Y48,V$47:Y$47)</f>
        <v>3101.0000000000018</v>
      </c>
      <c r="AB48" s="97">
        <f>J48*0.7</f>
        <v>5075</v>
      </c>
      <c r="AC48" s="47">
        <f>K48*0.7</f>
        <v>6300</v>
      </c>
      <c r="AD48" s="47">
        <f>L48*0.7</f>
        <v>7384.9999999999991</v>
      </c>
      <c r="AE48" s="47">
        <f>M48*0.7</f>
        <v>8172.4999999999991</v>
      </c>
      <c r="AF48" s="47">
        <f>SLOPE(AB48:AE48,AB$47:AE$47)</f>
        <v>259.43749999999989</v>
      </c>
      <c r="AG48" s="47">
        <f>INTERCEPT(AB48:AE48,AB$47:AE$47)</f>
        <v>3101.0000000000018</v>
      </c>
      <c r="AH48" s="47">
        <f>J48*0.6</f>
        <v>4350</v>
      </c>
      <c r="AI48" s="47">
        <f>K48*0.6</f>
        <v>5400</v>
      </c>
      <c r="AJ48" s="47">
        <f>L48*0.6</f>
        <v>6330</v>
      </c>
      <c r="AK48" s="47">
        <f>M48*0.6</f>
        <v>7005</v>
      </c>
      <c r="AL48" s="47">
        <f>SLOPE(AH48:AK48,AH$47:AK$47)</f>
        <v>222.375</v>
      </c>
      <c r="AM48" s="98">
        <f>INTERCEPT(AH48:AK48,AH$47:AK$47)</f>
        <v>2658</v>
      </c>
      <c r="AN48" s="102" t="s">
        <v>210</v>
      </c>
      <c r="AO48" s="155" t="s">
        <v>211</v>
      </c>
      <c r="AP48" s="39"/>
    </row>
    <row r="49" spans="2:42" ht="133.35" customHeight="1" x14ac:dyDescent="0.25">
      <c r="B49" s="28"/>
      <c r="C49" s="121" t="s">
        <v>168</v>
      </c>
      <c r="D49" s="121" t="s">
        <v>169</v>
      </c>
      <c r="E49" s="123">
        <v>4</v>
      </c>
      <c r="F49" s="122">
        <v>1</v>
      </c>
      <c r="G49" s="94" t="e">
        <f>101.85*'Financial assumptions'!#REF!</f>
        <v>#REF!</v>
      </c>
      <c r="H49" s="96">
        <v>15</v>
      </c>
      <c r="I49" s="96">
        <v>17</v>
      </c>
      <c r="J49" s="97">
        <f>J48*1.1</f>
        <v>7975.0000000000009</v>
      </c>
      <c r="K49" s="47">
        <f t="shared" ref="K49:M49" si="4">K48*1.1</f>
        <v>9900</v>
      </c>
      <c r="L49" s="47">
        <f t="shared" si="4"/>
        <v>11605.000000000002</v>
      </c>
      <c r="M49" s="47">
        <f t="shared" si="4"/>
        <v>12842.500000000002</v>
      </c>
      <c r="N49" s="47">
        <f>SLOPE(J49:M49,J$47:M$47)</f>
        <v>407.68750000000011</v>
      </c>
      <c r="O49" s="47">
        <f>INTERCEPT(J49:M49,J$47:M$47)</f>
        <v>4872.9999999999982</v>
      </c>
      <c r="P49" s="47">
        <f t="shared" ref="P49:S49" si="5">P48*1.1</f>
        <v>6380.0000000000009</v>
      </c>
      <c r="Q49" s="47">
        <f t="shared" si="5"/>
        <v>7920.0000000000009</v>
      </c>
      <c r="R49" s="47">
        <f t="shared" si="5"/>
        <v>9284</v>
      </c>
      <c r="S49" s="47">
        <f t="shared" si="5"/>
        <v>10274</v>
      </c>
      <c r="T49" s="47">
        <f>SLOPE(P49:S49,P$47:S$47)</f>
        <v>326.14999999999992</v>
      </c>
      <c r="U49" s="47">
        <f>INTERCEPT(P49:S49,P$47:S$47)</f>
        <v>3898.4000000000015</v>
      </c>
      <c r="V49" s="47">
        <f t="shared" ref="V49:Y49" si="6">V48*1.1</f>
        <v>5582.5</v>
      </c>
      <c r="W49" s="47">
        <f t="shared" si="6"/>
        <v>6930.0000000000009</v>
      </c>
      <c r="X49" s="47">
        <f t="shared" si="6"/>
        <v>8123.5</v>
      </c>
      <c r="Y49" s="47">
        <f t="shared" si="6"/>
        <v>8989.75</v>
      </c>
      <c r="Z49" s="47">
        <f>SLOPE(V49:Y49,V$47:Y$47)</f>
        <v>285.38125000000002</v>
      </c>
      <c r="AA49" s="95">
        <f>INTERCEPT(V49:Y49,V$47:Y$47)</f>
        <v>3411.0999999999995</v>
      </c>
      <c r="AB49" s="97">
        <f>AB48</f>
        <v>5075</v>
      </c>
      <c r="AC49" s="47">
        <f>AC48</f>
        <v>6300</v>
      </c>
      <c r="AD49" s="47">
        <f>AD48</f>
        <v>7384.9999999999991</v>
      </c>
      <c r="AE49" s="47">
        <f>AE48</f>
        <v>8172.4999999999991</v>
      </c>
      <c r="AF49" s="47">
        <f>SLOPE(AB49:AE49,AB$47:AE$47)</f>
        <v>259.43749999999989</v>
      </c>
      <c r="AG49" s="47">
        <f>INTERCEPT(AB49:AE49,AB$47:AE$47)</f>
        <v>3101.0000000000018</v>
      </c>
      <c r="AH49" s="47">
        <f>AH48</f>
        <v>4350</v>
      </c>
      <c r="AI49" s="47">
        <f>AI48</f>
        <v>5400</v>
      </c>
      <c r="AJ49" s="47">
        <f>AJ48</f>
        <v>6330</v>
      </c>
      <c r="AK49" s="47">
        <f>AK48</f>
        <v>7005</v>
      </c>
      <c r="AL49" s="47">
        <f>SLOPE(AH49:AK49,AH$47:AK$47)</f>
        <v>222.375</v>
      </c>
      <c r="AM49" s="98">
        <f>INTERCEPT(AH49:AK49,AH$47:AK$47)</f>
        <v>2658</v>
      </c>
      <c r="AN49" s="103" t="s">
        <v>212</v>
      </c>
      <c r="AO49" s="156" t="s">
        <v>213</v>
      </c>
      <c r="AP49" s="39"/>
    </row>
    <row r="50" spans="2:42" ht="75" x14ac:dyDescent="0.25">
      <c r="B50" s="28"/>
      <c r="C50" s="121" t="s">
        <v>170</v>
      </c>
      <c r="D50" s="121" t="s">
        <v>214</v>
      </c>
      <c r="E50" s="123">
        <v>4</v>
      </c>
      <c r="F50" s="122">
        <v>1</v>
      </c>
      <c r="G50" s="119" t="e">
        <f>G49</f>
        <v>#REF!</v>
      </c>
      <c r="H50" s="96">
        <v>15</v>
      </c>
      <c r="I50" s="96">
        <v>17</v>
      </c>
      <c r="J50" s="129"/>
      <c r="K50" s="46"/>
      <c r="L50" s="46"/>
      <c r="M50" s="46"/>
      <c r="N50" s="47">
        <f>M48/M47</f>
        <v>583.75</v>
      </c>
      <c r="O50" s="47">
        <f>'Additional costs'!$E$33</f>
        <v>0</v>
      </c>
      <c r="P50" s="46"/>
      <c r="Q50" s="46"/>
      <c r="R50" s="46"/>
      <c r="S50" s="46"/>
      <c r="T50" s="47">
        <f>S48/S47</f>
        <v>467</v>
      </c>
      <c r="U50" s="47">
        <f>'Additional costs'!$E$33</f>
        <v>0</v>
      </c>
      <c r="V50" s="46"/>
      <c r="W50" s="141"/>
      <c r="X50" s="46"/>
      <c r="Y50" s="46"/>
      <c r="Z50" s="47">
        <f>Y48/Y47</f>
        <v>408.62499999999994</v>
      </c>
      <c r="AA50" s="47">
        <f>'Additional costs'!$E$33</f>
        <v>0</v>
      </c>
      <c r="AB50" s="129"/>
      <c r="AC50" s="46"/>
      <c r="AD50" s="46"/>
      <c r="AE50" s="46"/>
      <c r="AF50" s="47">
        <f>AE48/AE47</f>
        <v>408.62499999999994</v>
      </c>
      <c r="AG50" s="47">
        <f>'Additional costs'!$E$33</f>
        <v>0</v>
      </c>
      <c r="AH50" s="46"/>
      <c r="AI50" s="46"/>
      <c r="AJ50" s="46"/>
      <c r="AK50" s="46"/>
      <c r="AL50" s="47">
        <f>AK48/AK47</f>
        <v>350.25</v>
      </c>
      <c r="AM50" s="98">
        <f>'Additional costs'!$E$33</f>
        <v>0</v>
      </c>
      <c r="AN50" s="102" t="s">
        <v>215</v>
      </c>
      <c r="AO50" s="335" t="s">
        <v>216</v>
      </c>
      <c r="AP50" s="39"/>
    </row>
    <row r="51" spans="2:42" ht="102.6" customHeight="1" x14ac:dyDescent="0.25">
      <c r="B51" s="28"/>
      <c r="C51" s="121" t="s">
        <v>217</v>
      </c>
      <c r="D51" s="121" t="s">
        <v>218</v>
      </c>
      <c r="E51" s="124">
        <v>4</v>
      </c>
      <c r="F51" s="42">
        <v>1</v>
      </c>
      <c r="G51" s="119" t="e">
        <f>G48+R11-50</f>
        <v>#REF!</v>
      </c>
      <c r="H51" s="95">
        <v>15</v>
      </c>
      <c r="I51" s="95">
        <v>15</v>
      </c>
      <c r="J51" s="97" t="e">
        <f>J48+(800+300+150)*'Financial assumptions'!#REF!*'Financial assumptions'!#REF!</f>
        <v>#REF!</v>
      </c>
      <c r="K51" s="47" t="e">
        <f>K48+(800+300+150)*'Financial assumptions'!#REF!*'Financial assumptions'!#REF!</f>
        <v>#REF!</v>
      </c>
      <c r="L51" s="47" t="e">
        <f>L48+(800+300+150)*'Financial assumptions'!#REF!*'Financial assumptions'!#REF!</f>
        <v>#REF!</v>
      </c>
      <c r="M51" s="47" t="e">
        <f>M48+(800+300+150)*'Financial assumptions'!#REF!*'Financial assumptions'!#REF!</f>
        <v>#REF!</v>
      </c>
      <c r="N51" s="47" t="e">
        <f>SLOPE(J51:M51,J$47:M$47)</f>
        <v>#REF!</v>
      </c>
      <c r="O51" s="47" t="e">
        <f>INTERCEPT(J51:M51,J$47:M$47)</f>
        <v>#REF!</v>
      </c>
      <c r="P51" s="47" t="e">
        <f>P48+(800+300+150)*'Financial assumptions'!#REF!*'Financial assumptions'!#REF!</f>
        <v>#REF!</v>
      </c>
      <c r="Q51" s="47" t="e">
        <f>Q48+(800+300+150)*'Financial assumptions'!#REF!*'Financial assumptions'!#REF!</f>
        <v>#REF!</v>
      </c>
      <c r="R51" s="47" t="e">
        <f>R48+(800+300+150)*'Financial assumptions'!#REF!*'Financial assumptions'!#REF!</f>
        <v>#REF!</v>
      </c>
      <c r="S51" s="47" t="e">
        <f>S48+(800+300+150)*'Financial assumptions'!#REF!*'Financial assumptions'!#REF!</f>
        <v>#REF!</v>
      </c>
      <c r="T51" s="47" t="e">
        <f>SLOPE(P51:S51,P$47:S$47)</f>
        <v>#REF!</v>
      </c>
      <c r="U51" s="47" t="e">
        <f>INTERCEPT(P51:S51,P$47:S$47)</f>
        <v>#REF!</v>
      </c>
      <c r="V51" s="95" t="e">
        <f>V48+(800+300+150)*'Financial assumptions'!#REF!*'Financial assumptions'!#REF!</f>
        <v>#REF!</v>
      </c>
      <c r="W51" s="47" t="e">
        <f>W48+(800+300+150)*'Financial assumptions'!#REF!*'Financial assumptions'!#REF!</f>
        <v>#REF!</v>
      </c>
      <c r="X51" s="140" t="e">
        <f>X48+(800+300+150)*'Financial assumptions'!#REF!*'Financial assumptions'!#REF!</f>
        <v>#REF!</v>
      </c>
      <c r="Y51" s="47" t="e">
        <f>Y48+(800+300+150)*'Financial assumptions'!#REF!*'Financial assumptions'!#REF!</f>
        <v>#REF!</v>
      </c>
      <c r="Z51" s="47" t="e">
        <f>SLOPE(V51:Y51,V$47:Y$47)</f>
        <v>#REF!</v>
      </c>
      <c r="AA51" s="95" t="e">
        <f>INTERCEPT(V51:Y51,V$47:Y$47)</f>
        <v>#REF!</v>
      </c>
      <c r="AB51" s="97" t="e">
        <f>AB48+(800+300+150)*'Financial assumptions'!#REF!*'Financial assumptions'!#REF!</f>
        <v>#REF!</v>
      </c>
      <c r="AC51" s="47" t="e">
        <f>AC48+(800+300+150)*'Financial assumptions'!#REF!*'Financial assumptions'!#REF!</f>
        <v>#REF!</v>
      </c>
      <c r="AD51" s="47" t="e">
        <f>AD48+(800+300+150)*'Financial assumptions'!#REF!*'Financial assumptions'!#REF!</f>
        <v>#REF!</v>
      </c>
      <c r="AE51" s="47" t="e">
        <f>AE48+(800+300+150)*'Financial assumptions'!#REF!*'Financial assumptions'!#REF!</f>
        <v>#REF!</v>
      </c>
      <c r="AF51" s="47" t="e">
        <f>SLOPE(AB51:AE51,AB$47:AE$47)</f>
        <v>#REF!</v>
      </c>
      <c r="AG51" s="47" t="e">
        <f>INTERCEPT(AB51:AE51,AB$47:AE$47)</f>
        <v>#REF!</v>
      </c>
      <c r="AH51" s="47" t="e">
        <f>AH48+(800+300+150)*'Financial assumptions'!#REF!*'Financial assumptions'!#REF!</f>
        <v>#REF!</v>
      </c>
      <c r="AI51" s="47" t="e">
        <f>AI48+(800+300+150)*'Financial assumptions'!#REF!*'Financial assumptions'!#REF!</f>
        <v>#REF!</v>
      </c>
      <c r="AJ51" s="47" t="e">
        <f>AJ48+(800+300+150)*'Financial assumptions'!#REF!*'Financial assumptions'!#REF!</f>
        <v>#REF!</v>
      </c>
      <c r="AK51" s="47" t="e">
        <f>AK48+(800+300+150)*'Financial assumptions'!#REF!*'Financial assumptions'!#REF!</f>
        <v>#REF!</v>
      </c>
      <c r="AL51" s="47" t="e">
        <f>SLOPE(AH51:AK51,AH$47:AK$47)</f>
        <v>#REF!</v>
      </c>
      <c r="AM51" s="98" t="e">
        <f>INTERCEPT(AH51:AK51,AH$47:AK$47)</f>
        <v>#REF!</v>
      </c>
      <c r="AN51" s="102" t="s">
        <v>219</v>
      </c>
      <c r="AO51" s="155" t="s">
        <v>220</v>
      </c>
      <c r="AP51" s="39"/>
    </row>
    <row r="52" spans="2:42" ht="93.6" customHeight="1" x14ac:dyDescent="0.25">
      <c r="B52" s="28"/>
      <c r="C52" s="121" t="s">
        <v>221</v>
      </c>
      <c r="D52" s="121" t="s">
        <v>222</v>
      </c>
      <c r="E52" s="124">
        <v>4</v>
      </c>
      <c r="F52" s="42">
        <v>1</v>
      </c>
      <c r="G52" s="119" t="e">
        <f>G48+R11-50+65</f>
        <v>#REF!</v>
      </c>
      <c r="H52" s="95">
        <v>15</v>
      </c>
      <c r="I52" s="95">
        <v>15</v>
      </c>
      <c r="J52" s="97" t="e">
        <f>J48+(1232+300)*'Financial assumptions'!#REF!*'Financial assumptions'!#REF!</f>
        <v>#REF!</v>
      </c>
      <c r="K52" s="47" t="e">
        <f>K48+(1232+300)*'Financial assumptions'!#REF!*'Financial assumptions'!#REF!</f>
        <v>#REF!</v>
      </c>
      <c r="L52" s="47" t="e">
        <f>L48+(1232+300)*'Financial assumptions'!#REF!*'Financial assumptions'!#REF!</f>
        <v>#REF!</v>
      </c>
      <c r="M52" s="47" t="e">
        <f>M48+(1232+300)*'Financial assumptions'!#REF!*'Financial assumptions'!#REF!</f>
        <v>#REF!</v>
      </c>
      <c r="N52" s="47" t="e">
        <f>SLOPE(J52:M52,J$47:M$47)</f>
        <v>#REF!</v>
      </c>
      <c r="O52" s="47" t="e">
        <f>INTERCEPT(J52:M52,J$47:M$47)</f>
        <v>#REF!</v>
      </c>
      <c r="P52" s="47" t="e">
        <f>P48+(1232+300)*'Financial assumptions'!#REF!*'Financial assumptions'!#REF!</f>
        <v>#REF!</v>
      </c>
      <c r="Q52" s="47" t="e">
        <f>Q48+(1232+300)*'Financial assumptions'!#REF!*'Financial assumptions'!#REF!</f>
        <v>#REF!</v>
      </c>
      <c r="R52" s="47" t="e">
        <f>R48+(1232+300)*'Financial assumptions'!#REF!*'Financial assumptions'!#REF!</f>
        <v>#REF!</v>
      </c>
      <c r="S52" s="47" t="e">
        <f>S48+(1232+300)*'Financial assumptions'!#REF!*'Financial assumptions'!#REF!</f>
        <v>#REF!</v>
      </c>
      <c r="T52" s="47" t="e">
        <f>SLOPE(P52:S52,P$47:S$47)</f>
        <v>#REF!</v>
      </c>
      <c r="U52" s="47" t="e">
        <f>INTERCEPT(P52:S52,P$47:S$47)</f>
        <v>#REF!</v>
      </c>
      <c r="V52" s="47" t="e">
        <f>V48+(1232+300)*'Financial assumptions'!#REF!*'Financial assumptions'!#REF!</f>
        <v>#REF!</v>
      </c>
      <c r="W52" s="113" t="e">
        <f>W48+(1232+300)*'Financial assumptions'!#REF!*'Financial assumptions'!#REF!</f>
        <v>#REF!</v>
      </c>
      <c r="X52" s="47" t="e">
        <f>X48+(1232+300)*'Financial assumptions'!#REF!*'Financial assumptions'!#REF!</f>
        <v>#REF!</v>
      </c>
      <c r="Y52" s="47" t="e">
        <f>Y48+(1232+300)*'Financial assumptions'!#REF!*'Financial assumptions'!#REF!</f>
        <v>#REF!</v>
      </c>
      <c r="Z52" s="47" t="e">
        <f>SLOPE(V52:Y52,V$47:Y$47)</f>
        <v>#REF!</v>
      </c>
      <c r="AA52" s="95" t="e">
        <f>INTERCEPT(V52:Y52,V$47:Y$47)</f>
        <v>#REF!</v>
      </c>
      <c r="AB52" s="97" t="e">
        <f>AB48+(1232+300)*'Financial assumptions'!#REF!*'Financial assumptions'!#REF!</f>
        <v>#REF!</v>
      </c>
      <c r="AC52" s="47" t="e">
        <f>AC48+(1232+300)*'Financial assumptions'!#REF!*'Financial assumptions'!#REF!</f>
        <v>#REF!</v>
      </c>
      <c r="AD52" s="47" t="e">
        <f>AD48+(1232+300)*'Financial assumptions'!#REF!*'Financial assumptions'!#REF!</f>
        <v>#REF!</v>
      </c>
      <c r="AE52" s="47" t="e">
        <f>AE48+(1232+300)*'Financial assumptions'!#REF!*'Financial assumptions'!#REF!</f>
        <v>#REF!</v>
      </c>
      <c r="AF52" s="47" t="e">
        <f>SLOPE(AB52:AE52,AB$47:AE$47)</f>
        <v>#REF!</v>
      </c>
      <c r="AG52" s="47" t="e">
        <f>INTERCEPT(AB52:AE52,AB$47:AE$47)</f>
        <v>#REF!</v>
      </c>
      <c r="AH52" s="47" t="e">
        <f>AH48+(1232+300)*'Financial assumptions'!#REF!*'Financial assumptions'!#REF!</f>
        <v>#REF!</v>
      </c>
      <c r="AI52" s="47" t="e">
        <f>AI48+(1232+300)*'Financial assumptions'!#REF!*'Financial assumptions'!#REF!</f>
        <v>#REF!</v>
      </c>
      <c r="AJ52" s="47" t="e">
        <f>AJ48+(1232+300)*'Financial assumptions'!#REF!*'Financial assumptions'!#REF!</f>
        <v>#REF!</v>
      </c>
      <c r="AK52" s="47" t="e">
        <f>AK48+(1232+300)*'Financial assumptions'!#REF!*'Financial assumptions'!#REF!</f>
        <v>#REF!</v>
      </c>
      <c r="AL52" s="47" t="e">
        <f>SLOPE(AH52:AK52,AH$47:AK$47)</f>
        <v>#REF!</v>
      </c>
      <c r="AM52" s="98" t="e">
        <f>INTERCEPT(AH52:AK52,AH$47:AK$47)</f>
        <v>#REF!</v>
      </c>
      <c r="AN52" s="102" t="s">
        <v>223</v>
      </c>
      <c r="AO52" s="155" t="s">
        <v>224</v>
      </c>
      <c r="AP52" s="39"/>
    </row>
    <row r="53" spans="2:42" ht="65.849999999999994" customHeight="1" thickBot="1" x14ac:dyDescent="0.3">
      <c r="B53" s="28"/>
      <c r="C53" s="121" t="s">
        <v>171</v>
      </c>
      <c r="D53" s="121" t="s">
        <v>225</v>
      </c>
      <c r="E53" s="125">
        <v>4</v>
      </c>
      <c r="F53" s="126">
        <v>1</v>
      </c>
      <c r="G53" s="127" t="e">
        <f>G48+R6-50</f>
        <v>#REF!</v>
      </c>
      <c r="H53" s="128">
        <v>15</v>
      </c>
      <c r="I53" s="128">
        <v>15</v>
      </c>
      <c r="J53" s="99" t="e">
        <f>J48+$H$6+300*'Financial assumptions'!#REF!*'Financial assumptions'!#REF!</f>
        <v>#REF!</v>
      </c>
      <c r="K53" s="100" t="e">
        <f>K48+$H$6+300*'Financial assumptions'!#REF!*'Financial assumptions'!#REF!</f>
        <v>#REF!</v>
      </c>
      <c r="L53" s="100" t="e">
        <f>L48+$H$6+300*'Financial assumptions'!#REF!*'Financial assumptions'!#REF!</f>
        <v>#REF!</v>
      </c>
      <c r="M53" s="100" t="e">
        <f>M48+$H$6+300*'Financial assumptions'!#REF!*'Financial assumptions'!#REF!</f>
        <v>#REF!</v>
      </c>
      <c r="N53" s="100" t="e">
        <f>SLOPE(J53:M53,J$47:M$47)+$M$6</f>
        <v>#REF!</v>
      </c>
      <c r="O53" s="100" t="e">
        <f>INTERCEPT(J53:M53,J$47:M$47)</f>
        <v>#REF!</v>
      </c>
      <c r="P53" s="100" t="e">
        <f>P48+$H$6+300*'Financial assumptions'!#REF!*'Financial assumptions'!#REF!</f>
        <v>#REF!</v>
      </c>
      <c r="Q53" s="100" t="e">
        <f>Q48+$H$6+300*'Financial assumptions'!#REF!*'Financial assumptions'!#REF!</f>
        <v>#REF!</v>
      </c>
      <c r="R53" s="100" t="e">
        <f>R48+$H$6+300*'Financial assumptions'!#REF!*'Financial assumptions'!#REF!</f>
        <v>#REF!</v>
      </c>
      <c r="S53" s="100" t="e">
        <f>S48+$H$6+300*'Financial assumptions'!#REF!*'Financial assumptions'!#REF!</f>
        <v>#REF!</v>
      </c>
      <c r="T53" s="100" t="e">
        <f>SLOPE(P53:S53,P$47:S$47)+$M$6</f>
        <v>#REF!</v>
      </c>
      <c r="U53" s="100" t="e">
        <f>INTERCEPT(P53:S53,P$47:S$47)</f>
        <v>#REF!</v>
      </c>
      <c r="V53" s="100" t="e">
        <f>V48+$H$6+300*'Financial assumptions'!#REF!*'Financial assumptions'!#REF!</f>
        <v>#REF!</v>
      </c>
      <c r="W53" s="100" t="e">
        <f>W48+$H$6+300*'Financial assumptions'!#REF!*'Financial assumptions'!#REF!</f>
        <v>#REF!</v>
      </c>
      <c r="X53" s="100" t="e">
        <f>X48+$H$6+300*'Financial assumptions'!#REF!*'Financial assumptions'!#REF!</f>
        <v>#REF!</v>
      </c>
      <c r="Y53" s="100" t="e">
        <f>Y48+$H$6+300*'Financial assumptions'!#REF!*'Financial assumptions'!#REF!</f>
        <v>#REF!</v>
      </c>
      <c r="Z53" s="100" t="e">
        <f>SLOPE(V53:Y53,V$47:Y$47)+$M$6</f>
        <v>#REF!</v>
      </c>
      <c r="AA53" s="128" t="e">
        <f>INTERCEPT(V53:Y53,V$47:Y$47)</f>
        <v>#REF!</v>
      </c>
      <c r="AB53" s="99" t="e">
        <f>AB48+$H$6+300*'Financial assumptions'!#REF!*'Financial assumptions'!#REF!</f>
        <v>#REF!</v>
      </c>
      <c r="AC53" s="100" t="e">
        <f>AC48+$H$6+300*'Financial assumptions'!#REF!*'Financial assumptions'!#REF!</f>
        <v>#REF!</v>
      </c>
      <c r="AD53" s="100" t="e">
        <f>AD48+$H$6+300*'Financial assumptions'!#REF!*'Financial assumptions'!#REF!</f>
        <v>#REF!</v>
      </c>
      <c r="AE53" s="100" t="e">
        <f>AE48+$H$6+300*'Financial assumptions'!#REF!*'Financial assumptions'!#REF!</f>
        <v>#REF!</v>
      </c>
      <c r="AF53" s="100" t="e">
        <f>SLOPE(AB53:AE53,AB$47:AE$47)+$M$6</f>
        <v>#REF!</v>
      </c>
      <c r="AG53" s="100" t="e">
        <f>INTERCEPT(AB53:AE53,AB$47:AE$47)</f>
        <v>#REF!</v>
      </c>
      <c r="AH53" s="100" t="e">
        <f>AH48+$H$6+300*'Financial assumptions'!#REF!*'Financial assumptions'!#REF!</f>
        <v>#REF!</v>
      </c>
      <c r="AI53" s="100" t="e">
        <f>AI48+$H$6+300*'Financial assumptions'!#REF!*'Financial assumptions'!#REF!</f>
        <v>#REF!</v>
      </c>
      <c r="AJ53" s="100" t="e">
        <f>AJ48+$H$6+300*'Financial assumptions'!#REF!*'Financial assumptions'!#REF!</f>
        <v>#REF!</v>
      </c>
      <c r="AK53" s="100" t="e">
        <f>AK48+$H$6+300*'Financial assumptions'!#REF!*'Financial assumptions'!#REF!</f>
        <v>#REF!</v>
      </c>
      <c r="AL53" s="100" t="e">
        <f>SLOPE(AH53:AK53,AH$47:AK$47)+$M$6</f>
        <v>#REF!</v>
      </c>
      <c r="AM53" s="101" t="e">
        <f>INTERCEPT(AH53:AK53,AH$47:AK$47)</f>
        <v>#REF!</v>
      </c>
      <c r="AN53" s="333" t="s">
        <v>226</v>
      </c>
      <c r="AO53" s="155" t="s">
        <v>172</v>
      </c>
      <c r="AP53" s="39"/>
    </row>
    <row r="54" spans="2:42" ht="12.6" customHeight="1" x14ac:dyDescent="0.25">
      <c r="B54" s="28"/>
      <c r="C54" s="21"/>
      <c r="D54" s="53"/>
      <c r="E54" s="53"/>
      <c r="F54" s="53"/>
      <c r="G54" s="53"/>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22"/>
      <c r="AN54" s="222"/>
      <c r="AO54" s="21"/>
      <c r="AP54" s="39"/>
    </row>
    <row r="55" spans="2:42" x14ac:dyDescent="0.25">
      <c r="B55" s="28"/>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22"/>
      <c r="AN55" s="222"/>
      <c r="AO55" s="21"/>
      <c r="AP55" s="39"/>
    </row>
    <row r="56" spans="2:42" ht="21" x14ac:dyDescent="0.25">
      <c r="B56" s="28"/>
      <c r="C56" s="21"/>
      <c r="D56" s="118" t="s">
        <v>227</v>
      </c>
      <c r="E56" s="118"/>
      <c r="F56" s="118"/>
      <c r="G56" s="118"/>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116"/>
      <c r="AN56" s="116"/>
      <c r="AO56" s="21"/>
      <c r="AP56" s="39"/>
    </row>
    <row r="57" spans="2:42" ht="21" x14ac:dyDescent="0.25">
      <c r="B57" s="28"/>
      <c r="C57" s="21"/>
      <c r="D57" s="90"/>
      <c r="E57" s="90"/>
      <c r="F57" s="90"/>
      <c r="G57" s="90"/>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22"/>
      <c r="AN57" s="222"/>
      <c r="AO57" s="21"/>
      <c r="AP57" s="39"/>
    </row>
    <row r="58" spans="2:42" ht="21.75" thickBot="1" x14ac:dyDescent="0.3">
      <c r="B58" s="28"/>
      <c r="C58" s="21"/>
      <c r="D58" s="90"/>
      <c r="E58" s="90"/>
      <c r="F58" s="90"/>
      <c r="G58" s="90"/>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22"/>
      <c r="AN58" s="222"/>
      <c r="AO58" s="21"/>
      <c r="AP58" s="39"/>
    </row>
    <row r="59" spans="2:42" ht="21.75" thickBot="1" x14ac:dyDescent="0.3">
      <c r="B59" s="28"/>
      <c r="C59" s="21"/>
      <c r="D59" s="90"/>
      <c r="E59" s="90"/>
      <c r="F59" s="90"/>
      <c r="G59" s="90"/>
      <c r="H59" s="150" t="s">
        <v>200</v>
      </c>
      <c r="I59" s="150" t="s">
        <v>201</v>
      </c>
      <c r="J59" s="150" t="s">
        <v>200</v>
      </c>
      <c r="K59" s="150" t="s">
        <v>200</v>
      </c>
      <c r="L59" s="150" t="s">
        <v>200</v>
      </c>
      <c r="M59" s="150" t="s">
        <v>200</v>
      </c>
      <c r="N59" s="150" t="s">
        <v>200</v>
      </c>
      <c r="O59" s="150" t="s">
        <v>200</v>
      </c>
      <c r="P59" s="150" t="s">
        <v>200</v>
      </c>
      <c r="Q59" s="150" t="s">
        <v>200</v>
      </c>
      <c r="R59" s="150" t="s">
        <v>200</v>
      </c>
      <c r="S59" s="150" t="s">
        <v>200</v>
      </c>
      <c r="T59" s="150" t="s">
        <v>200</v>
      </c>
      <c r="U59" s="150" t="s">
        <v>200</v>
      </c>
      <c r="V59" s="150" t="s">
        <v>200</v>
      </c>
      <c r="W59" s="150" t="s">
        <v>200</v>
      </c>
      <c r="X59" s="150" t="s">
        <v>200</v>
      </c>
      <c r="Y59" s="150" t="s">
        <v>200</v>
      </c>
      <c r="Z59" s="150" t="s">
        <v>200</v>
      </c>
      <c r="AA59" s="150" t="s">
        <v>200</v>
      </c>
      <c r="AB59" s="150" t="s">
        <v>201</v>
      </c>
      <c r="AC59" s="150" t="s">
        <v>201</v>
      </c>
      <c r="AD59" s="150" t="s">
        <v>201</v>
      </c>
      <c r="AE59" s="150" t="s">
        <v>201</v>
      </c>
      <c r="AF59" s="150" t="s">
        <v>201</v>
      </c>
      <c r="AG59" s="150" t="s">
        <v>201</v>
      </c>
      <c r="AH59" s="150" t="s">
        <v>201</v>
      </c>
      <c r="AI59" s="150" t="s">
        <v>201</v>
      </c>
      <c r="AJ59" s="150" t="s">
        <v>201</v>
      </c>
      <c r="AK59" s="150" t="s">
        <v>201</v>
      </c>
      <c r="AL59" s="150" t="s">
        <v>201</v>
      </c>
      <c r="AM59" s="150" t="s">
        <v>201</v>
      </c>
      <c r="AN59" s="222"/>
      <c r="AO59" s="222"/>
      <c r="AP59" s="39"/>
    </row>
    <row r="60" spans="2:42" ht="21" x14ac:dyDescent="0.25">
      <c r="B60" s="28"/>
      <c r="C60" s="21"/>
      <c r="D60" s="25"/>
      <c r="E60" s="25"/>
      <c r="F60" s="25"/>
      <c r="G60" s="328" t="s">
        <v>2</v>
      </c>
      <c r="H60" s="150" t="s">
        <v>202</v>
      </c>
      <c r="I60" s="150" t="s">
        <v>203</v>
      </c>
      <c r="J60" s="150" t="s">
        <v>202</v>
      </c>
      <c r="K60" s="150" t="s">
        <v>202</v>
      </c>
      <c r="L60" s="150" t="s">
        <v>202</v>
      </c>
      <c r="M60" s="150" t="s">
        <v>202</v>
      </c>
      <c r="N60" s="150" t="s">
        <v>202</v>
      </c>
      <c r="O60" s="150" t="s">
        <v>202</v>
      </c>
      <c r="P60" s="150" t="s">
        <v>202</v>
      </c>
      <c r="Q60" s="150" t="s">
        <v>202</v>
      </c>
      <c r="R60" s="150" t="s">
        <v>202</v>
      </c>
      <c r="S60" s="150" t="s">
        <v>202</v>
      </c>
      <c r="T60" s="150" t="s">
        <v>202</v>
      </c>
      <c r="U60" s="150" t="s">
        <v>202</v>
      </c>
      <c r="V60" s="150" t="s">
        <v>202</v>
      </c>
      <c r="W60" s="150" t="s">
        <v>202</v>
      </c>
      <c r="X60" s="150" t="s">
        <v>202</v>
      </c>
      <c r="Y60" s="150" t="s">
        <v>202</v>
      </c>
      <c r="Z60" s="150" t="s">
        <v>202</v>
      </c>
      <c r="AA60" s="150" t="s">
        <v>202</v>
      </c>
      <c r="AB60" s="150" t="s">
        <v>203</v>
      </c>
      <c r="AC60" s="150" t="s">
        <v>203</v>
      </c>
      <c r="AD60" s="150" t="s">
        <v>203</v>
      </c>
      <c r="AE60" s="150" t="s">
        <v>203</v>
      </c>
      <c r="AF60" s="150" t="s">
        <v>203</v>
      </c>
      <c r="AG60" s="150" t="s">
        <v>203</v>
      </c>
      <c r="AH60" s="150" t="s">
        <v>203</v>
      </c>
      <c r="AI60" s="150" t="s">
        <v>203</v>
      </c>
      <c r="AJ60" s="150" t="s">
        <v>203</v>
      </c>
      <c r="AK60" s="150" t="s">
        <v>203</v>
      </c>
      <c r="AL60" s="150" t="s">
        <v>203</v>
      </c>
      <c r="AM60" s="150" t="s">
        <v>203</v>
      </c>
      <c r="AN60" s="222"/>
      <c r="AO60" s="222"/>
      <c r="AP60" s="39"/>
    </row>
    <row r="61" spans="2:42" ht="18.75" x14ac:dyDescent="0.25">
      <c r="B61" s="28"/>
      <c r="C61" s="21"/>
      <c r="D61" s="25"/>
      <c r="E61" s="25"/>
      <c r="F61" s="25"/>
      <c r="G61" s="25"/>
      <c r="H61" s="25"/>
      <c r="I61" s="328" t="s">
        <v>138</v>
      </c>
      <c r="J61" s="142">
        <v>2020</v>
      </c>
      <c r="K61" s="142">
        <v>2020</v>
      </c>
      <c r="L61" s="142">
        <v>2020</v>
      </c>
      <c r="M61" s="142">
        <v>2020</v>
      </c>
      <c r="N61" s="142">
        <v>2020</v>
      </c>
      <c r="O61" s="142">
        <v>2020</v>
      </c>
      <c r="P61" s="142">
        <v>2030</v>
      </c>
      <c r="Q61" s="142">
        <v>2030</v>
      </c>
      <c r="R61" s="142">
        <v>2030</v>
      </c>
      <c r="S61" s="142">
        <v>2030</v>
      </c>
      <c r="T61" s="142">
        <v>2030</v>
      </c>
      <c r="U61" s="142">
        <v>2030</v>
      </c>
      <c r="V61" s="142">
        <v>2050</v>
      </c>
      <c r="W61" s="142">
        <v>2050</v>
      </c>
      <c r="X61" s="142">
        <v>2050</v>
      </c>
      <c r="Y61" s="142">
        <v>2050</v>
      </c>
      <c r="Z61" s="142">
        <v>2050</v>
      </c>
      <c r="AA61" s="142">
        <v>2050</v>
      </c>
      <c r="AB61" s="142">
        <v>2030</v>
      </c>
      <c r="AC61" s="142">
        <v>2030</v>
      </c>
      <c r="AD61" s="142">
        <v>2030</v>
      </c>
      <c r="AE61" s="142">
        <v>2030</v>
      </c>
      <c r="AF61" s="142">
        <v>2030</v>
      </c>
      <c r="AG61" s="142">
        <v>2030</v>
      </c>
      <c r="AH61" s="142">
        <v>2050</v>
      </c>
      <c r="AI61" s="142">
        <v>2050</v>
      </c>
      <c r="AJ61" s="142">
        <v>2050</v>
      </c>
      <c r="AK61" s="142">
        <v>2050</v>
      </c>
      <c r="AL61" s="142">
        <v>2050</v>
      </c>
      <c r="AM61" s="142">
        <v>2050</v>
      </c>
      <c r="AN61" s="222"/>
      <c r="AO61" s="222"/>
      <c r="AP61" s="39"/>
    </row>
    <row r="62" spans="2:42" ht="18.600000000000001" customHeight="1" x14ac:dyDescent="0.25">
      <c r="B62" s="28"/>
      <c r="C62" s="21"/>
      <c r="D62" s="25"/>
      <c r="E62" s="25"/>
      <c r="F62" s="25"/>
      <c r="G62" s="25"/>
      <c r="H62" s="25"/>
      <c r="I62" s="25"/>
      <c r="J62" s="142" t="s">
        <v>165</v>
      </c>
      <c r="K62" s="142" t="s">
        <v>165</v>
      </c>
      <c r="L62" s="142" t="s">
        <v>165</v>
      </c>
      <c r="M62" s="142" t="s">
        <v>165</v>
      </c>
      <c r="N62" s="328" t="s">
        <v>119</v>
      </c>
      <c r="O62" s="330" t="s">
        <v>118</v>
      </c>
      <c r="P62" s="34" t="s">
        <v>165</v>
      </c>
      <c r="Q62" s="34" t="s">
        <v>165</v>
      </c>
      <c r="R62" s="34" t="s">
        <v>165</v>
      </c>
      <c r="S62" s="34" t="s">
        <v>165</v>
      </c>
      <c r="T62" s="328" t="s">
        <v>119</v>
      </c>
      <c r="U62" s="330" t="s">
        <v>118</v>
      </c>
      <c r="V62" s="34" t="s">
        <v>165</v>
      </c>
      <c r="W62" s="34" t="s">
        <v>165</v>
      </c>
      <c r="X62" s="34" t="s">
        <v>165</v>
      </c>
      <c r="Y62" s="34" t="s">
        <v>165</v>
      </c>
      <c r="Z62" s="328" t="s">
        <v>119</v>
      </c>
      <c r="AA62" s="330" t="s">
        <v>118</v>
      </c>
      <c r="AB62" s="34" t="s">
        <v>165</v>
      </c>
      <c r="AC62" s="34" t="s">
        <v>165</v>
      </c>
      <c r="AD62" s="34" t="s">
        <v>165</v>
      </c>
      <c r="AE62" s="34" t="s">
        <v>165</v>
      </c>
      <c r="AF62" s="328" t="s">
        <v>119</v>
      </c>
      <c r="AG62" s="330" t="s">
        <v>118</v>
      </c>
      <c r="AH62" s="34" t="s">
        <v>165</v>
      </c>
      <c r="AI62" s="34" t="s">
        <v>165</v>
      </c>
      <c r="AJ62" s="34" t="s">
        <v>165</v>
      </c>
      <c r="AK62" s="34" t="s">
        <v>165</v>
      </c>
      <c r="AL62" s="328" t="s">
        <v>119</v>
      </c>
      <c r="AM62" s="330" t="s">
        <v>118</v>
      </c>
      <c r="AN62" s="222"/>
      <c r="AO62" s="222"/>
      <c r="AP62" s="39"/>
    </row>
    <row r="63" spans="2:42" ht="37.5" x14ac:dyDescent="0.25">
      <c r="B63" s="28"/>
      <c r="C63" s="334" t="s">
        <v>121</v>
      </c>
      <c r="D63" s="334" t="s">
        <v>146</v>
      </c>
      <c r="E63" s="328" t="s">
        <v>123</v>
      </c>
      <c r="F63" s="328" t="s">
        <v>124</v>
      </c>
      <c r="G63" s="321" t="s">
        <v>120</v>
      </c>
      <c r="H63" s="328" t="s">
        <v>125</v>
      </c>
      <c r="I63" s="328" t="s">
        <v>125</v>
      </c>
      <c r="J63" s="320">
        <v>8</v>
      </c>
      <c r="K63" s="321">
        <v>12</v>
      </c>
      <c r="L63" s="321">
        <v>16</v>
      </c>
      <c r="M63" s="321">
        <v>20</v>
      </c>
      <c r="N63" s="34"/>
      <c r="O63" s="34"/>
      <c r="P63" s="321">
        <v>8</v>
      </c>
      <c r="Q63" s="321">
        <v>12</v>
      </c>
      <c r="R63" s="321">
        <v>16</v>
      </c>
      <c r="S63" s="321">
        <v>20</v>
      </c>
      <c r="T63" s="34"/>
      <c r="U63" s="34"/>
      <c r="V63" s="321">
        <v>8</v>
      </c>
      <c r="W63" s="321">
        <v>12</v>
      </c>
      <c r="X63" s="321">
        <v>16</v>
      </c>
      <c r="Y63" s="321">
        <v>20</v>
      </c>
      <c r="Z63" s="34"/>
      <c r="AA63" s="149"/>
      <c r="AB63" s="320">
        <v>8</v>
      </c>
      <c r="AC63" s="321">
        <v>12</v>
      </c>
      <c r="AD63" s="321">
        <v>16</v>
      </c>
      <c r="AE63" s="321">
        <v>20</v>
      </c>
      <c r="AF63" s="34"/>
      <c r="AG63" s="34"/>
      <c r="AH63" s="321">
        <v>8</v>
      </c>
      <c r="AI63" s="321">
        <v>12</v>
      </c>
      <c r="AJ63" s="321">
        <v>16</v>
      </c>
      <c r="AK63" s="321">
        <v>20</v>
      </c>
      <c r="AL63" s="34"/>
      <c r="AM63" s="149"/>
      <c r="AN63" s="114" t="s">
        <v>9</v>
      </c>
      <c r="AO63" s="139" t="s">
        <v>6</v>
      </c>
      <c r="AP63" s="39"/>
    </row>
    <row r="64" spans="2:42" ht="218.1" customHeight="1" x14ac:dyDescent="0.25">
      <c r="B64" s="28"/>
      <c r="C64" s="52"/>
      <c r="D64" s="52" t="s">
        <v>228</v>
      </c>
      <c r="E64" s="112">
        <v>4</v>
      </c>
      <c r="F64" s="112">
        <v>1</v>
      </c>
      <c r="G64" s="94" t="e">
        <f>101.85*'Financial assumptions'!#REF!</f>
        <v>#REF!</v>
      </c>
      <c r="H64" s="96">
        <v>20</v>
      </c>
      <c r="I64" s="96">
        <v>22</v>
      </c>
      <c r="J64" s="97">
        <v>11700</v>
      </c>
      <c r="K64" s="47">
        <v>12350</v>
      </c>
      <c r="L64" s="47">
        <v>15500</v>
      </c>
      <c r="M64" s="47">
        <v>16800</v>
      </c>
      <c r="N64" s="47">
        <f>SLOPE(J64:M64,J$63:M$63)</f>
        <v>461.25</v>
      </c>
      <c r="O64" s="47">
        <f>INTERCEPT(J64:M64,J$63:M$63)</f>
        <v>7630</v>
      </c>
      <c r="P64" s="47">
        <f>J64*0.75</f>
        <v>8775</v>
      </c>
      <c r="Q64" s="47">
        <f>K64*0.75</f>
        <v>9262.5</v>
      </c>
      <c r="R64" s="47">
        <f>L64*0.75</f>
        <v>11625</v>
      </c>
      <c r="S64" s="47">
        <f>M64*0.75</f>
        <v>12600</v>
      </c>
      <c r="T64" s="47">
        <f>SLOPE(P64:S64,P$63:S$63)</f>
        <v>345.9375</v>
      </c>
      <c r="U64" s="47">
        <f>INTERCEPT(P64:S64,P$63:S$63)</f>
        <v>5722.5</v>
      </c>
      <c r="V64" s="47">
        <f>J64*0.65</f>
        <v>7605</v>
      </c>
      <c r="W64" s="47">
        <f>K64*0.65</f>
        <v>8027.5</v>
      </c>
      <c r="X64" s="47">
        <f>L64*0.65</f>
        <v>10075</v>
      </c>
      <c r="Y64" s="47">
        <f>M64*0.65</f>
        <v>10920</v>
      </c>
      <c r="Z64" s="47">
        <f>SLOPE(V64:Y64,V$63:Y$63)</f>
        <v>299.8125</v>
      </c>
      <c r="AA64" s="98">
        <f>INTERCEPT(V64:Y64,V$63:Y$63)</f>
        <v>4959.5</v>
      </c>
      <c r="AB64" s="97">
        <f>J64*0.65</f>
        <v>7605</v>
      </c>
      <c r="AC64" s="47">
        <f>K64*0.65</f>
        <v>8027.5</v>
      </c>
      <c r="AD64" s="47">
        <f>L64*0.65</f>
        <v>10075</v>
      </c>
      <c r="AE64" s="47">
        <f>M64*0.65</f>
        <v>10920</v>
      </c>
      <c r="AF64" s="47">
        <f>SLOPE(AB64:AE64,AB$63:AE$63)</f>
        <v>299.8125</v>
      </c>
      <c r="AG64" s="47">
        <f>INTERCEPT(AB64:AE64,AB$63:AE$63)</f>
        <v>4959.5</v>
      </c>
      <c r="AH64" s="47">
        <f>J64*0.55</f>
        <v>6435.0000000000009</v>
      </c>
      <c r="AI64" s="47">
        <f>K64*0.55</f>
        <v>6792.5000000000009</v>
      </c>
      <c r="AJ64" s="47">
        <f>L64*0.55</f>
        <v>8525</v>
      </c>
      <c r="AK64" s="47">
        <f>M64*0.55</f>
        <v>9240</v>
      </c>
      <c r="AL64" s="47">
        <f>SLOPE(AH64:AK64,AH$63:AK$63)</f>
        <v>253.68749999999991</v>
      </c>
      <c r="AM64" s="98">
        <f>INTERCEPT(AH64:AK64,AH$63:AK$63)</f>
        <v>4196.5000000000018</v>
      </c>
      <c r="AN64" s="103" t="s">
        <v>229</v>
      </c>
      <c r="AO64" s="156" t="s">
        <v>230</v>
      </c>
      <c r="AP64" s="39"/>
    </row>
    <row r="65" spans="2:42" ht="218.1" customHeight="1" x14ac:dyDescent="0.25">
      <c r="B65" s="28"/>
      <c r="C65" s="52" t="s">
        <v>173</v>
      </c>
      <c r="D65" s="52"/>
      <c r="E65" s="112">
        <v>4</v>
      </c>
      <c r="F65" s="112">
        <v>1</v>
      </c>
      <c r="G65" s="94">
        <v>104</v>
      </c>
      <c r="H65" s="96">
        <v>20</v>
      </c>
      <c r="I65" s="96">
        <v>22</v>
      </c>
      <c r="J65" s="97"/>
      <c r="K65" s="47"/>
      <c r="L65" s="47"/>
      <c r="M65" s="47"/>
      <c r="N65" s="47">
        <f>SLOPE(J64:M64,J$63:M$63)</f>
        <v>461.25</v>
      </c>
      <c r="O65" s="47">
        <f>O64+L79/6</f>
        <v>9896.6666666666661</v>
      </c>
      <c r="P65" s="47"/>
      <c r="Q65" s="47"/>
      <c r="R65" s="47"/>
      <c r="S65" s="47"/>
      <c r="T65" s="47" t="e">
        <f>SLOPE(P65:S65,P$63:S$63)</f>
        <v>#DIV/0!</v>
      </c>
      <c r="U65" s="47">
        <f>U64+P79/6</f>
        <v>7309.166666666667</v>
      </c>
      <c r="V65" s="47"/>
      <c r="W65" s="47"/>
      <c r="X65" s="47"/>
      <c r="Y65" s="47"/>
      <c r="Z65" s="47">
        <v>345.9375</v>
      </c>
      <c r="AA65" s="98">
        <v>7309.166666666667</v>
      </c>
      <c r="AB65" s="97"/>
      <c r="AC65" s="47"/>
      <c r="AD65" s="47"/>
      <c r="AE65" s="47"/>
      <c r="AF65" s="47">
        <v>299.8125</v>
      </c>
      <c r="AG65" s="47">
        <f>AG64+T79/6</f>
        <v>6092.833333333333</v>
      </c>
      <c r="AH65" s="47"/>
      <c r="AI65" s="47"/>
      <c r="AJ65" s="47"/>
      <c r="AK65" s="47"/>
      <c r="AL65" s="47">
        <v>299.8125</v>
      </c>
      <c r="AM65" s="98">
        <v>6092.833333333333</v>
      </c>
      <c r="AN65" s="103"/>
      <c r="AO65" s="156"/>
      <c r="AP65" s="39"/>
    </row>
    <row r="66" spans="2:42" ht="145.35" customHeight="1" x14ac:dyDescent="0.25">
      <c r="B66" s="28"/>
      <c r="C66" s="52"/>
      <c r="D66" s="52" t="s">
        <v>231</v>
      </c>
      <c r="E66" s="112">
        <v>4</v>
      </c>
      <c r="F66" s="112">
        <v>1</v>
      </c>
      <c r="G66" s="94" t="e">
        <f>101.85*'Financial assumptions'!#REF!</f>
        <v>#REF!</v>
      </c>
      <c r="H66" s="96">
        <v>20</v>
      </c>
      <c r="I66" s="96">
        <v>22</v>
      </c>
      <c r="J66" s="97">
        <f>J64*1.1</f>
        <v>12870.000000000002</v>
      </c>
      <c r="K66" s="47">
        <f t="shared" ref="K66:M66" si="7">K64*1.1</f>
        <v>13585.000000000002</v>
      </c>
      <c r="L66" s="47">
        <f t="shared" si="7"/>
        <v>17050</v>
      </c>
      <c r="M66" s="47">
        <f t="shared" si="7"/>
        <v>18480</v>
      </c>
      <c r="N66" s="47">
        <f>SLOPE(J66:M66,J$63:M$63)</f>
        <v>507.37499999999983</v>
      </c>
      <c r="O66" s="47">
        <f>INTERCEPT(J66:M66,J$63:M$63)</f>
        <v>8393.0000000000036</v>
      </c>
      <c r="P66" s="47">
        <f t="shared" ref="P66:S66" si="8">P64*1.1</f>
        <v>9652.5</v>
      </c>
      <c r="Q66" s="47">
        <f t="shared" si="8"/>
        <v>10188.75</v>
      </c>
      <c r="R66" s="47">
        <f t="shared" si="8"/>
        <v>12787.500000000002</v>
      </c>
      <c r="S66" s="47">
        <f t="shared" si="8"/>
        <v>13860.000000000002</v>
      </c>
      <c r="T66" s="47">
        <f>SLOPE(P66:S66,P$63:S$63)</f>
        <v>380.53125000000017</v>
      </c>
      <c r="U66" s="47">
        <f>INTERCEPT(P66:S66,P$63:S$63)</f>
        <v>6294.7499999999973</v>
      </c>
      <c r="V66" s="47">
        <f t="shared" ref="V66:Y66" si="9">V64*1.1</f>
        <v>8365.5</v>
      </c>
      <c r="W66" s="47">
        <f t="shared" si="9"/>
        <v>8830.25</v>
      </c>
      <c r="X66" s="47">
        <f t="shared" si="9"/>
        <v>11082.5</v>
      </c>
      <c r="Y66" s="47">
        <f t="shared" si="9"/>
        <v>12012.000000000002</v>
      </c>
      <c r="Z66" s="47">
        <f>SLOPE(V66:Y66,V$63:Y$63)</f>
        <v>329.79375000000016</v>
      </c>
      <c r="AA66" s="98">
        <f>INTERCEPT(V66:Y66,V$63:Y$63)</f>
        <v>5455.449999999998</v>
      </c>
      <c r="AB66" s="97">
        <f>AB64</f>
        <v>7605</v>
      </c>
      <c r="AC66" s="47">
        <f>AC64</f>
        <v>8027.5</v>
      </c>
      <c r="AD66" s="47">
        <f>AD64</f>
        <v>10075</v>
      </c>
      <c r="AE66" s="47">
        <f>AE64</f>
        <v>10920</v>
      </c>
      <c r="AF66" s="47">
        <f>SLOPE(AB66:AE66,AB$63:AE$63)</f>
        <v>299.8125</v>
      </c>
      <c r="AG66" s="47">
        <f>INTERCEPT(AB66:AE66,AB$63:AE$63)</f>
        <v>4959.5</v>
      </c>
      <c r="AH66" s="47">
        <f>AH64</f>
        <v>6435.0000000000009</v>
      </c>
      <c r="AI66" s="47">
        <f>AI64</f>
        <v>6792.5000000000009</v>
      </c>
      <c r="AJ66" s="47">
        <f>AJ64</f>
        <v>8525</v>
      </c>
      <c r="AK66" s="47">
        <f>AK64</f>
        <v>9240</v>
      </c>
      <c r="AL66" s="47">
        <f>SLOPE(AH66:AK66,AH$63:AK$63)</f>
        <v>253.68749999999991</v>
      </c>
      <c r="AM66" s="98">
        <f>INTERCEPT(AH66:AK66,AH$63:AK$63)</f>
        <v>4196.5000000000018</v>
      </c>
      <c r="AN66" s="103" t="s">
        <v>232</v>
      </c>
      <c r="AO66" s="156" t="s">
        <v>233</v>
      </c>
      <c r="AP66" s="39"/>
    </row>
    <row r="67" spans="2:42" ht="145.35" customHeight="1" x14ac:dyDescent="0.25">
      <c r="B67" s="28"/>
      <c r="C67" s="52" t="s">
        <v>174</v>
      </c>
      <c r="D67" s="52"/>
      <c r="E67" s="112">
        <v>4</v>
      </c>
      <c r="F67" s="112">
        <v>1</v>
      </c>
      <c r="G67" s="44"/>
      <c r="H67" s="96">
        <v>20</v>
      </c>
      <c r="I67" s="96">
        <v>22</v>
      </c>
      <c r="J67" s="151"/>
      <c r="K67" s="152"/>
      <c r="L67" s="152"/>
      <c r="M67" s="152"/>
      <c r="N67" s="152">
        <v>507.37499999999983</v>
      </c>
      <c r="O67" s="152">
        <f>O66+L79/6</f>
        <v>10659.66666666667</v>
      </c>
      <c r="P67" s="152"/>
      <c r="Q67" s="152"/>
      <c r="R67" s="152"/>
      <c r="S67" s="152"/>
      <c r="T67" s="152">
        <v>380.53125000000017</v>
      </c>
      <c r="U67" s="152">
        <f>U66+P79/6</f>
        <v>7881.4166666666642</v>
      </c>
      <c r="V67" s="152"/>
      <c r="W67" s="152"/>
      <c r="X67" s="152"/>
      <c r="Y67" s="152"/>
      <c r="Z67" s="152">
        <v>380.53125000000017</v>
      </c>
      <c r="AA67" s="153">
        <v>7881.4166666666642</v>
      </c>
      <c r="AB67" s="151"/>
      <c r="AC67" s="152"/>
      <c r="AD67" s="152"/>
      <c r="AE67" s="152"/>
      <c r="AF67" s="152">
        <v>299.8125</v>
      </c>
      <c r="AG67" s="152">
        <f>AG66+T79/6</f>
        <v>6092.833333333333</v>
      </c>
      <c r="AH67" s="152"/>
      <c r="AI67" s="152"/>
      <c r="AJ67" s="152"/>
      <c r="AK67" s="152"/>
      <c r="AL67" s="152">
        <v>299.8125</v>
      </c>
      <c r="AM67" s="153">
        <v>6092.833333333333</v>
      </c>
      <c r="AN67" s="102"/>
      <c r="AO67" s="156"/>
      <c r="AP67" s="39"/>
    </row>
    <row r="68" spans="2:42" ht="86.85" customHeight="1" thickBot="1" x14ac:dyDescent="0.3">
      <c r="B68" s="28"/>
      <c r="C68" s="52" t="s">
        <v>175</v>
      </c>
      <c r="D68" s="52" t="s">
        <v>234</v>
      </c>
      <c r="E68" s="112">
        <v>4</v>
      </c>
      <c r="F68" s="112">
        <v>1</v>
      </c>
      <c r="G68" s="111" t="e">
        <f>G64</f>
        <v>#REF!</v>
      </c>
      <c r="H68" s="96">
        <v>20</v>
      </c>
      <c r="I68" s="96">
        <v>22</v>
      </c>
      <c r="J68" s="99"/>
      <c r="K68" s="100"/>
      <c r="L68" s="100"/>
      <c r="M68" s="100"/>
      <c r="N68" s="100">
        <f>M64/M63+L79/L76</f>
        <v>1520</v>
      </c>
      <c r="O68" s="100"/>
      <c r="P68" s="100"/>
      <c r="Q68" s="100"/>
      <c r="R68" s="100"/>
      <c r="S68" s="100"/>
      <c r="T68" s="100">
        <f>S64/S63+P79/P76</f>
        <v>1106</v>
      </c>
      <c r="U68" s="100"/>
      <c r="V68" s="100"/>
      <c r="W68" s="100"/>
      <c r="X68" s="100"/>
      <c r="Y68" s="100"/>
      <c r="Z68" s="100">
        <f>Y64/Y63+P79/P76</f>
        <v>1022</v>
      </c>
      <c r="AA68" s="101"/>
      <c r="AB68" s="99"/>
      <c r="AC68" s="100"/>
      <c r="AD68" s="100"/>
      <c r="AE68" s="100"/>
      <c r="AF68" s="100">
        <f>AE64/AE63+T79/T76</f>
        <v>886</v>
      </c>
      <c r="AG68" s="100"/>
      <c r="AH68" s="100"/>
      <c r="AI68" s="100"/>
      <c r="AJ68" s="100"/>
      <c r="AK68" s="100"/>
      <c r="AL68" s="100">
        <f>AK64/AK63+T79/T76</f>
        <v>802</v>
      </c>
      <c r="AM68" s="101"/>
      <c r="AN68" s="102" t="s">
        <v>235</v>
      </c>
      <c r="AO68" s="335" t="s">
        <v>236</v>
      </c>
      <c r="AP68" s="39"/>
    </row>
    <row r="69" spans="2:42" x14ac:dyDescent="0.25">
      <c r="B69" s="28"/>
      <c r="C69" s="21"/>
      <c r="D69" s="21"/>
      <c r="E69" s="21"/>
      <c r="F69" s="21"/>
      <c r="G69" s="21"/>
      <c r="H69" s="21"/>
      <c r="I69" s="21"/>
      <c r="J69" s="38"/>
      <c r="K69" s="38"/>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22"/>
      <c r="AN69" s="222"/>
      <c r="AO69" s="21"/>
      <c r="AP69" s="39"/>
    </row>
    <row r="70" spans="2:42" ht="21" x14ac:dyDescent="0.25">
      <c r="B70" s="28"/>
      <c r="C70" s="21"/>
      <c r="D70" s="118" t="s">
        <v>176</v>
      </c>
      <c r="E70" s="118"/>
      <c r="F70" s="118"/>
      <c r="G70" s="118"/>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116"/>
      <c r="AN70" s="116"/>
      <c r="AO70" s="21"/>
      <c r="AP70" s="39"/>
    </row>
    <row r="71" spans="2:42" ht="21.75" thickBot="1" x14ac:dyDescent="0.3">
      <c r="B71" s="28"/>
      <c r="C71" s="21"/>
      <c r="D71" s="90"/>
      <c r="E71" s="90"/>
      <c r="F71" s="90"/>
      <c r="G71" s="9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22"/>
      <c r="AN71" s="222"/>
      <c r="AO71" s="21"/>
      <c r="AP71" s="39"/>
    </row>
    <row r="72" spans="2:42" ht="21.75" thickBot="1" x14ac:dyDescent="0.3">
      <c r="B72" s="28"/>
      <c r="C72" s="21"/>
      <c r="D72" s="90"/>
      <c r="E72" s="90"/>
      <c r="F72" s="90"/>
      <c r="G72" s="90"/>
      <c r="H72" s="21"/>
      <c r="I72" s="150" t="s">
        <v>200</v>
      </c>
      <c r="J72" s="150" t="s">
        <v>200</v>
      </c>
      <c r="K72" s="150" t="s">
        <v>200</v>
      </c>
      <c r="L72" s="150" t="s">
        <v>200</v>
      </c>
      <c r="M72" s="150" t="s">
        <v>200</v>
      </c>
      <c r="N72" s="150" t="s">
        <v>200</v>
      </c>
      <c r="O72" s="150" t="s">
        <v>200</v>
      </c>
      <c r="P72" s="150" t="s">
        <v>200</v>
      </c>
      <c r="Q72" s="150" t="s">
        <v>201</v>
      </c>
      <c r="R72" s="150" t="s">
        <v>201</v>
      </c>
      <c r="S72" s="150" t="s">
        <v>201</v>
      </c>
      <c r="T72" s="150" t="s">
        <v>201</v>
      </c>
      <c r="U72" s="21"/>
      <c r="V72" s="21"/>
      <c r="W72" s="21"/>
      <c r="X72" s="21"/>
      <c r="Y72" s="21"/>
      <c r="Z72" s="21"/>
      <c r="AA72" s="21"/>
      <c r="AB72" s="21"/>
      <c r="AC72" s="21"/>
      <c r="AD72" s="21"/>
      <c r="AE72" s="21"/>
      <c r="AF72" s="21"/>
      <c r="AG72" s="21"/>
      <c r="AH72" s="21"/>
      <c r="AI72" s="21"/>
      <c r="AJ72" s="21"/>
      <c r="AK72" s="21"/>
      <c r="AL72" s="21"/>
      <c r="AM72" s="222"/>
      <c r="AN72" s="222"/>
      <c r="AO72" s="21"/>
      <c r="AP72" s="39"/>
    </row>
    <row r="73" spans="2:42" ht="21" x14ac:dyDescent="0.25">
      <c r="B73" s="28"/>
      <c r="C73" s="21"/>
      <c r="D73" s="25"/>
      <c r="E73" s="25"/>
      <c r="F73" s="25"/>
      <c r="G73" s="25"/>
      <c r="H73" s="328" t="s">
        <v>2</v>
      </c>
      <c r="I73" s="150" t="s">
        <v>202</v>
      </c>
      <c r="J73" s="150" t="s">
        <v>202</v>
      </c>
      <c r="K73" s="150" t="s">
        <v>202</v>
      </c>
      <c r="L73" s="150" t="s">
        <v>202</v>
      </c>
      <c r="M73" s="150" t="s">
        <v>202</v>
      </c>
      <c r="N73" s="150" t="s">
        <v>202</v>
      </c>
      <c r="O73" s="150" t="s">
        <v>202</v>
      </c>
      <c r="P73" s="150" t="s">
        <v>202</v>
      </c>
      <c r="Q73" s="150" t="s">
        <v>203</v>
      </c>
      <c r="R73" s="150" t="s">
        <v>203</v>
      </c>
      <c r="S73" s="150" t="s">
        <v>203</v>
      </c>
      <c r="T73" s="150" t="s">
        <v>203</v>
      </c>
      <c r="U73" s="21"/>
      <c r="V73" s="21"/>
      <c r="W73" s="21"/>
      <c r="X73" s="21"/>
      <c r="Y73" s="21"/>
      <c r="Z73" s="21"/>
      <c r="AA73" s="21"/>
      <c r="AB73" s="21"/>
      <c r="AC73" s="21"/>
      <c r="AD73" s="21"/>
      <c r="AE73" s="21"/>
      <c r="AF73" s="21"/>
      <c r="AG73" s="21"/>
      <c r="AH73" s="21"/>
      <c r="AI73" s="21"/>
      <c r="AJ73" s="21"/>
      <c r="AK73" s="21"/>
      <c r="AL73" s="21"/>
      <c r="AM73" s="222"/>
      <c r="AN73" s="222"/>
      <c r="AO73" s="21"/>
      <c r="AP73" s="39"/>
    </row>
    <row r="74" spans="2:42" ht="18.75" x14ac:dyDescent="0.25">
      <c r="B74" s="28"/>
      <c r="C74" s="21"/>
      <c r="D74" s="25"/>
      <c r="E74" s="25"/>
      <c r="F74" s="25"/>
      <c r="G74" s="25"/>
      <c r="H74" s="328" t="s">
        <v>138</v>
      </c>
      <c r="I74" s="142">
        <v>2020</v>
      </c>
      <c r="J74" s="142">
        <v>2020</v>
      </c>
      <c r="K74" s="142">
        <v>2020</v>
      </c>
      <c r="L74" s="142">
        <v>2020</v>
      </c>
      <c r="M74" s="142">
        <v>2030</v>
      </c>
      <c r="N74" s="142">
        <v>2030</v>
      </c>
      <c r="O74" s="142">
        <v>2030</v>
      </c>
      <c r="P74" s="142">
        <v>2030</v>
      </c>
      <c r="Q74" s="142">
        <v>2030</v>
      </c>
      <c r="R74" s="142">
        <v>2030</v>
      </c>
      <c r="S74" s="142">
        <v>2030</v>
      </c>
      <c r="T74" s="142">
        <v>2030</v>
      </c>
      <c r="U74" s="21"/>
      <c r="V74" s="21"/>
      <c r="W74" s="21"/>
      <c r="X74" s="21"/>
      <c r="Y74" s="21"/>
      <c r="Z74" s="21"/>
      <c r="AA74" s="21"/>
      <c r="AB74" s="21"/>
      <c r="AC74" s="21"/>
      <c r="AD74" s="21"/>
      <c r="AE74" s="21"/>
      <c r="AF74" s="21"/>
      <c r="AG74" s="21"/>
      <c r="AH74" s="21"/>
      <c r="AI74" s="21"/>
      <c r="AJ74" s="21"/>
      <c r="AK74" s="21"/>
      <c r="AL74" s="21"/>
      <c r="AM74" s="222"/>
      <c r="AN74" s="222"/>
      <c r="AO74" s="21"/>
      <c r="AP74" s="39"/>
    </row>
    <row r="75" spans="2:42" ht="37.35" customHeight="1" x14ac:dyDescent="0.25">
      <c r="B75" s="28"/>
      <c r="C75" s="21"/>
      <c r="D75" s="25"/>
      <c r="E75" s="25"/>
      <c r="F75" s="25"/>
      <c r="G75" s="25"/>
      <c r="H75" s="21"/>
      <c r="I75" s="142" t="s">
        <v>165</v>
      </c>
      <c r="J75" s="142" t="s">
        <v>165</v>
      </c>
      <c r="K75" s="142" t="s">
        <v>165</v>
      </c>
      <c r="L75" s="142" t="s">
        <v>165</v>
      </c>
      <c r="M75" s="34" t="s">
        <v>165</v>
      </c>
      <c r="N75" s="34" t="s">
        <v>165</v>
      </c>
      <c r="O75" s="34" t="s">
        <v>165</v>
      </c>
      <c r="P75" s="34" t="s">
        <v>165</v>
      </c>
      <c r="Q75" s="34" t="s">
        <v>165</v>
      </c>
      <c r="R75" s="34" t="s">
        <v>165</v>
      </c>
      <c r="S75" s="34" t="s">
        <v>165</v>
      </c>
      <c r="T75" s="34" t="s">
        <v>165</v>
      </c>
      <c r="U75" s="21"/>
      <c r="V75" s="21"/>
      <c r="W75" s="21"/>
      <c r="X75" s="21"/>
      <c r="Y75" s="21"/>
      <c r="Z75" s="21"/>
      <c r="AA75" s="21"/>
      <c r="AB75" s="21"/>
      <c r="AC75" s="21"/>
      <c r="AD75" s="21"/>
      <c r="AE75" s="21"/>
      <c r="AF75" s="21"/>
      <c r="AG75" s="21"/>
      <c r="AH75" s="21"/>
      <c r="AI75" s="21"/>
      <c r="AJ75" s="21"/>
      <c r="AK75" s="21"/>
      <c r="AL75" s="21"/>
      <c r="AM75" s="222"/>
      <c r="AN75" s="222"/>
      <c r="AO75" s="21"/>
      <c r="AP75" s="39"/>
    </row>
    <row r="76" spans="2:42" ht="37.5" x14ac:dyDescent="0.25">
      <c r="B76" s="28"/>
      <c r="C76" s="334" t="s">
        <v>121</v>
      </c>
      <c r="D76" s="334" t="s">
        <v>146</v>
      </c>
      <c r="E76" s="328" t="s">
        <v>123</v>
      </c>
      <c r="F76" s="328" t="s">
        <v>124</v>
      </c>
      <c r="G76" s="321" t="s">
        <v>120</v>
      </c>
      <c r="H76" s="328" t="s">
        <v>125</v>
      </c>
      <c r="I76" s="330">
        <v>8</v>
      </c>
      <c r="J76" s="328">
        <v>12</v>
      </c>
      <c r="K76" s="321">
        <v>16</v>
      </c>
      <c r="L76" s="321">
        <v>20</v>
      </c>
      <c r="M76" s="328">
        <v>8</v>
      </c>
      <c r="N76" s="328">
        <v>12</v>
      </c>
      <c r="O76" s="321">
        <v>16</v>
      </c>
      <c r="P76" s="322">
        <v>20</v>
      </c>
      <c r="Q76" s="330">
        <v>8</v>
      </c>
      <c r="R76" s="328">
        <v>12</v>
      </c>
      <c r="S76" s="321">
        <v>16</v>
      </c>
      <c r="T76" s="322">
        <v>20</v>
      </c>
      <c r="U76" s="631" t="s">
        <v>9</v>
      </c>
      <c r="V76" s="600"/>
      <c r="W76" s="600"/>
      <c r="X76" s="600"/>
      <c r="Y76" s="600"/>
      <c r="Z76" s="600"/>
      <c r="AA76" s="600"/>
      <c r="AB76" s="600"/>
      <c r="AC76" s="600"/>
      <c r="AD76" s="600"/>
      <c r="AE76" s="601"/>
      <c r="AF76" s="524" t="s">
        <v>6</v>
      </c>
      <c r="AG76" s="524"/>
      <c r="AH76" s="524"/>
      <c r="AI76" s="524"/>
      <c r="AJ76" s="524"/>
      <c r="AK76" s="524"/>
      <c r="AL76" s="524"/>
      <c r="AM76" s="222"/>
      <c r="AN76" s="222"/>
      <c r="AO76" s="21"/>
      <c r="AP76" s="39"/>
    </row>
    <row r="77" spans="2:42" ht="104.85" customHeight="1" x14ac:dyDescent="0.25">
      <c r="B77" s="28"/>
      <c r="C77" s="54" t="s">
        <v>177</v>
      </c>
      <c r="D77" s="54" t="s">
        <v>178</v>
      </c>
      <c r="E77" s="130"/>
      <c r="F77" s="131"/>
      <c r="G77" s="131"/>
      <c r="H77" s="95">
        <v>100</v>
      </c>
      <c r="I77" s="97">
        <v>4000</v>
      </c>
      <c r="J77" s="47">
        <v>6000</v>
      </c>
      <c r="K77" s="47">
        <v>8000</v>
      </c>
      <c r="L77" s="47">
        <v>8000</v>
      </c>
      <c r="M77" s="47">
        <f t="shared" ref="M77:P78" si="10">I77*0.7</f>
        <v>2800</v>
      </c>
      <c r="N77" s="47">
        <f t="shared" si="10"/>
        <v>4200</v>
      </c>
      <c r="O77" s="47">
        <f t="shared" si="10"/>
        <v>5600</v>
      </c>
      <c r="P77" s="98">
        <f t="shared" si="10"/>
        <v>5600</v>
      </c>
      <c r="Q77" s="97">
        <f t="shared" ref="Q77:T78" si="11">I77*0.5</f>
        <v>2000</v>
      </c>
      <c r="R77" s="47">
        <f t="shared" si="11"/>
        <v>3000</v>
      </c>
      <c r="S77" s="47">
        <f t="shared" si="11"/>
        <v>4000</v>
      </c>
      <c r="T77" s="98">
        <f t="shared" si="11"/>
        <v>4000</v>
      </c>
      <c r="U77" s="645" t="s">
        <v>237</v>
      </c>
      <c r="V77" s="629"/>
      <c r="W77" s="629"/>
      <c r="X77" s="629"/>
      <c r="Y77" s="629"/>
      <c r="Z77" s="629"/>
      <c r="AA77" s="629"/>
      <c r="AB77" s="629"/>
      <c r="AC77" s="629"/>
      <c r="AD77" s="629"/>
      <c r="AE77" s="630"/>
      <c r="AF77" s="641" t="s">
        <v>238</v>
      </c>
      <c r="AG77" s="641"/>
      <c r="AH77" s="641"/>
      <c r="AI77" s="641"/>
      <c r="AJ77" s="641"/>
      <c r="AK77" s="641"/>
      <c r="AL77" s="641"/>
      <c r="AM77" s="222"/>
      <c r="AN77" s="222"/>
      <c r="AO77" s="21"/>
      <c r="AP77" s="39"/>
    </row>
    <row r="78" spans="2:42" ht="101.1" customHeight="1" x14ac:dyDescent="0.25">
      <c r="B78" s="28"/>
      <c r="C78" s="54" t="s">
        <v>179</v>
      </c>
      <c r="D78" s="54" t="s">
        <v>180</v>
      </c>
      <c r="E78" s="130"/>
      <c r="F78" s="131"/>
      <c r="G78" s="131"/>
      <c r="H78" s="95">
        <v>100</v>
      </c>
      <c r="I78" s="97">
        <v>11000</v>
      </c>
      <c r="J78" s="47">
        <v>13000</v>
      </c>
      <c r="K78" s="47">
        <v>15000</v>
      </c>
      <c r="L78" s="47">
        <v>15000</v>
      </c>
      <c r="M78" s="47">
        <f t="shared" si="10"/>
        <v>7699.9999999999991</v>
      </c>
      <c r="N78" s="47">
        <f t="shared" si="10"/>
        <v>9100</v>
      </c>
      <c r="O78" s="47">
        <f t="shared" si="10"/>
        <v>10500</v>
      </c>
      <c r="P78" s="98">
        <f t="shared" si="10"/>
        <v>10500</v>
      </c>
      <c r="Q78" s="97">
        <f t="shared" si="11"/>
        <v>5500</v>
      </c>
      <c r="R78" s="47">
        <f t="shared" si="11"/>
        <v>6500</v>
      </c>
      <c r="S78" s="47">
        <f t="shared" si="11"/>
        <v>7500</v>
      </c>
      <c r="T78" s="98">
        <f t="shared" si="11"/>
        <v>7500</v>
      </c>
      <c r="U78" s="645" t="s">
        <v>239</v>
      </c>
      <c r="V78" s="629"/>
      <c r="W78" s="629"/>
      <c r="X78" s="629"/>
      <c r="Y78" s="629"/>
      <c r="Z78" s="629"/>
      <c r="AA78" s="629"/>
      <c r="AB78" s="629"/>
      <c r="AC78" s="629"/>
      <c r="AD78" s="629"/>
      <c r="AE78" s="630"/>
      <c r="AF78" s="641"/>
      <c r="AG78" s="641"/>
      <c r="AH78" s="641"/>
      <c r="AI78" s="641"/>
      <c r="AJ78" s="641"/>
      <c r="AK78" s="641"/>
      <c r="AL78" s="641"/>
      <c r="AM78" s="222"/>
      <c r="AN78" s="222"/>
      <c r="AO78" s="21"/>
      <c r="AP78" s="39"/>
    </row>
    <row r="79" spans="2:42" ht="110.85" customHeight="1" thickBot="1" x14ac:dyDescent="0.3">
      <c r="B79" s="28"/>
      <c r="C79" s="54" t="s">
        <v>181</v>
      </c>
      <c r="D79" s="54" t="s">
        <v>182</v>
      </c>
      <c r="E79" s="130"/>
      <c r="F79" s="131"/>
      <c r="G79" s="131"/>
      <c r="H79" s="95">
        <v>100</v>
      </c>
      <c r="I79" s="99">
        <f>I77*0.2+I78*0.8</f>
        <v>9600</v>
      </c>
      <c r="J79" s="100">
        <f t="shared" ref="J79:T79" si="12">J77*0.2+J78*0.8</f>
        <v>11600</v>
      </c>
      <c r="K79" s="100">
        <f t="shared" si="12"/>
        <v>13600</v>
      </c>
      <c r="L79" s="100">
        <f t="shared" si="12"/>
        <v>13600</v>
      </c>
      <c r="M79" s="100">
        <f t="shared" si="12"/>
        <v>6720</v>
      </c>
      <c r="N79" s="100">
        <f t="shared" si="12"/>
        <v>8120</v>
      </c>
      <c r="O79" s="100">
        <f t="shared" si="12"/>
        <v>9520</v>
      </c>
      <c r="P79" s="101">
        <f t="shared" si="12"/>
        <v>9520</v>
      </c>
      <c r="Q79" s="99">
        <f t="shared" si="12"/>
        <v>4800</v>
      </c>
      <c r="R79" s="100">
        <f t="shared" si="12"/>
        <v>5800</v>
      </c>
      <c r="S79" s="100">
        <f t="shared" si="12"/>
        <v>6800</v>
      </c>
      <c r="T79" s="101">
        <f t="shared" si="12"/>
        <v>6800</v>
      </c>
      <c r="U79" s="645" t="s">
        <v>240</v>
      </c>
      <c r="V79" s="629"/>
      <c r="W79" s="629"/>
      <c r="X79" s="629"/>
      <c r="Y79" s="629"/>
      <c r="Z79" s="629"/>
      <c r="AA79" s="629"/>
      <c r="AB79" s="629"/>
      <c r="AC79" s="629"/>
      <c r="AD79" s="629"/>
      <c r="AE79" s="630"/>
      <c r="AF79" s="641"/>
      <c r="AG79" s="641"/>
      <c r="AH79" s="641"/>
      <c r="AI79" s="641"/>
      <c r="AJ79" s="641"/>
      <c r="AK79" s="641"/>
      <c r="AL79" s="641"/>
      <c r="AM79" s="222"/>
      <c r="AN79" s="222"/>
      <c r="AO79" s="21"/>
      <c r="AP79" s="39"/>
    </row>
    <row r="80" spans="2:42" x14ac:dyDescent="0.25">
      <c r="B80" s="28"/>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22"/>
      <c r="AN80" s="222"/>
      <c r="AO80" s="21"/>
      <c r="AP80" s="39"/>
    </row>
    <row r="81" spans="2:42" ht="21" x14ac:dyDescent="0.25">
      <c r="B81" s="28"/>
      <c r="C81" s="21"/>
      <c r="D81" s="118" t="s">
        <v>183</v>
      </c>
      <c r="E81" s="118"/>
      <c r="F81" s="118"/>
      <c r="G81" s="118"/>
      <c r="H81" s="24"/>
      <c r="I81" s="24"/>
      <c r="J81" s="24"/>
      <c r="K81" s="24"/>
      <c r="L81" s="24"/>
      <c r="M81" s="24"/>
      <c r="N81" s="24"/>
      <c r="O81" s="24"/>
      <c r="P81" s="24"/>
      <c r="Q81" s="24"/>
      <c r="R81" s="24"/>
      <c r="S81" s="116"/>
      <c r="T81" s="116"/>
      <c r="U81" s="116"/>
      <c r="V81" s="116"/>
      <c r="W81" s="116"/>
      <c r="X81" s="116"/>
      <c r="Y81" s="116"/>
      <c r="Z81" s="116"/>
      <c r="AA81" s="116"/>
      <c r="AB81" s="116"/>
      <c r="AC81" s="116"/>
      <c r="AD81" s="116"/>
      <c r="AE81" s="116"/>
      <c r="AF81" s="116"/>
      <c r="AG81" s="116"/>
      <c r="AH81" s="116"/>
      <c r="AI81" s="116"/>
      <c r="AJ81" s="116"/>
      <c r="AK81" s="116"/>
      <c r="AL81" s="116"/>
      <c r="AM81" s="116"/>
      <c r="AN81" s="116"/>
      <c r="AO81" s="21"/>
      <c r="AP81" s="39"/>
    </row>
    <row r="82" spans="2:42" ht="21" x14ac:dyDescent="0.25">
      <c r="B82" s="28"/>
      <c r="C82" s="21"/>
      <c r="D82" s="90"/>
      <c r="E82" s="90"/>
      <c r="F82" s="90"/>
      <c r="G82" s="90"/>
      <c r="H82" s="21"/>
      <c r="I82" s="222"/>
      <c r="J82" s="222"/>
      <c r="K82" s="222"/>
      <c r="L82" s="222"/>
      <c r="M82" s="222"/>
      <c r="N82" s="222"/>
      <c r="O82" s="222"/>
      <c r="P82" s="222"/>
      <c r="Q82" s="222"/>
      <c r="R82" s="222"/>
      <c r="S82" s="222"/>
      <c r="T82" s="222"/>
      <c r="U82" s="222"/>
      <c r="V82" s="222"/>
      <c r="W82" s="222"/>
      <c r="X82" s="222"/>
      <c r="Y82" s="222"/>
      <c r="Z82" s="222"/>
      <c r="AA82" s="222"/>
      <c r="AB82" s="222"/>
      <c r="AC82" s="222"/>
      <c r="AD82" s="222"/>
      <c r="AE82" s="222"/>
      <c r="AF82" s="222"/>
      <c r="AG82" s="222"/>
      <c r="AH82" s="222"/>
      <c r="AI82" s="222"/>
      <c r="AJ82" s="222"/>
      <c r="AK82" s="222"/>
      <c r="AL82" s="222"/>
      <c r="AM82" s="222"/>
      <c r="AN82" s="222"/>
      <c r="AO82" s="21"/>
      <c r="AP82" s="39"/>
    </row>
    <row r="83" spans="2:42" ht="21" x14ac:dyDescent="0.25">
      <c r="B83" s="28"/>
      <c r="C83" s="21"/>
      <c r="D83" s="90"/>
      <c r="E83" s="90"/>
      <c r="F83" s="621" t="s">
        <v>165</v>
      </c>
      <c r="G83" s="622"/>
      <c r="H83" s="575"/>
      <c r="I83" s="222"/>
      <c r="J83" s="222"/>
      <c r="K83" s="222"/>
      <c r="L83" s="222"/>
      <c r="M83" s="222"/>
      <c r="N83" s="222"/>
      <c r="O83" s="222"/>
      <c r="P83" s="222"/>
      <c r="Q83" s="222"/>
      <c r="R83" s="222"/>
      <c r="S83" s="222"/>
      <c r="T83" s="222"/>
      <c r="U83" s="222"/>
      <c r="V83" s="222"/>
      <c r="W83" s="222"/>
      <c r="X83" s="222"/>
      <c r="Y83" s="222"/>
      <c r="Z83" s="222"/>
      <c r="AA83" s="222"/>
      <c r="AB83" s="222"/>
      <c r="AC83" s="222"/>
      <c r="AD83" s="222"/>
      <c r="AE83" s="222"/>
      <c r="AF83" s="222"/>
      <c r="AG83" s="222"/>
      <c r="AH83" s="222"/>
      <c r="AI83" s="222"/>
      <c r="AJ83" s="222"/>
      <c r="AK83" s="222"/>
      <c r="AL83" s="222"/>
      <c r="AM83" s="222"/>
      <c r="AN83" s="222"/>
      <c r="AO83" s="21"/>
      <c r="AP83" s="39"/>
    </row>
    <row r="84" spans="2:42" ht="18.75" x14ac:dyDescent="0.25">
      <c r="B84" s="28"/>
      <c r="C84" s="222"/>
      <c r="D84" s="334" t="s">
        <v>184</v>
      </c>
      <c r="E84" s="328" t="s">
        <v>185</v>
      </c>
      <c r="F84" s="328" t="s">
        <v>186</v>
      </c>
      <c r="G84" s="328" t="s">
        <v>42</v>
      </c>
      <c r="H84" s="321" t="s">
        <v>187</v>
      </c>
      <c r="I84" s="599" t="s">
        <v>9</v>
      </c>
      <c r="J84" s="600"/>
      <c r="K84" s="600"/>
      <c r="L84" s="601"/>
      <c r="M84" s="623" t="s">
        <v>6</v>
      </c>
      <c r="N84" s="623"/>
      <c r="O84" s="623"/>
      <c r="P84" s="623"/>
      <c r="Q84" s="623"/>
      <c r="R84" s="623"/>
      <c r="S84" s="623"/>
      <c r="T84" s="623"/>
      <c r="U84" s="623"/>
      <c r="V84" s="623"/>
      <c r="W84" s="222"/>
      <c r="X84" s="222"/>
      <c r="Y84" s="222"/>
      <c r="Z84" s="222"/>
      <c r="AA84" s="222"/>
      <c r="AB84" s="222"/>
      <c r="AC84" s="222"/>
      <c r="AD84" s="222"/>
      <c r="AE84" s="222"/>
      <c r="AF84" s="222"/>
      <c r="AG84" s="222"/>
      <c r="AH84" s="222"/>
      <c r="AI84" s="222"/>
      <c r="AJ84" s="222"/>
      <c r="AK84" s="222"/>
      <c r="AL84" s="222"/>
      <c r="AM84" s="222"/>
      <c r="AN84" s="222"/>
      <c r="AO84" s="21"/>
      <c r="AP84" s="39"/>
    </row>
    <row r="85" spans="2:42" ht="132.6" customHeight="1" x14ac:dyDescent="0.25">
      <c r="B85" s="28"/>
      <c r="C85" s="158" t="s">
        <v>241</v>
      </c>
      <c r="D85" s="54" t="s">
        <v>188</v>
      </c>
      <c r="E85" s="47">
        <v>20</v>
      </c>
      <c r="F85" s="47">
        <v>125</v>
      </c>
      <c r="G85" s="47">
        <v>170</v>
      </c>
      <c r="H85" s="47">
        <v>230</v>
      </c>
      <c r="I85" s="642" t="s">
        <v>189</v>
      </c>
      <c r="J85" s="643"/>
      <c r="K85" s="643"/>
      <c r="L85" s="644"/>
      <c r="M85" s="641" t="s">
        <v>190</v>
      </c>
      <c r="N85" s="641"/>
      <c r="O85" s="641"/>
      <c r="P85" s="641"/>
      <c r="Q85" s="641"/>
      <c r="R85" s="641"/>
      <c r="S85" s="641"/>
      <c r="T85" s="641"/>
      <c r="U85" s="641"/>
      <c r="V85" s="641"/>
      <c r="W85" s="222"/>
      <c r="X85" s="222"/>
      <c r="Y85" s="222"/>
      <c r="Z85" s="222"/>
      <c r="AA85" s="222"/>
      <c r="AB85" s="222"/>
      <c r="AC85" s="222"/>
      <c r="AD85" s="222"/>
      <c r="AE85" s="222"/>
      <c r="AF85" s="222"/>
      <c r="AG85" s="222"/>
      <c r="AH85" s="222"/>
      <c r="AI85" s="222"/>
      <c r="AJ85" s="222"/>
      <c r="AK85" s="222"/>
      <c r="AL85" s="222"/>
      <c r="AM85" s="222"/>
      <c r="AN85" s="222"/>
      <c r="AO85" s="21"/>
      <c r="AP85" s="39"/>
    </row>
    <row r="86" spans="2:42" x14ac:dyDescent="0.25">
      <c r="B86" s="56"/>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7"/>
    </row>
    <row r="87" spans="2:42" x14ac:dyDescent="0.25">
      <c r="D87" s="58"/>
      <c r="E87" s="58"/>
      <c r="F87" s="58"/>
      <c r="G87" s="58"/>
      <c r="H87" s="58"/>
      <c r="I87" s="58"/>
      <c r="J87" s="58"/>
    </row>
    <row r="88" spans="2:42" x14ac:dyDescent="0.25">
      <c r="H88" s="60"/>
      <c r="I88" s="60"/>
      <c r="J88" s="60"/>
    </row>
    <row r="89" spans="2:42" x14ac:dyDescent="0.25">
      <c r="H89" s="60"/>
      <c r="I89" s="60"/>
      <c r="J89" s="60"/>
    </row>
    <row r="90" spans="2:42" x14ac:dyDescent="0.25">
      <c r="H90" s="60"/>
      <c r="I90" s="60"/>
      <c r="J90" s="60"/>
      <c r="K90" s="58"/>
    </row>
    <row r="91" spans="2:42" x14ac:dyDescent="0.25">
      <c r="H91" s="60"/>
      <c r="I91" s="60"/>
      <c r="J91" s="60"/>
      <c r="K91" s="58"/>
    </row>
    <row r="92" spans="2:42" x14ac:dyDescent="0.25">
      <c r="H92" s="60"/>
      <c r="I92" s="60"/>
      <c r="J92" s="61"/>
      <c r="K92" s="60"/>
    </row>
    <row r="93" spans="2:42" x14ac:dyDescent="0.25">
      <c r="H93" s="60"/>
      <c r="I93" s="60"/>
      <c r="J93" s="60"/>
      <c r="K93" s="60"/>
    </row>
    <row r="94" spans="2:42" x14ac:dyDescent="0.25">
      <c r="K94" s="60"/>
    </row>
    <row r="95" spans="2:42" x14ac:dyDescent="0.25">
      <c r="K95" s="60"/>
    </row>
    <row r="96" spans="2:42" x14ac:dyDescent="0.25">
      <c r="K96" s="61"/>
    </row>
    <row r="97" spans="11:11" x14ac:dyDescent="0.25">
      <c r="K97" s="60"/>
    </row>
  </sheetData>
  <mergeCells count="42">
    <mergeCell ref="I85:L85"/>
    <mergeCell ref="M85:V85"/>
    <mergeCell ref="U77:AE77"/>
    <mergeCell ref="AF77:AL79"/>
    <mergeCell ref="U78:AE78"/>
    <mergeCell ref="U79:AE79"/>
    <mergeCell ref="F83:H83"/>
    <mergeCell ref="I84:L84"/>
    <mergeCell ref="M84:V84"/>
    <mergeCell ref="S33:V33"/>
    <mergeCell ref="W33:AD33"/>
    <mergeCell ref="S34:V39"/>
    <mergeCell ref="W34:AD39"/>
    <mergeCell ref="U76:AE76"/>
    <mergeCell ref="AF76:AL76"/>
    <mergeCell ref="S19:Z19"/>
    <mergeCell ref="AA19:AH19"/>
    <mergeCell ref="G26:L26"/>
    <mergeCell ref="M26:S26"/>
    <mergeCell ref="G27:L27"/>
    <mergeCell ref="M27:S27"/>
    <mergeCell ref="S16:Z16"/>
    <mergeCell ref="AA16:AH16"/>
    <mergeCell ref="S17:Z17"/>
    <mergeCell ref="AA17:AH17"/>
    <mergeCell ref="S18:Z18"/>
    <mergeCell ref="AA18:AH18"/>
    <mergeCell ref="E9:F11"/>
    <mergeCell ref="H9:L11"/>
    <mergeCell ref="S9:Z9"/>
    <mergeCell ref="AA9:AH9"/>
    <mergeCell ref="S10:Z10"/>
    <mergeCell ref="AA10:AH10"/>
    <mergeCell ref="S11:Z11"/>
    <mergeCell ref="AA11:AH11"/>
    <mergeCell ref="S8:Z8"/>
    <mergeCell ref="AA8:AH8"/>
    <mergeCell ref="S5:Z5"/>
    <mergeCell ref="AA5:AH5"/>
    <mergeCell ref="S6:Z6"/>
    <mergeCell ref="AA6:AH7"/>
    <mergeCell ref="S7:Z7"/>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B2:Y105"/>
  <sheetViews>
    <sheetView zoomScale="70" zoomScaleNormal="70" workbookViewId="0">
      <selection activeCell="K6" sqref="K6"/>
    </sheetView>
  </sheetViews>
  <sheetFormatPr defaultColWidth="9.42578125" defaultRowHeight="15" x14ac:dyDescent="0.25"/>
  <cols>
    <col min="1" max="1" width="9.42578125" style="23"/>
    <col min="2" max="2" width="20.42578125" style="23" customWidth="1"/>
    <col min="3" max="3" width="72" style="23" customWidth="1"/>
    <col min="4" max="4" width="29" style="23" customWidth="1"/>
    <col min="5" max="5" width="13.5703125" style="23" customWidth="1"/>
    <col min="6" max="6" width="16.42578125" style="23" customWidth="1"/>
    <col min="7" max="7" width="12.42578125" style="23" customWidth="1"/>
    <col min="8" max="8" width="23" style="23" customWidth="1"/>
    <col min="9" max="10" width="15.42578125" style="23" bestFit="1" customWidth="1"/>
    <col min="11" max="18" width="16.5703125" style="23" bestFit="1" customWidth="1"/>
    <col min="19" max="19" width="78.42578125" style="23" customWidth="1"/>
    <col min="20" max="21" width="18.42578125" style="23" customWidth="1"/>
    <col min="22" max="22" width="29.42578125" style="23" customWidth="1"/>
    <col min="23" max="23" width="38.5703125" style="23" customWidth="1"/>
    <col min="24" max="24" width="27" style="23" customWidth="1"/>
    <col min="25" max="25" width="19" style="23" customWidth="1"/>
    <col min="26" max="26" width="18.42578125" style="23" customWidth="1"/>
    <col min="27" max="27" width="17.42578125" style="23" customWidth="1"/>
    <col min="28" max="28" width="25.42578125" style="23" customWidth="1"/>
    <col min="29" max="29" width="17.5703125" style="23" customWidth="1"/>
    <col min="30" max="30" width="63.42578125" style="23" customWidth="1"/>
    <col min="31" max="31" width="25.42578125" style="23" customWidth="1"/>
    <col min="32" max="32" width="32.42578125" style="23" customWidth="1"/>
    <col min="33" max="33" width="30.42578125" style="23" customWidth="1"/>
    <col min="34" max="41" width="16.5703125" style="23" bestFit="1" customWidth="1"/>
    <col min="42" max="16384" width="9.42578125" style="23"/>
  </cols>
  <sheetData>
    <row r="2" spans="2:23" x14ac:dyDescent="0.25">
      <c r="B2" s="27"/>
      <c r="C2" s="35"/>
      <c r="D2" s="35"/>
      <c r="E2" s="35"/>
      <c r="F2" s="35"/>
      <c r="G2" s="35"/>
      <c r="H2" s="35"/>
      <c r="I2" s="35"/>
      <c r="J2" s="35"/>
      <c r="K2" s="35"/>
      <c r="L2" s="35"/>
      <c r="M2" s="35"/>
      <c r="N2" s="35"/>
      <c r="O2" s="35"/>
      <c r="P2" s="35"/>
      <c r="Q2" s="35"/>
      <c r="R2" s="35"/>
      <c r="S2" s="35"/>
      <c r="T2" s="36"/>
    </row>
    <row r="3" spans="2:23" ht="18.75" x14ac:dyDescent="0.25">
      <c r="B3" s="28"/>
      <c r="C3" s="421"/>
      <c r="D3" s="21"/>
      <c r="E3" s="21"/>
      <c r="F3" s="38"/>
      <c r="G3" s="38"/>
      <c r="H3" s="38"/>
      <c r="I3" s="38"/>
      <c r="J3" s="38"/>
      <c r="K3" s="21"/>
      <c r="L3" s="21"/>
      <c r="M3" s="21"/>
      <c r="N3" s="21"/>
      <c r="O3" s="21"/>
      <c r="P3" s="21"/>
      <c r="Q3" s="21"/>
      <c r="R3" s="21"/>
      <c r="S3" s="21"/>
      <c r="T3" s="39"/>
    </row>
    <row r="4" spans="2:23" ht="37.5" customHeight="1" x14ac:dyDescent="0.25">
      <c r="B4" s="28"/>
      <c r="C4" s="21"/>
      <c r="D4" s="21"/>
      <c r="E4" s="524" t="s">
        <v>165</v>
      </c>
      <c r="F4" s="524"/>
      <c r="G4" s="524"/>
      <c r="H4" s="524"/>
      <c r="I4" s="524"/>
      <c r="J4" s="38"/>
      <c r="K4" s="21"/>
      <c r="L4" s="21"/>
      <c r="M4" s="21"/>
      <c r="N4" s="21"/>
      <c r="O4" s="21"/>
      <c r="P4" s="21"/>
      <c r="Q4" s="21"/>
      <c r="R4" s="21"/>
      <c r="S4" s="21"/>
      <c r="T4" s="39"/>
    </row>
    <row r="5" spans="2:23" ht="18.75" customHeight="1" x14ac:dyDescent="0.25">
      <c r="B5" s="28"/>
      <c r="C5" s="334" t="s">
        <v>122</v>
      </c>
      <c r="D5" s="334" t="s">
        <v>242</v>
      </c>
      <c r="E5" s="328">
        <v>2015</v>
      </c>
      <c r="F5" s="328">
        <v>2020</v>
      </c>
      <c r="G5" s="328">
        <v>2025</v>
      </c>
      <c r="H5" s="328">
        <v>2030</v>
      </c>
      <c r="I5" s="328">
        <v>2035</v>
      </c>
      <c r="J5" s="328">
        <v>2040</v>
      </c>
      <c r="K5" s="328">
        <v>2045</v>
      </c>
      <c r="L5" s="321">
        <v>2050</v>
      </c>
      <c r="M5" s="599" t="s">
        <v>9</v>
      </c>
      <c r="N5" s="600"/>
      <c r="O5" s="600"/>
      <c r="P5" s="600"/>
      <c r="Q5" s="600"/>
      <c r="R5" s="600"/>
      <c r="S5" s="601"/>
      <c r="T5" s="599" t="s">
        <v>6</v>
      </c>
      <c r="U5" s="600"/>
      <c r="V5" s="600"/>
      <c r="W5" s="39"/>
    </row>
    <row r="6" spans="2:23" ht="18.75" x14ac:dyDescent="0.25">
      <c r="B6" s="28"/>
      <c r="C6" s="191"/>
      <c r="D6" s="338"/>
      <c r="E6" s="205"/>
      <c r="F6" s="205"/>
      <c r="G6" s="205"/>
      <c r="H6" s="205"/>
      <c r="I6" s="205"/>
      <c r="J6" s="205"/>
      <c r="K6" s="205"/>
      <c r="L6" s="205"/>
      <c r="M6" s="649"/>
      <c r="N6" s="661"/>
      <c r="O6" s="661"/>
      <c r="P6" s="661"/>
      <c r="Q6" s="661"/>
      <c r="R6" s="661"/>
      <c r="S6" s="662"/>
      <c r="T6" s="676"/>
      <c r="U6" s="676"/>
      <c r="V6" s="676"/>
      <c r="W6" s="39"/>
    </row>
    <row r="7" spans="2:23" ht="18.75" x14ac:dyDescent="0.25">
      <c r="B7" s="28"/>
      <c r="C7" s="646"/>
      <c r="D7" s="338"/>
      <c r="E7" s="195"/>
      <c r="F7" s="195"/>
      <c r="G7" s="33"/>
      <c r="H7" s="33"/>
      <c r="I7" s="33"/>
      <c r="J7" s="33"/>
      <c r="K7" s="33"/>
      <c r="L7" s="33"/>
      <c r="M7" s="649"/>
      <c r="N7" s="661"/>
      <c r="O7" s="661"/>
      <c r="P7" s="661"/>
      <c r="Q7" s="661"/>
      <c r="R7" s="661"/>
      <c r="S7" s="662"/>
      <c r="T7" s="649"/>
      <c r="U7" s="661"/>
      <c r="V7" s="662"/>
      <c r="W7" s="39"/>
    </row>
    <row r="8" spans="2:23" ht="18.75" x14ac:dyDescent="0.25">
      <c r="B8" s="28"/>
      <c r="C8" s="647"/>
      <c r="D8" s="338"/>
      <c r="E8" s="195"/>
      <c r="F8" s="195"/>
      <c r="G8" s="33"/>
      <c r="H8" s="33"/>
      <c r="I8" s="33"/>
      <c r="J8" s="33"/>
      <c r="K8" s="33"/>
      <c r="L8" s="33"/>
      <c r="M8" s="663"/>
      <c r="N8" s="664"/>
      <c r="O8" s="664"/>
      <c r="P8" s="664"/>
      <c r="Q8" s="664"/>
      <c r="R8" s="664"/>
      <c r="S8" s="665"/>
      <c r="T8" s="663"/>
      <c r="U8" s="664"/>
      <c r="V8" s="665"/>
      <c r="W8" s="39"/>
    </row>
    <row r="9" spans="2:23" ht="18.75" x14ac:dyDescent="0.25">
      <c r="B9" s="28"/>
      <c r="C9" s="648"/>
      <c r="D9" s="338"/>
      <c r="E9" s="195"/>
      <c r="F9" s="195"/>
      <c r="G9" s="33"/>
      <c r="H9" s="33"/>
      <c r="I9" s="33"/>
      <c r="J9" s="33"/>
      <c r="K9" s="33"/>
      <c r="L9" s="33"/>
      <c r="M9" s="666"/>
      <c r="N9" s="667"/>
      <c r="O9" s="667"/>
      <c r="P9" s="667"/>
      <c r="Q9" s="667"/>
      <c r="R9" s="667"/>
      <c r="S9" s="668"/>
      <c r="T9" s="666"/>
      <c r="U9" s="667"/>
      <c r="V9" s="668"/>
      <c r="W9" s="39"/>
    </row>
    <row r="10" spans="2:23" ht="18.75" x14ac:dyDescent="0.25">
      <c r="B10" s="28"/>
      <c r="C10" s="646"/>
      <c r="D10" s="338"/>
      <c r="E10" s="43"/>
      <c r="F10" s="43"/>
      <c r="G10" s="33"/>
      <c r="H10" s="33"/>
      <c r="I10" s="33"/>
      <c r="J10" s="33"/>
      <c r="K10" s="33"/>
      <c r="L10" s="33"/>
      <c r="M10" s="649"/>
      <c r="N10" s="650"/>
      <c r="O10" s="650"/>
      <c r="P10" s="650"/>
      <c r="Q10" s="650"/>
      <c r="R10" s="650"/>
      <c r="S10" s="651"/>
      <c r="T10" s="649"/>
      <c r="U10" s="650"/>
      <c r="V10" s="651"/>
      <c r="W10" s="39"/>
    </row>
    <row r="11" spans="2:23" ht="18.75" x14ac:dyDescent="0.25">
      <c r="B11" s="28"/>
      <c r="C11" s="647"/>
      <c r="D11" s="338"/>
      <c r="E11" s="43"/>
      <c r="F11" s="43"/>
      <c r="G11" s="33"/>
      <c r="H11" s="33"/>
      <c r="I11" s="33"/>
      <c r="J11" s="33"/>
      <c r="K11" s="33"/>
      <c r="L11" s="33"/>
      <c r="M11" s="652"/>
      <c r="N11" s="653"/>
      <c r="O11" s="653"/>
      <c r="P11" s="653"/>
      <c r="Q11" s="653"/>
      <c r="R11" s="653"/>
      <c r="S11" s="654"/>
      <c r="T11" s="652"/>
      <c r="U11" s="653"/>
      <c r="V11" s="654"/>
      <c r="W11" s="39"/>
    </row>
    <row r="12" spans="2:23" ht="18.75" x14ac:dyDescent="0.25">
      <c r="B12" s="28"/>
      <c r="C12" s="648"/>
      <c r="D12" s="338"/>
      <c r="E12" s="43"/>
      <c r="F12" s="43"/>
      <c r="G12" s="33"/>
      <c r="H12" s="33"/>
      <c r="I12" s="33"/>
      <c r="J12" s="33"/>
      <c r="K12" s="33"/>
      <c r="L12" s="33"/>
      <c r="M12" s="655"/>
      <c r="N12" s="656"/>
      <c r="O12" s="656"/>
      <c r="P12" s="656"/>
      <c r="Q12" s="656"/>
      <c r="R12" s="656"/>
      <c r="S12" s="657"/>
      <c r="T12" s="655"/>
      <c r="U12" s="656"/>
      <c r="V12" s="657"/>
      <c r="W12" s="39"/>
    </row>
    <row r="13" spans="2:23" ht="18.75" x14ac:dyDescent="0.25">
      <c r="B13" s="28"/>
      <c r="C13" s="336"/>
      <c r="D13" s="338"/>
      <c r="E13" s="194"/>
      <c r="F13" s="194"/>
      <c r="G13" s="33"/>
      <c r="H13" s="33"/>
      <c r="I13" s="33"/>
      <c r="J13" s="33"/>
      <c r="K13" s="33"/>
      <c r="L13" s="33"/>
      <c r="M13" s="649"/>
      <c r="N13" s="661"/>
      <c r="O13" s="661"/>
      <c r="P13" s="661"/>
      <c r="Q13" s="661"/>
      <c r="R13" s="661"/>
      <c r="S13" s="661"/>
      <c r="T13" s="670"/>
      <c r="U13" s="670"/>
      <c r="V13" s="670"/>
      <c r="W13" s="39"/>
    </row>
    <row r="14" spans="2:23" ht="18.75" x14ac:dyDescent="0.25">
      <c r="B14" s="28"/>
      <c r="C14" s="17"/>
      <c r="D14" s="338"/>
      <c r="E14" s="205"/>
      <c r="F14" s="205"/>
      <c r="G14" s="33"/>
      <c r="H14" s="33"/>
      <c r="I14" s="33"/>
      <c r="J14" s="33"/>
      <c r="K14" s="33"/>
      <c r="L14" s="33"/>
      <c r="M14" s="649"/>
      <c r="N14" s="661"/>
      <c r="O14" s="661"/>
      <c r="P14" s="661"/>
      <c r="Q14" s="661"/>
      <c r="R14" s="661"/>
      <c r="S14" s="661"/>
      <c r="T14" s="671"/>
      <c r="U14" s="671"/>
      <c r="V14" s="671"/>
      <c r="W14" s="39"/>
    </row>
    <row r="15" spans="2:23" ht="18.75" x14ac:dyDescent="0.25">
      <c r="B15" s="28"/>
      <c r="C15" s="658"/>
      <c r="D15" s="338"/>
      <c r="E15" s="43"/>
      <c r="F15" s="43"/>
      <c r="G15" s="33"/>
      <c r="H15" s="33"/>
      <c r="I15" s="33"/>
      <c r="J15" s="33"/>
      <c r="K15" s="33"/>
      <c r="L15" s="33"/>
      <c r="M15" s="649"/>
      <c r="N15" s="650"/>
      <c r="O15" s="650"/>
      <c r="P15" s="650"/>
      <c r="Q15" s="650"/>
      <c r="R15" s="650"/>
      <c r="S15" s="651"/>
      <c r="T15" s="669"/>
      <c r="U15" s="650"/>
      <c r="V15" s="651"/>
      <c r="W15" s="39"/>
    </row>
    <row r="16" spans="2:23" ht="18.75" x14ac:dyDescent="0.25">
      <c r="B16" s="28"/>
      <c r="C16" s="658"/>
      <c r="D16" s="338"/>
      <c r="E16" s="43"/>
      <c r="F16" s="43"/>
      <c r="G16" s="33"/>
      <c r="H16" s="33"/>
      <c r="I16" s="33"/>
      <c r="J16" s="33"/>
      <c r="K16" s="33"/>
      <c r="L16" s="33"/>
      <c r="M16" s="652"/>
      <c r="N16" s="653"/>
      <c r="O16" s="653"/>
      <c r="P16" s="653"/>
      <c r="Q16" s="653"/>
      <c r="R16" s="653"/>
      <c r="S16" s="654"/>
      <c r="T16" s="652"/>
      <c r="U16" s="653"/>
      <c r="V16" s="654"/>
      <c r="W16" s="39"/>
    </row>
    <row r="17" spans="2:25" ht="18.75" x14ac:dyDescent="0.25">
      <c r="B17" s="28"/>
      <c r="C17" s="658"/>
      <c r="D17" s="338"/>
      <c r="E17" s="43"/>
      <c r="F17" s="43"/>
      <c r="G17" s="33"/>
      <c r="H17" s="33"/>
      <c r="I17" s="33"/>
      <c r="J17" s="33"/>
      <c r="K17" s="33"/>
      <c r="L17" s="33"/>
      <c r="M17" s="655"/>
      <c r="N17" s="656"/>
      <c r="O17" s="656"/>
      <c r="P17" s="656"/>
      <c r="Q17" s="656"/>
      <c r="R17" s="656"/>
      <c r="S17" s="657"/>
      <c r="T17" s="655"/>
      <c r="U17" s="656"/>
      <c r="V17" s="657"/>
      <c r="W17" s="39"/>
    </row>
    <row r="18" spans="2:25" ht="18.75" x14ac:dyDescent="0.25">
      <c r="B18" s="28"/>
      <c r="C18" s="62"/>
      <c r="D18" s="338"/>
      <c r="E18" s="43"/>
      <c r="F18" s="43"/>
      <c r="G18" s="33"/>
      <c r="H18" s="33"/>
      <c r="I18" s="33"/>
      <c r="J18" s="33"/>
      <c r="K18" s="33"/>
      <c r="L18" s="33"/>
      <c r="M18" s="670"/>
      <c r="N18" s="670"/>
      <c r="O18" s="670"/>
      <c r="P18" s="670"/>
      <c r="Q18" s="670"/>
      <c r="R18" s="670"/>
      <c r="S18" s="670"/>
      <c r="T18" s="672"/>
      <c r="U18" s="672"/>
      <c r="V18" s="672"/>
      <c r="W18" s="337"/>
      <c r="X18" s="26"/>
      <c r="Y18" s="26"/>
    </row>
    <row r="19" spans="2:25" x14ac:dyDescent="0.25">
      <c r="B19" s="28"/>
      <c r="C19" s="21"/>
      <c r="D19" s="21"/>
      <c r="E19" s="21"/>
      <c r="F19" s="21"/>
      <c r="G19" s="21"/>
      <c r="H19" s="21"/>
      <c r="I19" s="21"/>
      <c r="J19" s="21"/>
      <c r="K19" s="21"/>
      <c r="L19" s="21"/>
      <c r="M19" s="21"/>
      <c r="N19" s="21"/>
      <c r="O19" s="21"/>
      <c r="P19" s="21"/>
      <c r="Q19" s="21"/>
      <c r="R19" s="21"/>
      <c r="S19" s="21"/>
      <c r="T19" s="39"/>
    </row>
    <row r="20" spans="2:25" ht="18.75" x14ac:dyDescent="0.25">
      <c r="B20" s="28"/>
      <c r="C20" s="45" t="s">
        <v>243</v>
      </c>
      <c r="D20" s="21"/>
      <c r="E20" s="21"/>
      <c r="F20" s="21"/>
      <c r="G20" s="21"/>
      <c r="H20" s="21"/>
      <c r="I20" s="21"/>
      <c r="J20" s="21"/>
      <c r="K20" s="21"/>
      <c r="L20" s="21"/>
      <c r="M20" s="21"/>
      <c r="N20" s="21"/>
      <c r="O20" s="21"/>
      <c r="P20" s="21"/>
      <c r="Q20" s="21"/>
      <c r="R20" s="21"/>
      <c r="S20" s="21"/>
      <c r="T20" s="39"/>
    </row>
    <row r="21" spans="2:25" ht="58.5" x14ac:dyDescent="0.25">
      <c r="B21" s="28"/>
      <c r="C21" s="334" t="s">
        <v>244</v>
      </c>
      <c r="D21" s="334" t="s">
        <v>2</v>
      </c>
      <c r="E21" s="328" t="s">
        <v>245</v>
      </c>
      <c r="F21" s="328" t="s">
        <v>246</v>
      </c>
      <c r="G21" s="599" t="s">
        <v>9</v>
      </c>
      <c r="H21" s="600"/>
      <c r="I21" s="600"/>
      <c r="J21" s="600"/>
      <c r="K21" s="600"/>
      <c r="L21" s="600"/>
      <c r="M21" s="601"/>
      <c r="N21" s="623" t="s">
        <v>6</v>
      </c>
      <c r="O21" s="623"/>
      <c r="P21" s="623"/>
      <c r="Q21" s="623"/>
      <c r="R21" s="623"/>
      <c r="S21" s="623"/>
      <c r="T21" s="39"/>
    </row>
    <row r="22" spans="2:25" ht="18.75" x14ac:dyDescent="0.25">
      <c r="B22" s="28"/>
      <c r="C22" s="338"/>
      <c r="D22" s="338"/>
      <c r="E22" s="43"/>
      <c r="F22" s="43"/>
      <c r="G22" s="529"/>
      <c r="H22" s="671"/>
      <c r="I22" s="671"/>
      <c r="J22" s="671"/>
      <c r="K22" s="671"/>
      <c r="L22" s="671"/>
      <c r="M22" s="671"/>
      <c r="N22" s="672"/>
      <c r="O22" s="671"/>
      <c r="P22" s="671"/>
      <c r="Q22" s="671"/>
      <c r="R22" s="671"/>
      <c r="S22" s="671"/>
      <c r="T22" s="39"/>
    </row>
    <row r="23" spans="2:25" ht="18.75" x14ac:dyDescent="0.25">
      <c r="B23" s="28"/>
      <c r="C23" s="338"/>
      <c r="D23" s="338"/>
      <c r="E23" s="43"/>
      <c r="F23" s="43"/>
      <c r="G23" s="671"/>
      <c r="H23" s="671"/>
      <c r="I23" s="671"/>
      <c r="J23" s="671"/>
      <c r="K23" s="671"/>
      <c r="L23" s="671"/>
      <c r="M23" s="671"/>
      <c r="N23" s="671"/>
      <c r="O23" s="671"/>
      <c r="P23" s="671"/>
      <c r="Q23" s="671"/>
      <c r="R23" s="671"/>
      <c r="S23" s="671"/>
      <c r="T23" s="39"/>
    </row>
    <row r="24" spans="2:25" ht="18.75" x14ac:dyDescent="0.25">
      <c r="B24" s="28"/>
      <c r="C24" s="213"/>
      <c r="D24" s="338"/>
      <c r="E24" s="43"/>
      <c r="F24" s="43"/>
      <c r="G24" s="671"/>
      <c r="H24" s="671"/>
      <c r="I24" s="671"/>
      <c r="J24" s="671"/>
      <c r="K24" s="671"/>
      <c r="L24" s="671"/>
      <c r="M24" s="671"/>
      <c r="N24" s="671"/>
      <c r="O24" s="671"/>
      <c r="P24" s="671"/>
      <c r="Q24" s="671"/>
      <c r="R24" s="671"/>
      <c r="S24" s="671"/>
      <c r="T24" s="39"/>
    </row>
    <row r="25" spans="2:25" ht="18.75" customHeight="1" x14ac:dyDescent="0.25">
      <c r="B25" s="28"/>
      <c r="C25" s="338"/>
      <c r="D25" s="338"/>
      <c r="E25" s="43"/>
      <c r="F25" s="43"/>
      <c r="G25" s="649"/>
      <c r="H25" s="661"/>
      <c r="I25" s="661"/>
      <c r="J25" s="661"/>
      <c r="K25" s="661"/>
      <c r="L25" s="661"/>
      <c r="M25" s="662"/>
      <c r="N25" s="671"/>
      <c r="O25" s="671"/>
      <c r="P25" s="671"/>
      <c r="Q25" s="671"/>
      <c r="R25" s="671"/>
      <c r="S25" s="671"/>
      <c r="T25" s="39"/>
    </row>
    <row r="26" spans="2:25" ht="18.75" x14ac:dyDescent="0.25">
      <c r="B26" s="28"/>
      <c r="C26" s="338"/>
      <c r="D26" s="338"/>
      <c r="E26" s="43"/>
      <c r="F26" s="43"/>
      <c r="G26" s="663"/>
      <c r="H26" s="664"/>
      <c r="I26" s="664"/>
      <c r="J26" s="664"/>
      <c r="K26" s="664"/>
      <c r="L26" s="664"/>
      <c r="M26" s="665"/>
      <c r="N26" s="671"/>
      <c r="O26" s="671"/>
      <c r="P26" s="671"/>
      <c r="Q26" s="671"/>
      <c r="R26" s="671"/>
      <c r="S26" s="671"/>
      <c r="T26" s="39"/>
    </row>
    <row r="27" spans="2:25" ht="18.75" x14ac:dyDescent="0.25">
      <c r="B27" s="28"/>
      <c r="C27" s="338"/>
      <c r="D27" s="338"/>
      <c r="E27" s="43"/>
      <c r="F27" s="43"/>
      <c r="G27" s="666"/>
      <c r="H27" s="667"/>
      <c r="I27" s="667"/>
      <c r="J27" s="667"/>
      <c r="K27" s="667"/>
      <c r="L27" s="667"/>
      <c r="M27" s="668"/>
      <c r="N27" s="671"/>
      <c r="O27" s="671"/>
      <c r="P27" s="671"/>
      <c r="Q27" s="671"/>
      <c r="R27" s="671"/>
      <c r="S27" s="671"/>
      <c r="T27" s="39"/>
    </row>
    <row r="28" spans="2:25" ht="48" customHeight="1" x14ac:dyDescent="0.25">
      <c r="B28" s="28"/>
      <c r="C28" s="338"/>
      <c r="D28" s="338"/>
      <c r="E28" s="43"/>
      <c r="F28" s="43"/>
      <c r="G28" s="673"/>
      <c r="H28" s="674"/>
      <c r="I28" s="674"/>
      <c r="J28" s="674"/>
      <c r="K28" s="674"/>
      <c r="L28" s="674"/>
      <c r="M28" s="675"/>
      <c r="N28" s="671"/>
      <c r="O28" s="671"/>
      <c r="P28" s="671"/>
      <c r="Q28" s="671"/>
      <c r="R28" s="671"/>
      <c r="S28" s="671"/>
      <c r="T28" s="39"/>
    </row>
    <row r="29" spans="2:25" ht="54.75" customHeight="1" x14ac:dyDescent="0.25">
      <c r="B29" s="28"/>
      <c r="C29" s="193"/>
      <c r="D29" s="338"/>
      <c r="E29" s="43"/>
      <c r="F29" s="43"/>
      <c r="G29" s="673"/>
      <c r="H29" s="674"/>
      <c r="I29" s="674"/>
      <c r="J29" s="674"/>
      <c r="K29" s="674"/>
      <c r="L29" s="674"/>
      <c r="M29" s="675"/>
      <c r="N29" s="529"/>
      <c r="O29" s="671"/>
      <c r="P29" s="671"/>
      <c r="Q29" s="671"/>
      <c r="R29" s="671"/>
      <c r="S29" s="671"/>
      <c r="T29" s="39"/>
    </row>
    <row r="30" spans="2:25" x14ac:dyDescent="0.25">
      <c r="B30" s="28"/>
      <c r="C30" s="21"/>
      <c r="D30" s="21"/>
      <c r="E30" s="21"/>
      <c r="F30" s="21"/>
      <c r="G30" s="222"/>
      <c r="H30" s="222"/>
      <c r="I30" s="222"/>
      <c r="J30" s="222"/>
      <c r="K30" s="222"/>
      <c r="L30" s="222"/>
      <c r="M30" s="222"/>
      <c r="N30" s="222"/>
      <c r="O30" s="222"/>
      <c r="P30" s="222"/>
      <c r="Q30" s="222"/>
      <c r="R30" s="222"/>
      <c r="S30" s="222"/>
      <c r="T30" s="39"/>
    </row>
    <row r="31" spans="2:25" ht="18.75" x14ac:dyDescent="0.25">
      <c r="B31" s="28"/>
      <c r="C31" s="45" t="s">
        <v>247</v>
      </c>
      <c r="D31" s="21"/>
      <c r="E31" s="21"/>
      <c r="F31" s="21"/>
      <c r="G31" s="222"/>
      <c r="H31" s="222"/>
      <c r="I31" s="222"/>
      <c r="J31" s="222"/>
      <c r="K31" s="222"/>
      <c r="L31" s="222"/>
      <c r="M31" s="222"/>
      <c r="N31" s="222"/>
      <c r="O31" s="222"/>
      <c r="P31" s="222"/>
      <c r="Q31" s="222"/>
      <c r="R31" s="222"/>
      <c r="S31" s="222"/>
      <c r="T31" s="39"/>
    </row>
    <row r="32" spans="2:25" ht="63.75" customHeight="1" x14ac:dyDescent="0.25">
      <c r="B32" s="28"/>
      <c r="C32" s="139" t="s">
        <v>244</v>
      </c>
      <c r="D32" s="334" t="s">
        <v>248</v>
      </c>
      <c r="E32" s="328" t="s">
        <v>245</v>
      </c>
      <c r="F32" s="328" t="s">
        <v>246</v>
      </c>
      <c r="G32" s="599" t="s">
        <v>9</v>
      </c>
      <c r="H32" s="600"/>
      <c r="I32" s="600"/>
      <c r="J32" s="600"/>
      <c r="K32" s="600"/>
      <c r="L32" s="600"/>
      <c r="M32" s="601"/>
      <c r="N32" s="623" t="s">
        <v>6</v>
      </c>
      <c r="O32" s="623"/>
      <c r="P32" s="623"/>
      <c r="Q32" s="623"/>
      <c r="R32" s="623"/>
      <c r="S32" s="623"/>
      <c r="T32" s="39"/>
    </row>
    <row r="33" spans="2:20" ht="37.5" customHeight="1" x14ac:dyDescent="0.25">
      <c r="B33" s="28"/>
      <c r="C33" s="659"/>
      <c r="D33" s="338"/>
      <c r="E33" s="43"/>
      <c r="F33" s="43"/>
      <c r="G33" s="677"/>
      <c r="H33" s="678"/>
      <c r="I33" s="678"/>
      <c r="J33" s="678"/>
      <c r="K33" s="678"/>
      <c r="L33" s="678"/>
      <c r="M33" s="679"/>
      <c r="N33" s="670"/>
      <c r="O33" s="683"/>
      <c r="P33" s="683"/>
      <c r="Q33" s="683"/>
      <c r="R33" s="683"/>
      <c r="S33" s="683"/>
      <c r="T33" s="39"/>
    </row>
    <row r="34" spans="2:20" ht="85.5" customHeight="1" x14ac:dyDescent="0.25">
      <c r="B34" s="28"/>
      <c r="C34" s="660"/>
      <c r="D34" s="338"/>
      <c r="E34" s="43"/>
      <c r="F34" s="43"/>
      <c r="G34" s="680"/>
      <c r="H34" s="681"/>
      <c r="I34" s="681"/>
      <c r="J34" s="681"/>
      <c r="K34" s="681"/>
      <c r="L34" s="681"/>
      <c r="M34" s="682"/>
      <c r="N34" s="683"/>
      <c r="O34" s="683"/>
      <c r="P34" s="683"/>
      <c r="Q34" s="683"/>
      <c r="R34" s="683"/>
      <c r="S34" s="683"/>
      <c r="T34" s="39"/>
    </row>
    <row r="35" spans="2:20" x14ac:dyDescent="0.25">
      <c r="B35" s="28"/>
      <c r="C35" s="21"/>
      <c r="D35" s="21"/>
      <c r="E35" s="21"/>
      <c r="F35" s="21"/>
      <c r="G35" s="21"/>
      <c r="H35" s="21"/>
      <c r="I35" s="21"/>
      <c r="J35" s="21"/>
      <c r="K35" s="21"/>
      <c r="L35" s="21"/>
      <c r="M35" s="21"/>
      <c r="N35" s="21"/>
      <c r="O35" s="21"/>
      <c r="P35" s="21"/>
      <c r="Q35" s="21"/>
      <c r="R35" s="21"/>
      <c r="S35" s="21"/>
      <c r="T35" s="39"/>
    </row>
    <row r="36" spans="2:20" x14ac:dyDescent="0.25">
      <c r="B36" s="28"/>
      <c r="C36" s="21"/>
      <c r="D36" s="21"/>
      <c r="E36" s="21"/>
      <c r="F36" s="21"/>
      <c r="G36" s="21"/>
      <c r="H36" s="21"/>
      <c r="I36" s="21"/>
      <c r="J36" s="21"/>
      <c r="K36" s="21"/>
      <c r="L36" s="21"/>
      <c r="M36" s="21"/>
      <c r="N36" s="21"/>
      <c r="O36" s="21"/>
      <c r="P36" s="21"/>
      <c r="Q36" s="21"/>
      <c r="R36" s="21"/>
      <c r="S36" s="21"/>
      <c r="T36" s="39"/>
    </row>
    <row r="37" spans="2:20" ht="18.75" x14ac:dyDescent="0.25">
      <c r="B37" s="28"/>
      <c r="C37" s="45" t="s">
        <v>251</v>
      </c>
      <c r="D37" s="21"/>
      <c r="E37" s="21"/>
      <c r="F37" s="21"/>
      <c r="G37" s="21"/>
      <c r="H37" s="21"/>
      <c r="I37" s="21"/>
      <c r="J37" s="21"/>
      <c r="K37" s="21"/>
      <c r="L37" s="21"/>
      <c r="M37" s="21"/>
      <c r="N37" s="21"/>
      <c r="O37" s="21"/>
      <c r="P37" s="21"/>
      <c r="Q37" s="21"/>
      <c r="R37" s="21"/>
      <c r="S37" s="21"/>
      <c r="T37" s="39"/>
    </row>
    <row r="38" spans="2:20" ht="37.5" x14ac:dyDescent="0.25">
      <c r="B38" s="28"/>
      <c r="C38" s="334" t="s">
        <v>122</v>
      </c>
      <c r="D38" s="334" t="s">
        <v>2</v>
      </c>
      <c r="E38" s="334" t="s">
        <v>252</v>
      </c>
      <c r="F38" s="334" t="s">
        <v>119</v>
      </c>
      <c r="G38" s="599" t="s">
        <v>9</v>
      </c>
      <c r="H38" s="600"/>
      <c r="I38" s="600"/>
      <c r="J38" s="600"/>
      <c r="K38" s="600"/>
      <c r="L38" s="600"/>
      <c r="M38" s="601"/>
      <c r="N38" s="623" t="s">
        <v>6</v>
      </c>
      <c r="O38" s="623"/>
      <c r="P38" s="623"/>
      <c r="Q38" s="623"/>
      <c r="R38" s="623"/>
      <c r="S38" s="623"/>
      <c r="T38" s="39"/>
    </row>
    <row r="39" spans="2:20" ht="40.5" customHeight="1" x14ac:dyDescent="0.25">
      <c r="B39" s="28"/>
      <c r="C39" s="338"/>
      <c r="D39" s="338"/>
      <c r="E39" s="43"/>
      <c r="F39" s="43"/>
      <c r="G39" s="529"/>
      <c r="H39" s="529"/>
      <c r="I39" s="529"/>
      <c r="J39" s="529"/>
      <c r="K39" s="529"/>
      <c r="L39" s="529"/>
      <c r="M39" s="529"/>
      <c r="N39" s="671"/>
      <c r="O39" s="671"/>
      <c r="P39" s="671"/>
      <c r="Q39" s="671"/>
      <c r="R39" s="671"/>
      <c r="S39" s="671"/>
      <c r="T39" s="39"/>
    </row>
    <row r="40" spans="2:20" ht="40.5" customHeight="1" x14ac:dyDescent="0.25">
      <c r="B40" s="28"/>
      <c r="C40" s="338"/>
      <c r="D40" s="338"/>
      <c r="E40" s="43"/>
      <c r="F40" s="43"/>
      <c r="G40" s="529"/>
      <c r="H40" s="529"/>
      <c r="I40" s="529"/>
      <c r="J40" s="529"/>
      <c r="K40" s="529"/>
      <c r="L40" s="529"/>
      <c r="M40" s="529"/>
      <c r="N40" s="671"/>
      <c r="O40" s="671"/>
      <c r="P40" s="671"/>
      <c r="Q40" s="671"/>
      <c r="R40" s="671"/>
      <c r="S40" s="671"/>
      <c r="T40" s="39"/>
    </row>
    <row r="41" spans="2:20" ht="30.75" customHeight="1" x14ac:dyDescent="0.25">
      <c r="B41" s="28"/>
      <c r="C41" s="21"/>
      <c r="D41" s="21"/>
      <c r="E41" s="21"/>
      <c r="F41" s="21"/>
      <c r="G41" s="21"/>
      <c r="H41" s="21"/>
      <c r="I41" s="21"/>
      <c r="J41" s="21"/>
      <c r="K41" s="21"/>
      <c r="L41" s="21"/>
      <c r="M41" s="21"/>
      <c r="N41" s="21"/>
      <c r="O41" s="21"/>
      <c r="P41" s="21"/>
      <c r="Q41" s="21"/>
      <c r="R41" s="21"/>
      <c r="S41" s="21"/>
      <c r="T41" s="39"/>
    </row>
    <row r="42" spans="2:20" x14ac:dyDescent="0.25">
      <c r="B42" s="28"/>
      <c r="C42" s="21"/>
      <c r="D42" s="21"/>
      <c r="E42" s="21"/>
      <c r="F42" s="21"/>
      <c r="G42" s="21"/>
      <c r="H42" s="21"/>
      <c r="I42" s="21"/>
      <c r="J42" s="21"/>
      <c r="K42" s="21"/>
      <c r="L42" s="21"/>
      <c r="M42" s="21"/>
      <c r="N42" s="21"/>
      <c r="O42" s="21"/>
      <c r="P42" s="21"/>
      <c r="Q42" s="21"/>
      <c r="R42" s="21"/>
      <c r="S42" s="21"/>
      <c r="T42" s="39"/>
    </row>
    <row r="43" spans="2:20" x14ac:dyDescent="0.25">
      <c r="B43" s="56"/>
      <c r="C43" s="55"/>
      <c r="D43" s="55"/>
      <c r="E43" s="55"/>
      <c r="F43" s="55"/>
      <c r="G43" s="55"/>
      <c r="H43" s="55"/>
      <c r="I43" s="55"/>
      <c r="J43" s="55"/>
      <c r="K43" s="55"/>
      <c r="L43" s="55"/>
      <c r="M43" s="55"/>
      <c r="N43" s="55"/>
      <c r="O43" s="55"/>
      <c r="P43" s="55"/>
      <c r="Q43" s="55"/>
      <c r="R43" s="55"/>
      <c r="S43" s="55"/>
      <c r="T43" s="57"/>
    </row>
    <row r="83" ht="22.5" customHeight="1" x14ac:dyDescent="0.25"/>
    <row r="84" ht="22.5" customHeight="1" x14ac:dyDescent="0.25"/>
    <row r="85" ht="18.75" customHeight="1" x14ac:dyDescent="0.25"/>
    <row r="86" ht="39.75" customHeight="1" x14ac:dyDescent="0.25"/>
    <row r="87" ht="53.25" customHeight="1" x14ac:dyDescent="0.25"/>
    <row r="102" spans="7:7" x14ac:dyDescent="0.25">
      <c r="G102" s="60"/>
    </row>
    <row r="103" spans="7:7" x14ac:dyDescent="0.25">
      <c r="G103" s="60"/>
    </row>
    <row r="104" spans="7:7" x14ac:dyDescent="0.25">
      <c r="G104" s="61"/>
    </row>
    <row r="105" spans="7:7" x14ac:dyDescent="0.25">
      <c r="G105" s="60"/>
    </row>
  </sheetData>
  <mergeCells count="41">
    <mergeCell ref="E4:I4"/>
    <mergeCell ref="M5:S5"/>
    <mergeCell ref="T5:V5"/>
    <mergeCell ref="T7:V9"/>
    <mergeCell ref="M7:S9"/>
    <mergeCell ref="T6:V6"/>
    <mergeCell ref="N39:S39"/>
    <mergeCell ref="N40:S40"/>
    <mergeCell ref="M6:S6"/>
    <mergeCell ref="M13:S13"/>
    <mergeCell ref="G21:M21"/>
    <mergeCell ref="N21:S21"/>
    <mergeCell ref="N25:S27"/>
    <mergeCell ref="G28:M28"/>
    <mergeCell ref="G39:M39"/>
    <mergeCell ref="G40:M40"/>
    <mergeCell ref="N38:S38"/>
    <mergeCell ref="N28:S28"/>
    <mergeCell ref="G29:M29"/>
    <mergeCell ref="N29:S29"/>
    <mergeCell ref="N32:S32"/>
    <mergeCell ref="G33:M34"/>
    <mergeCell ref="C33:C34"/>
    <mergeCell ref="G25:M27"/>
    <mergeCell ref="G32:M32"/>
    <mergeCell ref="G38:M38"/>
    <mergeCell ref="T15:V17"/>
    <mergeCell ref="M18:S18"/>
    <mergeCell ref="T18:V18"/>
    <mergeCell ref="G22:M24"/>
    <mergeCell ref="N22:S24"/>
    <mergeCell ref="N33:S34"/>
    <mergeCell ref="C7:C9"/>
    <mergeCell ref="T10:V12"/>
    <mergeCell ref="M10:S12"/>
    <mergeCell ref="C10:C12"/>
    <mergeCell ref="C15:C17"/>
    <mergeCell ref="M15:S17"/>
    <mergeCell ref="T13:V13"/>
    <mergeCell ref="M14:S14"/>
    <mergeCell ref="T14:V1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BV406"/>
  <sheetViews>
    <sheetView topLeftCell="A5" zoomScale="84" zoomScaleNormal="70" workbookViewId="0">
      <selection activeCell="D7" sqref="D7"/>
    </sheetView>
  </sheetViews>
  <sheetFormatPr defaultColWidth="8.5703125" defaultRowHeight="15" x14ac:dyDescent="0.25"/>
  <cols>
    <col min="1" max="1" width="12" style="23" bestFit="1" customWidth="1"/>
    <col min="2" max="2" width="14.42578125" style="21" customWidth="1"/>
    <col min="3" max="3" width="43.42578125" style="51" customWidth="1"/>
    <col min="4" max="4" width="28.42578125" style="51" bestFit="1" customWidth="1"/>
    <col min="5" max="5" width="18" style="51" bestFit="1" customWidth="1"/>
    <col min="6" max="6" width="65.5703125" style="51" bestFit="1" customWidth="1"/>
    <col min="7" max="7" width="22.42578125" style="51" customWidth="1"/>
    <col min="8" max="8" width="18.42578125" style="51" bestFit="1" customWidth="1"/>
    <col min="9" max="9" width="26.42578125" style="51" customWidth="1"/>
    <col min="10" max="10" width="27.42578125" style="51" customWidth="1"/>
    <col min="11" max="11" width="28.42578125" style="51" customWidth="1"/>
    <col min="12" max="12" width="31.42578125" style="51" customWidth="1"/>
    <col min="13" max="14" width="52.42578125" style="51" customWidth="1"/>
    <col min="15" max="15" width="11.42578125" style="51" customWidth="1"/>
    <col min="16" max="16" width="9" style="51" customWidth="1"/>
    <col min="17" max="17" width="102.42578125" style="23" customWidth="1"/>
    <col min="18" max="71" width="9.42578125" style="23"/>
    <col min="72" max="16384" width="8.5703125" style="51"/>
  </cols>
  <sheetData>
    <row r="1" spans="2:72" s="23" customFormat="1" x14ac:dyDescent="0.25"/>
    <row r="2" spans="2:72" s="23" customFormat="1" x14ac:dyDescent="0.25">
      <c r="B2" s="27"/>
      <c r="C2" s="35"/>
      <c r="D2" s="35"/>
      <c r="E2" s="35"/>
      <c r="F2" s="35"/>
      <c r="G2" s="35"/>
      <c r="H2" s="35"/>
      <c r="I2" s="35"/>
      <c r="J2" s="35"/>
      <c r="K2" s="35"/>
      <c r="L2" s="35"/>
      <c r="M2" s="35"/>
      <c r="N2" s="35"/>
      <c r="O2" s="36"/>
    </row>
    <row r="3" spans="2:72" ht="89.85" customHeight="1" x14ac:dyDescent="0.25">
      <c r="B3" s="28"/>
      <c r="C3" s="2" t="s">
        <v>122</v>
      </c>
      <c r="D3" s="697" t="s">
        <v>253</v>
      </c>
      <c r="E3" s="697"/>
      <c r="F3" s="697"/>
      <c r="G3" s="362" t="s">
        <v>254</v>
      </c>
      <c r="H3" s="362" t="s">
        <v>255</v>
      </c>
      <c r="I3" s="362" t="s">
        <v>256</v>
      </c>
      <c r="J3" s="694" t="s">
        <v>257</v>
      </c>
      <c r="K3" s="695"/>
      <c r="L3" s="695"/>
      <c r="M3" s="695"/>
      <c r="N3" s="696"/>
      <c r="O3" s="39"/>
      <c r="P3" s="23"/>
      <c r="BT3" s="23"/>
    </row>
    <row r="4" spans="2:72" x14ac:dyDescent="0.25">
      <c r="B4" s="28"/>
      <c r="C4" s="363"/>
      <c r="D4" s="365"/>
      <c r="E4" s="365"/>
      <c r="F4" s="365"/>
      <c r="G4" s="365"/>
      <c r="H4" s="18"/>
      <c r="I4" s="18"/>
      <c r="J4" s="687"/>
      <c r="K4" s="587"/>
      <c r="L4" s="587"/>
      <c r="M4" s="587"/>
      <c r="N4" s="688"/>
      <c r="O4" s="39"/>
      <c r="P4" s="23"/>
      <c r="BT4" s="23"/>
    </row>
    <row r="5" spans="2:72" x14ac:dyDescent="0.25">
      <c r="B5" s="28"/>
      <c r="C5" s="363"/>
      <c r="D5" s="365"/>
      <c r="E5" s="365"/>
      <c r="F5" s="365"/>
      <c r="G5" s="365"/>
      <c r="H5" s="18"/>
      <c r="I5" s="18"/>
      <c r="J5" s="687"/>
      <c r="K5" s="587"/>
      <c r="L5" s="587"/>
      <c r="M5" s="587"/>
      <c r="N5" s="688"/>
      <c r="O5" s="39"/>
      <c r="P5" s="23"/>
      <c r="BT5" s="23"/>
    </row>
    <row r="6" spans="2:72" x14ac:dyDescent="0.25">
      <c r="B6" s="28"/>
      <c r="C6" s="363"/>
      <c r="D6" s="365"/>
      <c r="E6" s="365"/>
      <c r="F6" s="365"/>
      <c r="G6" s="365"/>
      <c r="H6" s="18"/>
      <c r="I6" s="18"/>
      <c r="J6" s="687"/>
      <c r="K6" s="587"/>
      <c r="L6" s="587"/>
      <c r="M6" s="587"/>
      <c r="N6" s="688"/>
      <c r="O6" s="39"/>
      <c r="P6" s="23"/>
      <c r="BT6" s="23"/>
    </row>
    <row r="7" spans="2:72" x14ac:dyDescent="0.25">
      <c r="B7" s="138"/>
      <c r="C7" s="363"/>
      <c r="D7" s="365"/>
      <c r="E7" s="365"/>
      <c r="F7" s="365"/>
      <c r="G7" s="365"/>
      <c r="H7" s="18"/>
      <c r="I7" s="18"/>
      <c r="J7" s="687"/>
      <c r="K7" s="587"/>
      <c r="L7" s="587"/>
      <c r="M7" s="587"/>
      <c r="N7" s="688"/>
      <c r="O7" s="39"/>
      <c r="P7" s="23"/>
      <c r="BT7" s="23"/>
    </row>
    <row r="8" spans="2:72" x14ac:dyDescent="0.25">
      <c r="B8" s="28"/>
      <c r="C8" s="363"/>
      <c r="D8" s="364"/>
      <c r="E8" s="18"/>
      <c r="F8" s="18"/>
      <c r="G8" s="18"/>
      <c r="H8" s="18"/>
      <c r="I8" s="18"/>
      <c r="J8" s="687"/>
      <c r="K8" s="587"/>
      <c r="L8" s="587"/>
      <c r="M8" s="587"/>
      <c r="N8" s="688"/>
      <c r="O8" s="39"/>
      <c r="P8" s="23"/>
      <c r="BT8" s="23"/>
    </row>
    <row r="9" spans="2:72" x14ac:dyDescent="0.25">
      <c r="B9" s="28"/>
      <c r="C9" s="363"/>
      <c r="D9" s="18"/>
      <c r="E9" s="18"/>
      <c r="F9" s="18"/>
      <c r="G9" s="18"/>
      <c r="H9" s="18"/>
      <c r="I9" s="18"/>
      <c r="J9" s="687"/>
      <c r="K9" s="587"/>
      <c r="L9" s="587"/>
      <c r="M9" s="587"/>
      <c r="N9" s="688"/>
      <c r="O9" s="39"/>
      <c r="P9" s="23"/>
      <c r="BT9" s="23"/>
    </row>
    <row r="10" spans="2:72" x14ac:dyDescent="0.25">
      <c r="B10" s="28"/>
      <c r="C10" s="363"/>
      <c r="D10" s="18"/>
      <c r="E10" s="18"/>
      <c r="F10" s="18"/>
      <c r="G10" s="19"/>
      <c r="H10" s="18"/>
      <c r="I10" s="18"/>
      <c r="J10" s="687"/>
      <c r="K10" s="587"/>
      <c r="L10" s="587"/>
      <c r="M10" s="587"/>
      <c r="N10" s="688"/>
      <c r="O10" s="39"/>
      <c r="P10" s="23"/>
      <c r="BT10" s="23"/>
    </row>
    <row r="11" spans="2:72" x14ac:dyDescent="0.25">
      <c r="B11" s="28"/>
      <c r="C11" s="363"/>
      <c r="D11" s="18"/>
      <c r="E11" s="18"/>
      <c r="F11" s="18"/>
      <c r="G11" s="19"/>
      <c r="H11" s="18"/>
      <c r="I11" s="18"/>
      <c r="J11" s="687"/>
      <c r="K11" s="587"/>
      <c r="L11" s="587"/>
      <c r="M11" s="587"/>
      <c r="N11" s="688"/>
      <c r="O11" s="39"/>
      <c r="P11" s="23"/>
      <c r="BT11" s="23"/>
    </row>
    <row r="12" spans="2:72" x14ac:dyDescent="0.25">
      <c r="B12" s="28"/>
      <c r="C12" s="363"/>
      <c r="D12" s="365"/>
      <c r="E12" s="365"/>
      <c r="F12" s="365"/>
      <c r="G12" s="365"/>
      <c r="H12" s="20"/>
      <c r="I12" s="20"/>
      <c r="J12" s="687"/>
      <c r="K12" s="587"/>
      <c r="L12" s="587"/>
      <c r="M12" s="587"/>
      <c r="N12" s="688"/>
      <c r="O12" s="39"/>
      <c r="P12" s="23"/>
      <c r="BT12" s="23"/>
    </row>
    <row r="13" spans="2:72" x14ac:dyDescent="0.25">
      <c r="B13" s="188"/>
      <c r="C13" s="363"/>
      <c r="D13" s="365"/>
      <c r="E13" s="365"/>
      <c r="F13" s="365"/>
      <c r="G13" s="19"/>
      <c r="H13" s="20"/>
      <c r="I13" s="20"/>
      <c r="J13" s="687"/>
      <c r="K13" s="587"/>
      <c r="L13" s="587"/>
      <c r="M13" s="587"/>
      <c r="N13" s="688"/>
      <c r="O13" s="39"/>
      <c r="P13" s="23"/>
      <c r="BT13" s="23"/>
    </row>
    <row r="14" spans="2:72" x14ac:dyDescent="0.25">
      <c r="B14" s="28"/>
      <c r="C14" s="366"/>
      <c r="D14" s="365"/>
      <c r="E14" s="365"/>
      <c r="F14" s="365"/>
      <c r="G14" s="365"/>
      <c r="H14" s="20"/>
      <c r="I14" s="20"/>
      <c r="J14" s="687"/>
      <c r="K14" s="587"/>
      <c r="L14" s="587"/>
      <c r="M14" s="587"/>
      <c r="N14" s="688"/>
      <c r="O14" s="39"/>
      <c r="P14" s="23"/>
      <c r="BT14" s="23"/>
    </row>
    <row r="15" spans="2:72" x14ac:dyDescent="0.25">
      <c r="B15" s="28"/>
      <c r="C15" s="366"/>
      <c r="D15" s="365"/>
      <c r="E15" s="365"/>
      <c r="F15" s="365"/>
      <c r="G15" s="19"/>
      <c r="H15" s="20"/>
      <c r="I15" s="20"/>
      <c r="J15" s="687"/>
      <c r="K15" s="587"/>
      <c r="L15" s="587"/>
      <c r="M15" s="587"/>
      <c r="N15" s="688"/>
      <c r="O15" s="39"/>
      <c r="P15" s="23"/>
      <c r="BT15" s="23"/>
    </row>
    <row r="16" spans="2:72" x14ac:dyDescent="0.25">
      <c r="B16" s="28"/>
      <c r="C16" s="366"/>
      <c r="D16" s="19"/>
      <c r="E16" s="19"/>
      <c r="F16" s="19"/>
      <c r="G16" s="19"/>
      <c r="H16" s="20"/>
      <c r="I16" s="20"/>
      <c r="J16" s="687"/>
      <c r="K16" s="587"/>
      <c r="L16" s="587"/>
      <c r="M16" s="587"/>
      <c r="N16" s="688"/>
      <c r="O16" s="39"/>
      <c r="P16" s="23"/>
      <c r="BT16" s="23"/>
    </row>
    <row r="17" spans="2:73" x14ac:dyDescent="0.25">
      <c r="B17" s="28"/>
      <c r="C17" s="366"/>
      <c r="D17" s="19"/>
      <c r="E17" s="19"/>
      <c r="F17" s="19"/>
      <c r="G17" s="19"/>
      <c r="H17" s="20"/>
      <c r="I17" s="20"/>
      <c r="J17" s="687"/>
      <c r="K17" s="587"/>
      <c r="L17" s="587"/>
      <c r="M17" s="587"/>
      <c r="N17" s="688"/>
      <c r="O17" s="39"/>
      <c r="P17" s="23"/>
      <c r="BT17" s="23"/>
    </row>
    <row r="18" spans="2:73" x14ac:dyDescent="0.25">
      <c r="B18" s="28"/>
      <c r="C18" s="366"/>
      <c r="D18" s="368"/>
      <c r="E18" s="368"/>
      <c r="F18" s="368"/>
      <c r="G18" s="367"/>
      <c r="H18" s="20"/>
      <c r="I18" s="20"/>
      <c r="J18" s="687"/>
      <c r="K18" s="587"/>
      <c r="L18" s="587"/>
      <c r="M18" s="587"/>
      <c r="N18" s="688"/>
      <c r="O18" s="39"/>
      <c r="P18" s="23"/>
      <c r="BT18" s="23"/>
    </row>
    <row r="19" spans="2:73" x14ac:dyDescent="0.25">
      <c r="B19" s="28"/>
      <c r="C19" s="366"/>
      <c r="D19" s="368"/>
      <c r="E19" s="368"/>
      <c r="F19" s="368"/>
      <c r="G19" s="368"/>
      <c r="H19" s="20"/>
      <c r="I19" s="20"/>
      <c r="J19" s="687"/>
      <c r="K19" s="587"/>
      <c r="L19" s="587"/>
      <c r="M19" s="587"/>
      <c r="N19" s="688"/>
      <c r="O19" s="39"/>
      <c r="P19" s="23"/>
      <c r="BT19" s="23"/>
    </row>
    <row r="20" spans="2:73" x14ac:dyDescent="0.25">
      <c r="B20" s="28"/>
      <c r="C20" s="82"/>
      <c r="D20" s="21"/>
      <c r="E20" s="22"/>
      <c r="F20" s="226"/>
      <c r="G20" s="21"/>
      <c r="H20" s="356"/>
      <c r="I20" s="21"/>
      <c r="J20" s="21"/>
      <c r="K20" s="21"/>
      <c r="L20" s="21"/>
      <c r="M20" s="21"/>
      <c r="N20" s="21"/>
      <c r="O20" s="39"/>
      <c r="P20" s="23"/>
      <c r="BT20" s="23"/>
      <c r="BU20" s="23"/>
    </row>
    <row r="21" spans="2:73" x14ac:dyDescent="0.25">
      <c r="B21" s="28"/>
      <c r="C21" s="21"/>
      <c r="D21" s="21"/>
      <c r="E21" s="225"/>
      <c r="F21" s="225"/>
      <c r="G21" s="21"/>
      <c r="H21" s="21"/>
      <c r="I21" s="21"/>
      <c r="J21" s="21"/>
      <c r="K21" s="21"/>
      <c r="L21" s="21"/>
      <c r="M21" s="21"/>
      <c r="N21" s="21"/>
      <c r="O21" s="39"/>
      <c r="P21" s="23"/>
      <c r="BT21" s="23"/>
      <c r="BU21" s="23"/>
    </row>
    <row r="22" spans="2:73" ht="48.6" customHeight="1" x14ac:dyDescent="0.25">
      <c r="B22" s="28"/>
      <c r="C22" s="189"/>
      <c r="D22" s="189"/>
      <c r="E22" s="159" t="s">
        <v>258</v>
      </c>
      <c r="F22" s="159" t="s">
        <v>258</v>
      </c>
      <c r="G22" s="159" t="s">
        <v>259</v>
      </c>
      <c r="H22" s="159" t="s">
        <v>259</v>
      </c>
      <c r="I22" s="684" t="s">
        <v>260</v>
      </c>
      <c r="J22" s="685"/>
      <c r="K22" s="684" t="s">
        <v>261</v>
      </c>
      <c r="L22" s="685"/>
      <c r="M22" s="21"/>
      <c r="N22" s="21"/>
      <c r="O22" s="39"/>
      <c r="P22" s="23"/>
      <c r="BT22" s="23"/>
      <c r="BU22" s="23"/>
    </row>
    <row r="23" spans="2:73" x14ac:dyDescent="0.25">
      <c r="B23" s="28"/>
      <c r="C23" s="79" t="s">
        <v>122</v>
      </c>
      <c r="D23" s="362" t="s">
        <v>262</v>
      </c>
      <c r="E23" s="362">
        <v>2020</v>
      </c>
      <c r="F23" s="362">
        <v>2030</v>
      </c>
      <c r="G23" s="362">
        <v>2020</v>
      </c>
      <c r="H23" s="362">
        <v>2030</v>
      </c>
      <c r="I23" s="362">
        <v>2020</v>
      </c>
      <c r="J23" s="362">
        <v>2030</v>
      </c>
      <c r="K23" s="362">
        <v>2020</v>
      </c>
      <c r="L23" s="362">
        <v>2030</v>
      </c>
      <c r="M23" s="686" t="s">
        <v>7</v>
      </c>
      <c r="N23" s="685"/>
      <c r="O23" s="39"/>
      <c r="P23" s="23"/>
      <c r="BT23" s="23"/>
    </row>
    <row r="24" spans="2:73" x14ac:dyDescent="0.25">
      <c r="B24" s="311"/>
      <c r="C24" s="690"/>
      <c r="D24" s="341"/>
      <c r="E24" s="190"/>
      <c r="F24" s="190"/>
      <c r="G24" s="190"/>
      <c r="H24" s="190"/>
      <c r="I24" s="190"/>
      <c r="J24" s="190"/>
      <c r="K24" s="190"/>
      <c r="L24" s="190"/>
      <c r="M24" s="661"/>
      <c r="N24" s="662"/>
      <c r="O24" s="39"/>
      <c r="P24" s="23"/>
      <c r="BT24" s="23"/>
    </row>
    <row r="25" spans="2:73" x14ac:dyDescent="0.25">
      <c r="B25" s="311"/>
      <c r="C25" s="691"/>
      <c r="D25" s="341"/>
      <c r="E25" s="190"/>
      <c r="F25" s="190"/>
      <c r="G25" s="190"/>
      <c r="H25" s="190"/>
      <c r="I25" s="190"/>
      <c r="J25" s="190"/>
      <c r="K25" s="190"/>
      <c r="L25" s="190"/>
      <c r="M25" s="664"/>
      <c r="N25" s="665"/>
      <c r="O25" s="39"/>
      <c r="P25" s="23"/>
      <c r="BT25" s="23"/>
    </row>
    <row r="26" spans="2:73" x14ac:dyDescent="0.25">
      <c r="B26" s="311"/>
      <c r="C26" s="691"/>
      <c r="D26" s="341"/>
      <c r="E26" s="190"/>
      <c r="F26" s="190"/>
      <c r="G26" s="190"/>
      <c r="H26" s="190"/>
      <c r="I26" s="190"/>
      <c r="J26" s="190"/>
      <c r="K26" s="190"/>
      <c r="L26" s="190"/>
      <c r="M26" s="664"/>
      <c r="N26" s="665"/>
      <c r="O26" s="39"/>
      <c r="P26" s="23"/>
      <c r="BT26" s="23"/>
    </row>
    <row r="27" spans="2:73" x14ac:dyDescent="0.25">
      <c r="B27" s="311"/>
      <c r="C27" s="691"/>
      <c r="D27" s="341"/>
      <c r="E27" s="190"/>
      <c r="F27" s="190"/>
      <c r="G27" s="190"/>
      <c r="H27" s="190"/>
      <c r="I27" s="190"/>
      <c r="J27" s="190"/>
      <c r="K27" s="190"/>
      <c r="L27" s="190"/>
      <c r="M27" s="664"/>
      <c r="N27" s="665"/>
      <c r="O27" s="39"/>
      <c r="P27" s="23"/>
      <c r="BT27" s="23"/>
    </row>
    <row r="28" spans="2:73" x14ac:dyDescent="0.25">
      <c r="B28" s="311"/>
      <c r="C28" s="691"/>
      <c r="D28" s="341"/>
      <c r="E28" s="190"/>
      <c r="F28" s="190"/>
      <c r="G28" s="190"/>
      <c r="H28" s="190"/>
      <c r="I28" s="190"/>
      <c r="J28" s="190"/>
      <c r="K28" s="190"/>
      <c r="L28" s="190"/>
      <c r="M28" s="664"/>
      <c r="N28" s="665"/>
      <c r="O28" s="39"/>
      <c r="P28" s="23"/>
      <c r="BT28" s="23"/>
    </row>
    <row r="29" spans="2:73" x14ac:dyDescent="0.25">
      <c r="B29" s="311"/>
      <c r="C29" s="691"/>
      <c r="D29" s="341"/>
      <c r="E29" s="190"/>
      <c r="F29" s="190"/>
      <c r="G29" s="190"/>
      <c r="H29" s="190"/>
      <c r="I29" s="190"/>
      <c r="J29" s="190"/>
      <c r="K29" s="190"/>
      <c r="L29" s="190"/>
      <c r="M29" s="667"/>
      <c r="N29" s="668"/>
      <c r="O29" s="39"/>
      <c r="P29" s="23"/>
      <c r="BT29" s="23"/>
    </row>
    <row r="30" spans="2:73" x14ac:dyDescent="0.25">
      <c r="B30" s="311"/>
      <c r="C30" s="691"/>
      <c r="D30" s="341"/>
      <c r="E30" s="190"/>
      <c r="F30" s="190"/>
      <c r="G30" s="190"/>
      <c r="H30" s="190"/>
      <c r="I30" s="190"/>
      <c r="J30" s="190"/>
      <c r="K30" s="190"/>
      <c r="L30" s="190"/>
      <c r="M30" s="661"/>
      <c r="N30" s="662"/>
      <c r="O30" s="39"/>
      <c r="P30" s="23"/>
      <c r="BT30" s="23"/>
    </row>
    <row r="31" spans="2:73" x14ac:dyDescent="0.25">
      <c r="B31" s="311"/>
      <c r="C31" s="692"/>
      <c r="D31" s="341"/>
      <c r="E31" s="190"/>
      <c r="F31" s="190"/>
      <c r="G31" s="190"/>
      <c r="H31" s="190"/>
      <c r="I31" s="190"/>
      <c r="J31" s="190"/>
      <c r="K31" s="190"/>
      <c r="L31" s="190"/>
      <c r="M31" s="667"/>
      <c r="N31" s="668"/>
      <c r="O31" s="39"/>
      <c r="P31" s="23"/>
      <c r="BT31" s="23"/>
    </row>
    <row r="32" spans="2:73" x14ac:dyDescent="0.25">
      <c r="B32" s="28"/>
      <c r="C32" s="690"/>
      <c r="D32" s="341"/>
      <c r="E32" s="190"/>
      <c r="F32" s="190"/>
      <c r="G32" s="190"/>
      <c r="H32" s="190"/>
      <c r="I32" s="190"/>
      <c r="J32" s="190"/>
      <c r="K32" s="190"/>
      <c r="L32" s="190"/>
      <c r="M32" s="661"/>
      <c r="N32" s="662"/>
      <c r="O32" s="39"/>
      <c r="P32" s="23"/>
      <c r="BT32" s="23"/>
    </row>
    <row r="33" spans="2:74" x14ac:dyDescent="0.25">
      <c r="B33" s="28"/>
      <c r="C33" s="691"/>
      <c r="D33" s="341"/>
      <c r="E33" s="190"/>
      <c r="F33" s="190"/>
      <c r="G33" s="190"/>
      <c r="H33" s="190"/>
      <c r="I33" s="190"/>
      <c r="J33" s="190"/>
      <c r="K33" s="190"/>
      <c r="L33" s="190"/>
      <c r="M33" s="664"/>
      <c r="N33" s="665"/>
      <c r="O33" s="39"/>
      <c r="P33" s="23"/>
      <c r="BT33" s="23"/>
    </row>
    <row r="34" spans="2:74" x14ac:dyDescent="0.25">
      <c r="B34" s="28"/>
      <c r="C34" s="691"/>
      <c r="D34" s="341"/>
      <c r="E34" s="190"/>
      <c r="F34" s="190"/>
      <c r="G34" s="190"/>
      <c r="H34" s="190"/>
      <c r="I34" s="190"/>
      <c r="J34" s="190"/>
      <c r="K34" s="190"/>
      <c r="L34" s="190"/>
      <c r="M34" s="664"/>
      <c r="N34" s="665"/>
      <c r="O34" s="39"/>
      <c r="P34" s="23"/>
      <c r="BT34" s="23"/>
    </row>
    <row r="35" spans="2:74" x14ac:dyDescent="0.25">
      <c r="B35" s="28"/>
      <c r="C35" s="691"/>
      <c r="D35" s="341"/>
      <c r="E35" s="190"/>
      <c r="F35" s="190"/>
      <c r="G35" s="190"/>
      <c r="H35" s="190"/>
      <c r="I35" s="190"/>
      <c r="J35" s="190"/>
      <c r="K35" s="190"/>
      <c r="L35" s="190"/>
      <c r="M35" s="664"/>
      <c r="N35" s="665"/>
      <c r="O35" s="39"/>
      <c r="P35" s="23"/>
      <c r="BT35" s="23"/>
    </row>
    <row r="36" spans="2:74" x14ac:dyDescent="0.25">
      <c r="B36" s="28"/>
      <c r="C36" s="691"/>
      <c r="D36" s="341"/>
      <c r="E36" s="190"/>
      <c r="F36" s="190"/>
      <c r="G36" s="190"/>
      <c r="H36" s="190"/>
      <c r="I36" s="190"/>
      <c r="J36" s="190"/>
      <c r="K36" s="190"/>
      <c r="L36" s="190"/>
      <c r="M36" s="664"/>
      <c r="N36" s="665"/>
      <c r="O36" s="39"/>
      <c r="P36" s="23"/>
      <c r="BT36" s="23"/>
    </row>
    <row r="37" spans="2:74" x14ac:dyDescent="0.25">
      <c r="B37" s="28"/>
      <c r="C37" s="691"/>
      <c r="D37" s="341"/>
      <c r="E37" s="190"/>
      <c r="F37" s="190"/>
      <c r="G37" s="190"/>
      <c r="H37" s="190"/>
      <c r="I37" s="190"/>
      <c r="J37" s="190"/>
      <c r="K37" s="190"/>
      <c r="L37" s="190"/>
      <c r="M37" s="667"/>
      <c r="N37" s="668"/>
      <c r="O37" s="39"/>
      <c r="P37" s="23"/>
      <c r="BT37" s="23"/>
    </row>
    <row r="38" spans="2:74" x14ac:dyDescent="0.25">
      <c r="B38" s="28"/>
      <c r="C38" s="691"/>
      <c r="D38" s="341"/>
      <c r="E38" s="190"/>
      <c r="F38" s="190"/>
      <c r="G38" s="190"/>
      <c r="H38" s="190"/>
      <c r="I38" s="190"/>
      <c r="J38" s="190"/>
      <c r="K38" s="190"/>
      <c r="L38" s="190"/>
      <c r="M38" s="661"/>
      <c r="N38" s="662"/>
      <c r="O38" s="39"/>
      <c r="P38" s="23"/>
      <c r="BT38" s="23"/>
    </row>
    <row r="39" spans="2:74" x14ac:dyDescent="0.25">
      <c r="B39" s="28"/>
      <c r="C39" s="692"/>
      <c r="D39" s="341"/>
      <c r="E39" s="190"/>
      <c r="F39" s="190"/>
      <c r="G39" s="190"/>
      <c r="H39" s="190"/>
      <c r="I39" s="190"/>
      <c r="J39" s="190"/>
      <c r="K39" s="190"/>
      <c r="L39" s="190"/>
      <c r="M39" s="667"/>
      <c r="N39" s="668"/>
      <c r="O39" s="39"/>
      <c r="P39" s="23"/>
      <c r="BT39" s="23"/>
    </row>
    <row r="40" spans="2:74" x14ac:dyDescent="0.25">
      <c r="B40" s="28"/>
      <c r="C40" s="693"/>
      <c r="D40" s="316"/>
      <c r="E40" s="302"/>
      <c r="F40" s="302"/>
      <c r="G40" s="302"/>
      <c r="H40" s="302"/>
      <c r="I40" s="302"/>
      <c r="J40" s="302"/>
      <c r="K40" s="302"/>
      <c r="L40" s="190"/>
      <c r="M40" s="649"/>
      <c r="N40" s="662"/>
      <c r="O40" s="39"/>
      <c r="P40" s="23"/>
      <c r="BT40" s="23"/>
      <c r="BU40" s="23"/>
      <c r="BV40" s="23"/>
    </row>
    <row r="41" spans="2:74" x14ac:dyDescent="0.25">
      <c r="B41" s="28"/>
      <c r="C41" s="693"/>
      <c r="D41" s="316"/>
      <c r="E41" s="302"/>
      <c r="F41" s="302"/>
      <c r="G41" s="302"/>
      <c r="H41" s="302"/>
      <c r="I41" s="302"/>
      <c r="J41" s="302"/>
      <c r="K41" s="302"/>
      <c r="L41" s="190"/>
      <c r="M41" s="663"/>
      <c r="N41" s="665"/>
      <c r="O41" s="39"/>
      <c r="P41" s="23"/>
      <c r="BT41" s="23"/>
      <c r="BU41" s="23"/>
      <c r="BV41" s="23"/>
    </row>
    <row r="42" spans="2:74" x14ac:dyDescent="0.25">
      <c r="B42" s="28"/>
      <c r="C42" s="693"/>
      <c r="D42" s="316"/>
      <c r="E42" s="302"/>
      <c r="F42" s="302"/>
      <c r="G42" s="302"/>
      <c r="H42" s="302"/>
      <c r="I42" s="302"/>
      <c r="J42" s="302"/>
      <c r="K42" s="302"/>
      <c r="L42" s="190"/>
      <c r="M42" s="663"/>
      <c r="N42" s="665"/>
      <c r="O42" s="39"/>
      <c r="P42" s="23"/>
      <c r="BT42" s="23"/>
      <c r="BU42" s="23"/>
      <c r="BV42" s="23"/>
    </row>
    <row r="43" spans="2:74" x14ac:dyDescent="0.25">
      <c r="B43" s="28"/>
      <c r="C43" s="693"/>
      <c r="D43" s="316"/>
      <c r="E43" s="302"/>
      <c r="F43" s="302"/>
      <c r="G43" s="302"/>
      <c r="H43" s="302"/>
      <c r="I43" s="302"/>
      <c r="J43" s="302"/>
      <c r="K43" s="302"/>
      <c r="L43" s="190"/>
      <c r="M43" s="663"/>
      <c r="N43" s="665"/>
      <c r="O43" s="39"/>
      <c r="P43" s="23"/>
      <c r="BT43" s="23"/>
      <c r="BU43" s="23"/>
      <c r="BV43" s="23"/>
    </row>
    <row r="44" spans="2:74" x14ac:dyDescent="0.25">
      <c r="B44" s="28"/>
      <c r="C44" s="693"/>
      <c r="D44" s="316"/>
      <c r="E44" s="302"/>
      <c r="F44" s="302"/>
      <c r="G44" s="302"/>
      <c r="H44" s="302"/>
      <c r="I44" s="302"/>
      <c r="J44" s="302"/>
      <c r="K44" s="302"/>
      <c r="L44" s="190"/>
      <c r="M44" s="663"/>
      <c r="N44" s="665"/>
      <c r="O44" s="39"/>
      <c r="P44" s="23"/>
      <c r="BT44" s="23"/>
      <c r="BU44" s="23"/>
      <c r="BV44" s="23"/>
    </row>
    <row r="45" spans="2:74" x14ac:dyDescent="0.25">
      <c r="B45" s="28"/>
      <c r="C45" s="693"/>
      <c r="D45" s="316"/>
      <c r="E45" s="302"/>
      <c r="F45" s="302"/>
      <c r="G45" s="302"/>
      <c r="H45" s="302"/>
      <c r="I45" s="302"/>
      <c r="J45" s="302"/>
      <c r="K45" s="302"/>
      <c r="L45" s="190"/>
      <c r="M45" s="663"/>
      <c r="N45" s="665"/>
      <c r="O45" s="39"/>
      <c r="P45" s="23"/>
      <c r="BT45" s="23"/>
      <c r="BU45" s="23"/>
      <c r="BV45" s="23"/>
    </row>
    <row r="46" spans="2:74" x14ac:dyDescent="0.25">
      <c r="B46" s="28"/>
      <c r="C46" s="693"/>
      <c r="D46" s="316"/>
      <c r="E46" s="302"/>
      <c r="F46" s="302"/>
      <c r="G46" s="302"/>
      <c r="H46" s="302"/>
      <c r="I46" s="302"/>
      <c r="J46" s="302"/>
      <c r="K46" s="302"/>
      <c r="L46" s="190"/>
      <c r="M46" s="663"/>
      <c r="N46" s="665"/>
      <c r="O46" s="39"/>
      <c r="P46" s="23"/>
      <c r="BT46" s="23"/>
      <c r="BU46" s="23"/>
      <c r="BV46" s="23"/>
    </row>
    <row r="47" spans="2:74" x14ac:dyDescent="0.25">
      <c r="B47" s="28"/>
      <c r="C47" s="693"/>
      <c r="D47" s="316"/>
      <c r="E47" s="302"/>
      <c r="F47" s="302"/>
      <c r="G47" s="302"/>
      <c r="H47" s="302"/>
      <c r="I47" s="302"/>
      <c r="J47" s="302"/>
      <c r="K47" s="302"/>
      <c r="L47" s="190"/>
      <c r="M47" s="666"/>
      <c r="N47" s="668"/>
      <c r="O47" s="39"/>
      <c r="P47" s="23"/>
      <c r="BT47" s="23"/>
      <c r="BU47" s="23"/>
      <c r="BV47" s="23"/>
    </row>
    <row r="48" spans="2:74" x14ac:dyDescent="0.25">
      <c r="B48" s="28"/>
      <c r="C48" s="693"/>
      <c r="D48" s="33"/>
      <c r="E48" s="190"/>
      <c r="F48" s="190"/>
      <c r="G48" s="190"/>
      <c r="H48" s="190"/>
      <c r="I48" s="190"/>
      <c r="J48" s="190"/>
      <c r="K48" s="190"/>
      <c r="L48" s="190"/>
      <c r="M48" s="529"/>
      <c r="N48" s="529"/>
      <c r="O48" s="39"/>
      <c r="P48" s="23"/>
      <c r="BT48" s="23"/>
    </row>
    <row r="49" spans="2:73" x14ac:dyDescent="0.25">
      <c r="B49" s="28"/>
      <c r="C49" s="693"/>
      <c r="D49" s="33"/>
      <c r="E49" s="190"/>
      <c r="F49" s="190"/>
      <c r="G49" s="190"/>
      <c r="H49" s="190"/>
      <c r="I49" s="190"/>
      <c r="J49" s="190"/>
      <c r="K49" s="190"/>
      <c r="L49" s="190"/>
      <c r="M49" s="529"/>
      <c r="N49" s="529"/>
      <c r="O49" s="39"/>
      <c r="P49" s="23"/>
      <c r="BT49" s="23"/>
    </row>
    <row r="50" spans="2:73" x14ac:dyDescent="0.25">
      <c r="B50" s="28"/>
      <c r="C50" s="693"/>
      <c r="D50" s="33"/>
      <c r="E50" s="190"/>
      <c r="F50" s="190"/>
      <c r="G50" s="190"/>
      <c r="H50" s="190"/>
      <c r="I50" s="190"/>
      <c r="J50" s="190"/>
      <c r="K50" s="190"/>
      <c r="L50" s="190"/>
      <c r="M50" s="529"/>
      <c r="N50" s="529"/>
      <c r="O50" s="39"/>
      <c r="P50" s="23"/>
      <c r="BT50" s="23"/>
    </row>
    <row r="51" spans="2:73" x14ac:dyDescent="0.25">
      <c r="B51" s="28"/>
      <c r="C51" s="693"/>
      <c r="D51" s="33"/>
      <c r="E51" s="190"/>
      <c r="F51" s="190"/>
      <c r="G51" s="190"/>
      <c r="H51" s="190"/>
      <c r="I51" s="190"/>
      <c r="J51" s="190"/>
      <c r="K51" s="190"/>
      <c r="L51" s="190"/>
      <c r="M51" s="529"/>
      <c r="N51" s="529"/>
      <c r="O51" s="39"/>
      <c r="P51" s="23"/>
      <c r="BT51" s="23"/>
    </row>
    <row r="52" spans="2:73" x14ac:dyDescent="0.25">
      <c r="B52" s="28"/>
      <c r="C52" s="693"/>
      <c r="D52" s="33"/>
      <c r="E52" s="190"/>
      <c r="F52" s="190"/>
      <c r="G52" s="190"/>
      <c r="H52" s="190"/>
      <c r="I52" s="190"/>
      <c r="J52" s="190"/>
      <c r="K52" s="190"/>
      <c r="L52" s="190"/>
      <c r="M52" s="529"/>
      <c r="N52" s="529"/>
      <c r="O52" s="39"/>
      <c r="P52" s="23"/>
      <c r="BT52" s="23"/>
    </row>
    <row r="53" spans="2:73" x14ac:dyDescent="0.25">
      <c r="B53" s="28"/>
      <c r="C53" s="693"/>
      <c r="D53" s="33"/>
      <c r="E53" s="190"/>
      <c r="F53" s="190"/>
      <c r="G53" s="190"/>
      <c r="H53" s="190"/>
      <c r="I53" s="190"/>
      <c r="J53" s="190"/>
      <c r="K53" s="190"/>
      <c r="L53" s="190"/>
      <c r="M53" s="529"/>
      <c r="N53" s="529"/>
      <c r="O53" s="39"/>
      <c r="P53" s="23"/>
      <c r="BT53" s="23"/>
    </row>
    <row r="54" spans="2:73" x14ac:dyDescent="0.25">
      <c r="B54" s="28"/>
      <c r="C54" s="693"/>
      <c r="D54" s="33"/>
      <c r="E54" s="190"/>
      <c r="F54" s="190"/>
      <c r="G54" s="190"/>
      <c r="H54" s="190"/>
      <c r="I54" s="190"/>
      <c r="J54" s="190"/>
      <c r="K54" s="190"/>
      <c r="L54" s="190"/>
      <c r="M54" s="529"/>
      <c r="N54" s="529"/>
      <c r="O54" s="39"/>
      <c r="P54" s="23"/>
      <c r="BT54" s="23"/>
    </row>
    <row r="55" spans="2:73" x14ac:dyDescent="0.25">
      <c r="B55" s="28"/>
      <c r="C55" s="693"/>
      <c r="D55" s="33"/>
      <c r="E55" s="190"/>
      <c r="F55" s="190"/>
      <c r="G55" s="190"/>
      <c r="H55" s="190"/>
      <c r="I55" s="190"/>
      <c r="J55" s="190"/>
      <c r="K55" s="190"/>
      <c r="L55" s="190"/>
      <c r="M55" s="529"/>
      <c r="N55" s="529"/>
      <c r="O55" s="39"/>
      <c r="P55" s="23"/>
      <c r="BT55" s="23"/>
    </row>
    <row r="56" spans="2:73" x14ac:dyDescent="0.25">
      <c r="B56" s="28"/>
      <c r="C56" s="21"/>
      <c r="D56" s="21"/>
      <c r="E56" s="21"/>
      <c r="F56" s="21"/>
      <c r="G56" s="21"/>
      <c r="H56" s="21"/>
      <c r="I56" s="21"/>
      <c r="J56" s="21"/>
      <c r="K56" s="21"/>
      <c r="L56" s="21"/>
      <c r="M56" s="21"/>
      <c r="N56" s="21"/>
      <c r="O56" s="39"/>
      <c r="P56" s="23"/>
      <c r="BT56" s="23"/>
      <c r="BU56" s="23"/>
    </row>
    <row r="57" spans="2:73" x14ac:dyDescent="0.25">
      <c r="B57" s="28"/>
      <c r="C57" s="21"/>
      <c r="D57" s="21"/>
      <c r="E57" s="21"/>
      <c r="F57" s="21"/>
      <c r="G57" s="21"/>
      <c r="H57" s="21"/>
      <c r="I57" s="21"/>
      <c r="J57" s="21"/>
      <c r="K57" s="21"/>
      <c r="L57" s="21"/>
      <c r="M57" s="21"/>
      <c r="N57" s="21"/>
      <c r="O57" s="39"/>
      <c r="P57" s="23"/>
      <c r="BT57" s="23"/>
      <c r="BU57" s="23"/>
    </row>
    <row r="58" spans="2:73" ht="35.85" customHeight="1" x14ac:dyDescent="0.25">
      <c r="B58" s="28"/>
      <c r="C58" s="689"/>
      <c r="D58" s="664"/>
      <c r="E58" s="664"/>
      <c r="F58" s="664"/>
      <c r="G58" s="21"/>
      <c r="H58" s="21"/>
      <c r="I58" s="21"/>
      <c r="J58" s="21"/>
      <c r="K58" s="21"/>
      <c r="L58" s="21"/>
      <c r="M58" s="21"/>
      <c r="N58" s="21"/>
      <c r="O58" s="39"/>
      <c r="P58" s="23"/>
      <c r="BT58" s="23"/>
      <c r="BU58" s="23"/>
    </row>
    <row r="59" spans="2:73" ht="38.1" customHeight="1" x14ac:dyDescent="0.25">
      <c r="B59" s="28"/>
      <c r="C59" s="664"/>
      <c r="D59" s="664"/>
      <c r="E59" s="664"/>
      <c r="F59" s="664"/>
      <c r="G59" s="21"/>
      <c r="H59" s="21"/>
      <c r="I59" s="21"/>
      <c r="J59" s="21"/>
      <c r="K59" s="21"/>
      <c r="L59" s="21"/>
      <c r="M59" s="21"/>
      <c r="N59" s="21"/>
      <c r="O59" s="39"/>
      <c r="P59" s="23"/>
      <c r="BT59" s="23"/>
      <c r="BU59" s="23"/>
    </row>
    <row r="60" spans="2:73" x14ac:dyDescent="0.25">
      <c r="B60" s="56"/>
      <c r="C60" s="55"/>
      <c r="D60" s="55"/>
      <c r="E60" s="55"/>
      <c r="F60" s="55"/>
      <c r="G60" s="55"/>
      <c r="H60" s="55"/>
      <c r="I60" s="55"/>
      <c r="J60" s="55"/>
      <c r="K60" s="55"/>
      <c r="L60" s="55"/>
      <c r="M60" s="55"/>
      <c r="N60" s="55"/>
      <c r="O60" s="57"/>
      <c r="P60" s="23"/>
      <c r="BT60" s="23"/>
      <c r="BU60" s="23"/>
    </row>
    <row r="61" spans="2:73" s="23" customFormat="1" x14ac:dyDescent="0.25"/>
    <row r="62" spans="2:73" s="23" customFormat="1" x14ac:dyDescent="0.25"/>
    <row r="63" spans="2:73" s="23" customFormat="1" x14ac:dyDescent="0.25"/>
    <row r="64" spans="2:73" s="23" customFormat="1" x14ac:dyDescent="0.25"/>
    <row r="65" s="23" customFormat="1" x14ac:dyDescent="0.25"/>
    <row r="66" s="23" customFormat="1" x14ac:dyDescent="0.25"/>
    <row r="67" s="23" customFormat="1" x14ac:dyDescent="0.25"/>
    <row r="68" s="23" customFormat="1" x14ac:dyDescent="0.25"/>
    <row r="69" s="23" customFormat="1" x14ac:dyDescent="0.25"/>
    <row r="70" s="23" customFormat="1" x14ac:dyDescent="0.25"/>
    <row r="71" s="23" customFormat="1" x14ac:dyDescent="0.25"/>
    <row r="72" s="23" customFormat="1" x14ac:dyDescent="0.25"/>
    <row r="73" s="23" customFormat="1" x14ac:dyDescent="0.25"/>
    <row r="74" s="23" customFormat="1" x14ac:dyDescent="0.25"/>
    <row r="75" s="23" customFormat="1" x14ac:dyDescent="0.25"/>
    <row r="76" s="23" customFormat="1" x14ac:dyDescent="0.25"/>
    <row r="77" s="23" customFormat="1" x14ac:dyDescent="0.25"/>
    <row r="78" s="23" customFormat="1" x14ac:dyDescent="0.25"/>
    <row r="79" s="23" customFormat="1" x14ac:dyDescent="0.25"/>
    <row r="80" s="23" customFormat="1" x14ac:dyDescent="0.25"/>
    <row r="81" s="23" customFormat="1" x14ac:dyDescent="0.25"/>
    <row r="82" s="23" customFormat="1" x14ac:dyDescent="0.25"/>
    <row r="83" s="23" customFormat="1" x14ac:dyDescent="0.25"/>
    <row r="84" s="23" customFormat="1" x14ac:dyDescent="0.25"/>
    <row r="85" s="23" customFormat="1" x14ac:dyDescent="0.25"/>
    <row r="86" s="23" customFormat="1" x14ac:dyDescent="0.25"/>
    <row r="87" s="23" customFormat="1" x14ac:dyDescent="0.25"/>
    <row r="88" s="23" customFormat="1" x14ac:dyDescent="0.25"/>
    <row r="89" s="23" customFormat="1" x14ac:dyDescent="0.25"/>
    <row r="90" s="23" customFormat="1" x14ac:dyDescent="0.25"/>
    <row r="91" s="23" customFormat="1" x14ac:dyDescent="0.25"/>
    <row r="92" s="23" customFormat="1" x14ac:dyDescent="0.25"/>
    <row r="93" s="23" customFormat="1" x14ac:dyDescent="0.25"/>
    <row r="94" s="23" customFormat="1" x14ac:dyDescent="0.25"/>
    <row r="95" s="23" customFormat="1" x14ac:dyDescent="0.25"/>
    <row r="96" s="23" customFormat="1" x14ac:dyDescent="0.25"/>
    <row r="97" s="23" customFormat="1" x14ac:dyDescent="0.25"/>
    <row r="98" s="23" customFormat="1" x14ac:dyDescent="0.25"/>
    <row r="99" s="23" customFormat="1" x14ac:dyDescent="0.25"/>
    <row r="100" s="23" customFormat="1" x14ac:dyDescent="0.25"/>
    <row r="101" s="23" customFormat="1" x14ac:dyDescent="0.25"/>
    <row r="102" s="23" customFormat="1" x14ac:dyDescent="0.25"/>
    <row r="103" s="23" customFormat="1" x14ac:dyDescent="0.25"/>
    <row r="104" s="23" customFormat="1" x14ac:dyDescent="0.25"/>
    <row r="105" s="23" customFormat="1" x14ac:dyDescent="0.25"/>
    <row r="106" s="23" customFormat="1" x14ac:dyDescent="0.25"/>
    <row r="107" s="23" customFormat="1" x14ac:dyDescent="0.25"/>
    <row r="108" s="23" customFormat="1" x14ac:dyDescent="0.25"/>
    <row r="109" s="23" customFormat="1" x14ac:dyDescent="0.25"/>
    <row r="110" s="23" customFormat="1" x14ac:dyDescent="0.25"/>
    <row r="111" s="23" customFormat="1" x14ac:dyDescent="0.25"/>
    <row r="112" s="23" customFormat="1" x14ac:dyDescent="0.25"/>
    <row r="113" s="23" customFormat="1" x14ac:dyDescent="0.25"/>
    <row r="114" s="23" customFormat="1" x14ac:dyDescent="0.25"/>
    <row r="115" s="23" customFormat="1" x14ac:dyDescent="0.25"/>
    <row r="116" s="23" customFormat="1" x14ac:dyDescent="0.25"/>
    <row r="117" s="23" customFormat="1" x14ac:dyDescent="0.25"/>
    <row r="118" s="23" customFormat="1" x14ac:dyDescent="0.25"/>
    <row r="119" s="23" customFormat="1" x14ac:dyDescent="0.25"/>
    <row r="120" s="23" customFormat="1" x14ac:dyDescent="0.25"/>
    <row r="121" s="23" customFormat="1" x14ac:dyDescent="0.25"/>
    <row r="122" s="23" customFormat="1" x14ac:dyDescent="0.25"/>
    <row r="123" s="23" customFormat="1" x14ac:dyDescent="0.25"/>
    <row r="124" s="23" customFormat="1" x14ac:dyDescent="0.25"/>
    <row r="125" s="23" customFormat="1" x14ac:dyDescent="0.25"/>
    <row r="126" s="23" customFormat="1" x14ac:dyDescent="0.25"/>
    <row r="127" s="23" customFormat="1" x14ac:dyDescent="0.25"/>
    <row r="128" s="23" customFormat="1" x14ac:dyDescent="0.25"/>
    <row r="129" s="23" customFormat="1" x14ac:dyDescent="0.25"/>
    <row r="130" s="23" customFormat="1" x14ac:dyDescent="0.25"/>
    <row r="131" s="23" customFormat="1" x14ac:dyDescent="0.25"/>
    <row r="132" s="23" customFormat="1" x14ac:dyDescent="0.25"/>
    <row r="133" s="23" customFormat="1" x14ac:dyDescent="0.25"/>
    <row r="134" s="23" customFormat="1" x14ac:dyDescent="0.25"/>
    <row r="135" s="23" customFormat="1" x14ac:dyDescent="0.25"/>
    <row r="136" s="23" customFormat="1" x14ac:dyDescent="0.25"/>
    <row r="137" s="23" customFormat="1" x14ac:dyDescent="0.25"/>
    <row r="138" s="23" customFormat="1" x14ac:dyDescent="0.25"/>
    <row r="139" s="23" customFormat="1" x14ac:dyDescent="0.25"/>
    <row r="140" s="23" customFormat="1" x14ac:dyDescent="0.25"/>
    <row r="141" s="23" customFormat="1" x14ac:dyDescent="0.25"/>
    <row r="142" s="23" customFormat="1" x14ac:dyDescent="0.25"/>
    <row r="143" s="23" customFormat="1" x14ac:dyDescent="0.25"/>
    <row r="144" s="23" customFormat="1" x14ac:dyDescent="0.25"/>
    <row r="145" s="23" customFormat="1" x14ac:dyDescent="0.25"/>
    <row r="146" s="23" customFormat="1" x14ac:dyDescent="0.25"/>
    <row r="147" s="23" customFormat="1" x14ac:dyDescent="0.25"/>
    <row r="148" s="23" customFormat="1" x14ac:dyDescent="0.25"/>
    <row r="149" s="23" customFormat="1" x14ac:dyDescent="0.25"/>
    <row r="150" s="23" customFormat="1" x14ac:dyDescent="0.25"/>
    <row r="151" s="23" customFormat="1" x14ac:dyDescent="0.25"/>
    <row r="152" s="23" customFormat="1" x14ac:dyDescent="0.25"/>
    <row r="153" s="23" customFormat="1" x14ac:dyDescent="0.25"/>
    <row r="154" s="23" customFormat="1" x14ac:dyDescent="0.25"/>
    <row r="155" s="23" customFormat="1" x14ac:dyDescent="0.25"/>
    <row r="156" s="23" customFormat="1" x14ac:dyDescent="0.25"/>
    <row r="157" s="23" customFormat="1" x14ac:dyDescent="0.25"/>
    <row r="158" s="23" customFormat="1" x14ac:dyDescent="0.25"/>
    <row r="159" s="23" customFormat="1" x14ac:dyDescent="0.25"/>
    <row r="160" s="23" customFormat="1" x14ac:dyDescent="0.25"/>
    <row r="161" s="23" customFormat="1" x14ac:dyDescent="0.25"/>
    <row r="162" s="23" customFormat="1" x14ac:dyDescent="0.25"/>
    <row r="163" s="23" customFormat="1" x14ac:dyDescent="0.25"/>
    <row r="164" s="23" customFormat="1" x14ac:dyDescent="0.25"/>
    <row r="165" s="23" customFormat="1" x14ac:dyDescent="0.25"/>
    <row r="166" s="23" customFormat="1" x14ac:dyDescent="0.25"/>
    <row r="167" s="23" customFormat="1" x14ac:dyDescent="0.25"/>
    <row r="168" s="23" customFormat="1" x14ac:dyDescent="0.25"/>
    <row r="169" s="23" customFormat="1" x14ac:dyDescent="0.25"/>
    <row r="170" s="23" customFormat="1" x14ac:dyDescent="0.25"/>
    <row r="171" s="23" customFormat="1" x14ac:dyDescent="0.25"/>
    <row r="172" s="23" customFormat="1" x14ac:dyDescent="0.25"/>
    <row r="173" s="23" customFormat="1" x14ac:dyDescent="0.25"/>
    <row r="174" s="23" customFormat="1" x14ac:dyDescent="0.25"/>
    <row r="175" s="23" customFormat="1" x14ac:dyDescent="0.25"/>
    <row r="176" s="23" customFormat="1" x14ac:dyDescent="0.25"/>
    <row r="177" s="23" customFormat="1" x14ac:dyDescent="0.25"/>
    <row r="178" s="23" customFormat="1" x14ac:dyDescent="0.25"/>
    <row r="179" s="23" customFormat="1" x14ac:dyDescent="0.25"/>
    <row r="180" s="23" customFormat="1" x14ac:dyDescent="0.25"/>
    <row r="181" s="23" customFormat="1" x14ac:dyDescent="0.25"/>
    <row r="182" s="23" customFormat="1" x14ac:dyDescent="0.25"/>
    <row r="183" s="23" customFormat="1" x14ac:dyDescent="0.25"/>
    <row r="184" s="23" customFormat="1" x14ac:dyDescent="0.25"/>
    <row r="185" s="23" customFormat="1" x14ac:dyDescent="0.25"/>
    <row r="186" s="23" customFormat="1" x14ac:dyDescent="0.25"/>
    <row r="187" s="23" customFormat="1" x14ac:dyDescent="0.25"/>
    <row r="188" s="23" customFormat="1" x14ac:dyDescent="0.25"/>
    <row r="189" s="23" customFormat="1" x14ac:dyDescent="0.25"/>
    <row r="190" s="23" customFormat="1" x14ac:dyDescent="0.25"/>
    <row r="191" s="23" customFormat="1" x14ac:dyDescent="0.25"/>
    <row r="192" s="23" customFormat="1" x14ac:dyDescent="0.25"/>
    <row r="193" s="23" customFormat="1" x14ac:dyDescent="0.25"/>
    <row r="194" s="23" customFormat="1" x14ac:dyDescent="0.25"/>
    <row r="195" s="23" customFormat="1" x14ac:dyDescent="0.25"/>
    <row r="196" s="23" customFormat="1" x14ac:dyDescent="0.25"/>
    <row r="197" s="23" customFormat="1" x14ac:dyDescent="0.25"/>
    <row r="198" s="23" customFormat="1" x14ac:dyDescent="0.25"/>
    <row r="199" s="23" customFormat="1" x14ac:dyDescent="0.25"/>
    <row r="200" s="23" customFormat="1" x14ac:dyDescent="0.25"/>
    <row r="201" s="23" customFormat="1" x14ac:dyDescent="0.25"/>
    <row r="202" s="23" customFormat="1" x14ac:dyDescent="0.25"/>
    <row r="203" s="23" customFormat="1" x14ac:dyDescent="0.25"/>
    <row r="204" s="23" customFormat="1" x14ac:dyDescent="0.25"/>
    <row r="205" s="23" customFormat="1" x14ac:dyDescent="0.25"/>
    <row r="206" s="23" customFormat="1" x14ac:dyDescent="0.25"/>
    <row r="207" s="23" customFormat="1" x14ac:dyDescent="0.25"/>
    <row r="208" s="23" customFormat="1" x14ac:dyDescent="0.25"/>
    <row r="209" s="23" customFormat="1" x14ac:dyDescent="0.25"/>
    <row r="210" s="23" customFormat="1" x14ac:dyDescent="0.25"/>
    <row r="211" s="23" customFormat="1" x14ac:dyDescent="0.25"/>
    <row r="212" s="23" customFormat="1" x14ac:dyDescent="0.25"/>
    <row r="213" s="23" customFormat="1" x14ac:dyDescent="0.25"/>
    <row r="214" s="23" customFormat="1" x14ac:dyDescent="0.25"/>
    <row r="215" s="23" customFormat="1" x14ac:dyDescent="0.25"/>
    <row r="216" s="23" customFormat="1" x14ac:dyDescent="0.25"/>
    <row r="217" s="23" customFormat="1" x14ac:dyDescent="0.25"/>
    <row r="218" s="23" customFormat="1" x14ac:dyDescent="0.25"/>
    <row r="219" s="23" customFormat="1" x14ac:dyDescent="0.25"/>
    <row r="220" s="23" customFormat="1" x14ac:dyDescent="0.25"/>
    <row r="221" s="23" customFormat="1" x14ac:dyDescent="0.25"/>
    <row r="222" s="23" customFormat="1" x14ac:dyDescent="0.25"/>
    <row r="223" s="23" customFormat="1" x14ac:dyDescent="0.25"/>
    <row r="224" s="23" customFormat="1" x14ac:dyDescent="0.25"/>
    <row r="225" s="23" customFormat="1" x14ac:dyDescent="0.25"/>
    <row r="226" s="23" customFormat="1" x14ac:dyDescent="0.25"/>
    <row r="227" s="23" customFormat="1" x14ac:dyDescent="0.25"/>
    <row r="228" s="23" customFormat="1" x14ac:dyDescent="0.25"/>
    <row r="229" s="23" customFormat="1" x14ac:dyDescent="0.25"/>
    <row r="230" s="23" customFormat="1" x14ac:dyDescent="0.25"/>
    <row r="231" s="23" customFormat="1" x14ac:dyDescent="0.25"/>
    <row r="232" s="23" customFormat="1" x14ac:dyDescent="0.25"/>
    <row r="233" s="23" customFormat="1" x14ac:dyDescent="0.25"/>
    <row r="234" s="23" customFormat="1" x14ac:dyDescent="0.25"/>
    <row r="235" s="23" customFormat="1" x14ac:dyDescent="0.25"/>
    <row r="236" s="23" customFormat="1" x14ac:dyDescent="0.25"/>
    <row r="237" s="23" customFormat="1" x14ac:dyDescent="0.25"/>
    <row r="238" s="23" customFormat="1" x14ac:dyDescent="0.25"/>
    <row r="239" s="23" customFormat="1" x14ac:dyDescent="0.25"/>
    <row r="240" s="23" customFormat="1" x14ac:dyDescent="0.25"/>
    <row r="241" s="23" customFormat="1" x14ac:dyDescent="0.25"/>
    <row r="242" s="23" customFormat="1" x14ac:dyDescent="0.25"/>
    <row r="243" s="23" customFormat="1" x14ac:dyDescent="0.25"/>
    <row r="244" s="23" customFormat="1" x14ac:dyDescent="0.25"/>
    <row r="245" s="23" customFormat="1" x14ac:dyDescent="0.25"/>
    <row r="246" s="23" customFormat="1" x14ac:dyDescent="0.25"/>
    <row r="247" s="23" customFormat="1" x14ac:dyDescent="0.25"/>
    <row r="248" s="23" customFormat="1" x14ac:dyDescent="0.25"/>
    <row r="249" s="23" customFormat="1" x14ac:dyDescent="0.25"/>
    <row r="250" s="23" customFormat="1" x14ac:dyDescent="0.25"/>
    <row r="251" s="23" customFormat="1" x14ac:dyDescent="0.25"/>
    <row r="252" s="23" customFormat="1" x14ac:dyDescent="0.25"/>
    <row r="253" s="23" customFormat="1" x14ac:dyDescent="0.25"/>
    <row r="254" s="23" customFormat="1" x14ac:dyDescent="0.25"/>
    <row r="255" s="23" customFormat="1" x14ac:dyDescent="0.25"/>
    <row r="256" s="23" customFormat="1" x14ac:dyDescent="0.25"/>
    <row r="257" s="23" customFormat="1" x14ac:dyDescent="0.25"/>
    <row r="258" s="23" customFormat="1" x14ac:dyDescent="0.25"/>
    <row r="259" s="23" customFormat="1" x14ac:dyDescent="0.25"/>
    <row r="260" s="23" customFormat="1" x14ac:dyDescent="0.25"/>
    <row r="261" s="23" customFormat="1" x14ac:dyDescent="0.25"/>
    <row r="262" s="23" customFormat="1" x14ac:dyDescent="0.25"/>
    <row r="263" s="23" customFormat="1" x14ac:dyDescent="0.25"/>
    <row r="264" s="23" customFormat="1" x14ac:dyDescent="0.25"/>
    <row r="265" s="23" customFormat="1" x14ac:dyDescent="0.25"/>
    <row r="266" s="23" customFormat="1" x14ac:dyDescent="0.25"/>
    <row r="267" s="23" customFormat="1" x14ac:dyDescent="0.25"/>
    <row r="268" s="23" customFormat="1" x14ac:dyDescent="0.25"/>
    <row r="269" s="23" customFormat="1" x14ac:dyDescent="0.25"/>
    <row r="270" s="23" customFormat="1" x14ac:dyDescent="0.25"/>
    <row r="271" s="23" customFormat="1" x14ac:dyDescent="0.25"/>
    <row r="272" s="23" customFormat="1" x14ac:dyDescent="0.25"/>
    <row r="273" s="23" customFormat="1" x14ac:dyDescent="0.25"/>
    <row r="274" s="23" customFormat="1" x14ac:dyDescent="0.25"/>
    <row r="275" s="23" customFormat="1" x14ac:dyDescent="0.25"/>
    <row r="276" s="23" customFormat="1" x14ac:dyDescent="0.25"/>
    <row r="277" s="23" customFormat="1" x14ac:dyDescent="0.25"/>
    <row r="278" s="23" customFormat="1" x14ac:dyDescent="0.25"/>
    <row r="279" s="23" customFormat="1" x14ac:dyDescent="0.25"/>
    <row r="280" s="23" customFormat="1" x14ac:dyDescent="0.25"/>
    <row r="281" s="23" customFormat="1" x14ac:dyDescent="0.25"/>
    <row r="282" s="23" customFormat="1" x14ac:dyDescent="0.25"/>
    <row r="283" s="23" customFormat="1" x14ac:dyDescent="0.25"/>
    <row r="284" s="23" customFormat="1" x14ac:dyDescent="0.25"/>
    <row r="285" s="23" customFormat="1" x14ac:dyDescent="0.25"/>
    <row r="286" s="23" customFormat="1" x14ac:dyDescent="0.25"/>
    <row r="287" s="23" customFormat="1" x14ac:dyDescent="0.25"/>
    <row r="288" s="23" customFormat="1" x14ac:dyDescent="0.25"/>
    <row r="289" s="23" customFormat="1" x14ac:dyDescent="0.25"/>
    <row r="290" s="23" customFormat="1" x14ac:dyDescent="0.25"/>
    <row r="291" s="23" customFormat="1" x14ac:dyDescent="0.25"/>
    <row r="292" s="23" customFormat="1" x14ac:dyDescent="0.25"/>
    <row r="293" s="23" customFormat="1" x14ac:dyDescent="0.25"/>
    <row r="294" s="23" customFormat="1" x14ac:dyDescent="0.25"/>
    <row r="295" s="23" customFormat="1" x14ac:dyDescent="0.25"/>
    <row r="296" s="23" customFormat="1" x14ac:dyDescent="0.25"/>
    <row r="297" s="23" customFormat="1" x14ac:dyDescent="0.25"/>
    <row r="298" s="23" customFormat="1" x14ac:dyDescent="0.25"/>
    <row r="299" s="23" customFormat="1" x14ac:dyDescent="0.25"/>
    <row r="300" s="23" customFormat="1" x14ac:dyDescent="0.25"/>
    <row r="301" s="23" customFormat="1" x14ac:dyDescent="0.25"/>
    <row r="302" s="23" customFormat="1" x14ac:dyDescent="0.25"/>
    <row r="303" s="23" customFormat="1" x14ac:dyDescent="0.25"/>
    <row r="304" s="23" customFormat="1" x14ac:dyDescent="0.25"/>
    <row r="305" s="23" customFormat="1" x14ac:dyDescent="0.25"/>
    <row r="306" s="23" customFormat="1" x14ac:dyDescent="0.25"/>
    <row r="307" s="23" customFormat="1" x14ac:dyDescent="0.25"/>
    <row r="308" s="23" customFormat="1" x14ac:dyDescent="0.25"/>
    <row r="309" s="23" customFormat="1" x14ac:dyDescent="0.25"/>
    <row r="310" s="23" customFormat="1" x14ac:dyDescent="0.25"/>
    <row r="311" s="23" customFormat="1" x14ac:dyDescent="0.25"/>
    <row r="312" s="23" customFormat="1" x14ac:dyDescent="0.25"/>
    <row r="313" s="23" customFormat="1" x14ac:dyDescent="0.25"/>
    <row r="314" s="23" customFormat="1" x14ac:dyDescent="0.25"/>
    <row r="315" s="23" customFormat="1" x14ac:dyDescent="0.25"/>
    <row r="316" s="23" customFormat="1" x14ac:dyDescent="0.25"/>
    <row r="317" s="23" customFormat="1" x14ac:dyDescent="0.25"/>
    <row r="318" s="23" customFormat="1" x14ac:dyDescent="0.25"/>
    <row r="319" s="23" customFormat="1" x14ac:dyDescent="0.25"/>
    <row r="320" s="23" customFormat="1" x14ac:dyDescent="0.25"/>
    <row r="321" s="23" customFormat="1" x14ac:dyDescent="0.25"/>
    <row r="322" s="23" customFormat="1" x14ac:dyDescent="0.25"/>
    <row r="323" s="23" customFormat="1" x14ac:dyDescent="0.25"/>
    <row r="324" s="23" customFormat="1" x14ac:dyDescent="0.25"/>
    <row r="325" s="23" customFormat="1" x14ac:dyDescent="0.25"/>
    <row r="326" s="23" customFormat="1" x14ac:dyDescent="0.25"/>
    <row r="327" s="23" customFormat="1" x14ac:dyDescent="0.25"/>
    <row r="328" s="23" customFormat="1" x14ac:dyDescent="0.25"/>
    <row r="329" s="23" customFormat="1" x14ac:dyDescent="0.25"/>
    <row r="330" s="23" customFormat="1" x14ac:dyDescent="0.25"/>
    <row r="331" s="23" customFormat="1" x14ac:dyDescent="0.25"/>
    <row r="332" s="23" customFormat="1" x14ac:dyDescent="0.25"/>
    <row r="333" s="23" customFormat="1" x14ac:dyDescent="0.25"/>
    <row r="334" s="23" customFormat="1" x14ac:dyDescent="0.25"/>
    <row r="335" s="23" customFormat="1" x14ac:dyDescent="0.25"/>
    <row r="336" s="23" customFormat="1" x14ac:dyDescent="0.25"/>
    <row r="337" s="23" customFormat="1" x14ac:dyDescent="0.25"/>
    <row r="338" s="23" customFormat="1" x14ac:dyDescent="0.25"/>
    <row r="339" s="23" customFormat="1" x14ac:dyDescent="0.25"/>
    <row r="340" s="23" customFormat="1" x14ac:dyDescent="0.25"/>
    <row r="341" s="23" customFormat="1" x14ac:dyDescent="0.25"/>
    <row r="342" s="23" customFormat="1" x14ac:dyDescent="0.25"/>
    <row r="343" s="23" customFormat="1" x14ac:dyDescent="0.25"/>
    <row r="344" s="23" customFormat="1" x14ac:dyDescent="0.25"/>
    <row r="345" s="23" customFormat="1" x14ac:dyDescent="0.25"/>
    <row r="346" s="23" customFormat="1" x14ac:dyDescent="0.25"/>
    <row r="347" s="23" customFormat="1" x14ac:dyDescent="0.25"/>
    <row r="348" s="23" customFormat="1" x14ac:dyDescent="0.25"/>
    <row r="349" s="23" customFormat="1" x14ac:dyDescent="0.25"/>
    <row r="350" s="23" customFormat="1" x14ac:dyDescent="0.25"/>
    <row r="351" s="23" customFormat="1" x14ac:dyDescent="0.25"/>
    <row r="352" s="23" customFormat="1" x14ac:dyDescent="0.25"/>
    <row r="353" s="23" customFormat="1" x14ac:dyDescent="0.25"/>
    <row r="354" s="23" customFormat="1" x14ac:dyDescent="0.25"/>
    <row r="355" s="23" customFormat="1" x14ac:dyDescent="0.25"/>
    <row r="356" s="23" customFormat="1" x14ac:dyDescent="0.25"/>
    <row r="357" s="23" customFormat="1" x14ac:dyDescent="0.25"/>
    <row r="358" s="23" customFormat="1" x14ac:dyDescent="0.25"/>
    <row r="359" s="23" customFormat="1" x14ac:dyDescent="0.25"/>
    <row r="360" s="23" customFormat="1" x14ac:dyDescent="0.25"/>
    <row r="361" s="23" customFormat="1" x14ac:dyDescent="0.25"/>
    <row r="362" s="23" customFormat="1" x14ac:dyDescent="0.25"/>
    <row r="363" s="23" customFormat="1" x14ac:dyDescent="0.25"/>
    <row r="364" s="23" customFormat="1" x14ac:dyDescent="0.25"/>
    <row r="365" s="23" customFormat="1" x14ac:dyDescent="0.25"/>
    <row r="366" s="23" customFormat="1" x14ac:dyDescent="0.25"/>
    <row r="367" s="23" customFormat="1" x14ac:dyDescent="0.25"/>
    <row r="368" s="23" customFormat="1" x14ac:dyDescent="0.25"/>
    <row r="369" s="23" customFormat="1" x14ac:dyDescent="0.25"/>
    <row r="370" s="23" customFormat="1" x14ac:dyDescent="0.25"/>
    <row r="371" s="23" customFormat="1" x14ac:dyDescent="0.25"/>
    <row r="372" s="23" customFormat="1" x14ac:dyDescent="0.25"/>
    <row r="373" s="23" customFormat="1" x14ac:dyDescent="0.25"/>
    <row r="374" s="23" customFormat="1" x14ac:dyDescent="0.25"/>
    <row r="375" s="23" customFormat="1" x14ac:dyDescent="0.25"/>
    <row r="376" s="23" customFormat="1" x14ac:dyDescent="0.25"/>
    <row r="377" s="23" customFormat="1" x14ac:dyDescent="0.25"/>
    <row r="378" s="23" customFormat="1" x14ac:dyDescent="0.25"/>
    <row r="379" s="23" customFormat="1" x14ac:dyDescent="0.25"/>
    <row r="380" s="23" customFormat="1" x14ac:dyDescent="0.25"/>
    <row r="381" s="23" customFormat="1" x14ac:dyDescent="0.25"/>
    <row r="382" s="23" customFormat="1" x14ac:dyDescent="0.25"/>
    <row r="383" s="23" customFormat="1" x14ac:dyDescent="0.25"/>
    <row r="384" s="23" customFormat="1" x14ac:dyDescent="0.25"/>
    <row r="385" s="23" customFormat="1" x14ac:dyDescent="0.25"/>
    <row r="386" s="23" customFormat="1" x14ac:dyDescent="0.25"/>
    <row r="387" s="23" customFormat="1" x14ac:dyDescent="0.25"/>
    <row r="388" s="23" customFormat="1" x14ac:dyDescent="0.25"/>
    <row r="389" s="23" customFormat="1" x14ac:dyDescent="0.25"/>
    <row r="390" s="23" customFormat="1" x14ac:dyDescent="0.25"/>
    <row r="391" s="23" customFormat="1" x14ac:dyDescent="0.25"/>
    <row r="392" s="23" customFormat="1" x14ac:dyDescent="0.25"/>
    <row r="393" s="23" customFormat="1" x14ac:dyDescent="0.25"/>
    <row r="394" s="23" customFormat="1" x14ac:dyDescent="0.25"/>
    <row r="395" s="23" customFormat="1" x14ac:dyDescent="0.25"/>
    <row r="396" s="23" customFormat="1" x14ac:dyDescent="0.25"/>
    <row r="397" s="23" customFormat="1" x14ac:dyDescent="0.25"/>
    <row r="398" s="23" customFormat="1" x14ac:dyDescent="0.25"/>
    <row r="399" s="23" customFormat="1" x14ac:dyDescent="0.25"/>
    <row r="400" s="23" customFormat="1" x14ac:dyDescent="0.25"/>
    <row r="401" s="23" customFormat="1" x14ac:dyDescent="0.25"/>
    <row r="402" s="23" customFormat="1" x14ac:dyDescent="0.25"/>
    <row r="403" s="23" customFormat="1" x14ac:dyDescent="0.25"/>
    <row r="404" s="23" customFormat="1" x14ac:dyDescent="0.25"/>
    <row r="405" s="23" customFormat="1" x14ac:dyDescent="0.25"/>
    <row r="406" s="23" customFormat="1" x14ac:dyDescent="0.25"/>
  </sheetData>
  <mergeCells count="32">
    <mergeCell ref="D3:F3"/>
    <mergeCell ref="J7:N7"/>
    <mergeCell ref="J8:N8"/>
    <mergeCell ref="J9:N9"/>
    <mergeCell ref="J10:N10"/>
    <mergeCell ref="J11:N11"/>
    <mergeCell ref="J3:N3"/>
    <mergeCell ref="J4:N4"/>
    <mergeCell ref="J5:N5"/>
    <mergeCell ref="J6:N6"/>
    <mergeCell ref="J12:N12"/>
    <mergeCell ref="J13:N13"/>
    <mergeCell ref="J14:N14"/>
    <mergeCell ref="I22:J22"/>
    <mergeCell ref="C58:F59"/>
    <mergeCell ref="C24:C31"/>
    <mergeCell ref="C32:C39"/>
    <mergeCell ref="C40:C47"/>
    <mergeCell ref="M40:N47"/>
    <mergeCell ref="C48:C55"/>
    <mergeCell ref="M48:N55"/>
    <mergeCell ref="J15:N15"/>
    <mergeCell ref="J16:N16"/>
    <mergeCell ref="J17:N17"/>
    <mergeCell ref="J18:N18"/>
    <mergeCell ref="J19:N19"/>
    <mergeCell ref="M32:N37"/>
    <mergeCell ref="M38:N39"/>
    <mergeCell ref="K22:L22"/>
    <mergeCell ref="M23:N23"/>
    <mergeCell ref="M30:N31"/>
    <mergeCell ref="M24:N29"/>
  </mergeCells>
  <phoneticPr fontId="33"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sheetPr>
  <dimension ref="B2:AD56"/>
  <sheetViews>
    <sheetView zoomScale="70" zoomScaleNormal="70" workbookViewId="0">
      <selection activeCell="D25" sqref="D25"/>
    </sheetView>
  </sheetViews>
  <sheetFormatPr defaultColWidth="9.42578125" defaultRowHeight="15" x14ac:dyDescent="0.25"/>
  <cols>
    <col min="1" max="1" width="3.42578125" style="23" customWidth="1"/>
    <col min="2" max="2" width="3.5703125" style="23" customWidth="1"/>
    <col min="3" max="3" width="66.5703125" style="23" customWidth="1"/>
    <col min="4" max="4" width="25.42578125" style="23" customWidth="1"/>
    <col min="5" max="5" width="21.7109375" style="23" customWidth="1"/>
    <col min="6" max="6" width="12.28515625" style="23" customWidth="1"/>
    <col min="7" max="7" width="12.85546875" style="23" customWidth="1"/>
    <col min="8" max="8" width="12.28515625" style="23" customWidth="1"/>
    <col min="9" max="9" width="14.42578125" style="23" customWidth="1"/>
    <col min="10" max="11" width="30.5703125" style="23" customWidth="1"/>
    <col min="12" max="13" width="18.5703125" style="23" customWidth="1"/>
    <col min="14" max="14" width="16.5703125" style="23" customWidth="1"/>
    <col min="15" max="15" width="19.5703125" style="23" customWidth="1"/>
    <col min="16" max="16" width="22.42578125" style="23" customWidth="1"/>
    <col min="17" max="17" width="16.5703125" style="23" customWidth="1"/>
    <col min="18" max="18" width="16" style="23" customWidth="1"/>
    <col min="19" max="19" width="15.42578125" style="23" customWidth="1"/>
    <col min="20" max="20" width="25.5703125" style="23" customWidth="1"/>
    <col min="21" max="21" width="27.5703125" style="23" customWidth="1"/>
    <col min="22" max="22" width="23.42578125" style="23" customWidth="1"/>
    <col min="23" max="23" width="21.5703125" style="23" customWidth="1"/>
    <col min="24" max="24" width="20" style="23" customWidth="1"/>
    <col min="25" max="25" width="19.42578125" style="23" customWidth="1"/>
    <col min="26" max="26" width="18.42578125" style="23" customWidth="1"/>
    <col min="27" max="27" width="15.42578125" style="23" customWidth="1"/>
    <col min="28" max="28" width="15.5703125" style="23" customWidth="1"/>
    <col min="29" max="16384" width="9.42578125" style="23"/>
  </cols>
  <sheetData>
    <row r="2" spans="2:30" x14ac:dyDescent="0.25">
      <c r="B2" s="27"/>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6"/>
    </row>
    <row r="3" spans="2:30" x14ac:dyDescent="0.25">
      <c r="B3" s="28"/>
      <c r="C3" s="21"/>
      <c r="D3" s="21"/>
      <c r="E3" s="21"/>
      <c r="F3" s="7"/>
      <c r="G3" s="21" t="s">
        <v>263</v>
      </c>
      <c r="H3" s="21"/>
      <c r="I3" s="21"/>
      <c r="J3" s="21"/>
      <c r="K3" s="21"/>
      <c r="L3" s="21"/>
      <c r="M3" s="21"/>
      <c r="N3" s="21"/>
      <c r="O3" s="21"/>
      <c r="P3" s="21"/>
      <c r="Q3" s="21"/>
      <c r="R3" s="21"/>
      <c r="S3" s="21"/>
      <c r="T3" s="21"/>
      <c r="U3" s="21"/>
      <c r="V3" s="21"/>
      <c r="W3" s="21"/>
      <c r="X3" s="21"/>
      <c r="Y3" s="21"/>
      <c r="Z3" s="21"/>
      <c r="AA3" s="21"/>
      <c r="AB3" s="21"/>
      <c r="AC3" s="21"/>
      <c r="AD3" s="39"/>
    </row>
    <row r="4" spans="2:30" x14ac:dyDescent="0.25">
      <c r="B4" s="28"/>
      <c r="C4" s="21"/>
      <c r="D4" s="21"/>
      <c r="E4" s="21"/>
      <c r="F4" s="339"/>
      <c r="G4" s="21" t="s">
        <v>264</v>
      </c>
      <c r="H4" s="21"/>
      <c r="I4" s="21"/>
      <c r="J4" s="21"/>
      <c r="K4" s="21"/>
      <c r="L4" s="21"/>
      <c r="M4" s="21"/>
      <c r="N4" s="21"/>
      <c r="O4" s="21"/>
      <c r="P4" s="21"/>
      <c r="Q4" s="21"/>
      <c r="R4" s="21"/>
      <c r="S4" s="21"/>
      <c r="T4" s="21"/>
      <c r="U4" s="21"/>
      <c r="V4" s="21"/>
      <c r="W4" s="21"/>
      <c r="X4" s="21"/>
      <c r="Y4" s="21"/>
      <c r="Z4" s="21"/>
      <c r="AA4" s="21"/>
      <c r="AB4" s="21"/>
      <c r="AC4" s="21"/>
      <c r="AD4" s="39"/>
    </row>
    <row r="5" spans="2:30" x14ac:dyDescent="0.25">
      <c r="B5" s="28"/>
      <c r="C5" s="21"/>
      <c r="D5" s="21"/>
      <c r="E5" s="21"/>
      <c r="F5" s="6"/>
      <c r="G5" s="21" t="s">
        <v>265</v>
      </c>
      <c r="H5" s="21"/>
      <c r="I5" s="21"/>
      <c r="J5" s="21"/>
      <c r="K5" s="21"/>
      <c r="L5" s="21"/>
      <c r="M5" s="21"/>
      <c r="N5" s="21"/>
      <c r="O5" s="21"/>
      <c r="P5" s="21"/>
      <c r="Q5" s="21"/>
      <c r="R5" s="21"/>
      <c r="S5" s="21"/>
      <c r="T5" s="21"/>
      <c r="U5" s="21"/>
      <c r="V5" s="21"/>
      <c r="W5" s="21"/>
      <c r="X5" s="21"/>
      <c r="Y5" s="21"/>
      <c r="Z5" s="21"/>
      <c r="AA5" s="21"/>
      <c r="AB5" s="21"/>
      <c r="AC5" s="21"/>
      <c r="AD5" s="39"/>
    </row>
    <row r="6" spans="2:30" x14ac:dyDescent="0.25">
      <c r="B6" s="83"/>
      <c r="C6" s="84" t="s">
        <v>266</v>
      </c>
      <c r="D6" s="24"/>
      <c r="E6" s="24"/>
      <c r="F6" s="24"/>
      <c r="G6" s="24"/>
      <c r="H6" s="24"/>
      <c r="I6" s="24"/>
      <c r="J6" s="24"/>
      <c r="K6" s="24"/>
      <c r="L6" s="24"/>
      <c r="M6" s="24"/>
      <c r="N6" s="24"/>
      <c r="O6" s="24"/>
      <c r="P6" s="24"/>
      <c r="Q6" s="24"/>
      <c r="R6" s="24"/>
      <c r="S6" s="24"/>
      <c r="T6" s="24"/>
      <c r="U6" s="24"/>
      <c r="V6" s="24"/>
      <c r="W6" s="24"/>
      <c r="X6" s="24"/>
      <c r="Y6" s="24"/>
      <c r="Z6" s="24"/>
      <c r="AA6" s="24"/>
      <c r="AB6" s="24"/>
      <c r="AC6" s="24"/>
      <c r="AD6" s="85"/>
    </row>
    <row r="7" spans="2:30" x14ac:dyDescent="0.25">
      <c r="B7" s="28"/>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86"/>
    </row>
    <row r="8" spans="2:30" ht="69" customHeight="1" x14ac:dyDescent="0.25">
      <c r="B8" s="28"/>
      <c r="C8" s="358"/>
      <c r="D8" s="706" t="s">
        <v>267</v>
      </c>
      <c r="E8" s="706" t="s">
        <v>268</v>
      </c>
      <c r="F8" s="702" t="s">
        <v>269</v>
      </c>
      <c r="G8" s="702"/>
      <c r="H8" s="702"/>
      <c r="I8" s="702"/>
      <c r="J8" s="703" t="s">
        <v>270</v>
      </c>
      <c r="K8" s="704"/>
      <c r="L8" s="705"/>
      <c r="M8" s="703" t="s">
        <v>271</v>
      </c>
      <c r="N8" s="705"/>
      <c r="O8" s="340" t="s">
        <v>272</v>
      </c>
      <c r="P8" s="703" t="s">
        <v>273</v>
      </c>
      <c r="Q8" s="704"/>
      <c r="R8" s="704"/>
      <c r="S8" s="705"/>
      <c r="T8" s="21"/>
      <c r="U8" s="21"/>
      <c r="V8" s="21"/>
      <c r="W8" s="21"/>
      <c r="X8" s="21"/>
      <c r="Y8" s="21"/>
      <c r="Z8" s="21"/>
      <c r="AA8" s="21"/>
      <c r="AB8" s="21"/>
      <c r="AC8" s="21"/>
      <c r="AD8" s="39"/>
    </row>
    <row r="9" spans="2:30" ht="30" x14ac:dyDescent="0.25">
      <c r="B9" s="28"/>
      <c r="C9" s="3" t="s">
        <v>274</v>
      </c>
      <c r="D9" s="707"/>
      <c r="E9" s="707"/>
      <c r="F9" s="340" t="s">
        <v>17</v>
      </c>
      <c r="G9" s="340" t="s">
        <v>275</v>
      </c>
      <c r="H9" s="340" t="s">
        <v>250</v>
      </c>
      <c r="I9" s="340" t="s">
        <v>249</v>
      </c>
      <c r="J9" s="340" t="s">
        <v>276</v>
      </c>
      <c r="K9" s="340" t="s">
        <v>276</v>
      </c>
      <c r="L9" s="340" t="s">
        <v>277</v>
      </c>
      <c r="M9" s="340" t="s">
        <v>278</v>
      </c>
      <c r="N9" s="340" t="s">
        <v>279</v>
      </c>
      <c r="O9" s="340" t="s">
        <v>280</v>
      </c>
      <c r="P9" s="4" t="s">
        <v>281</v>
      </c>
      <c r="Q9" s="340" t="s">
        <v>282</v>
      </c>
      <c r="R9" s="340" t="s">
        <v>283</v>
      </c>
      <c r="S9" s="340" t="s">
        <v>284</v>
      </c>
      <c r="T9" s="730" t="s">
        <v>7</v>
      </c>
      <c r="U9" s="731"/>
      <c r="V9" s="731"/>
      <c r="W9" s="731"/>
      <c r="X9" s="731"/>
      <c r="Y9" s="732"/>
      <c r="Z9" s="718" t="s">
        <v>6</v>
      </c>
      <c r="AA9" s="719"/>
      <c r="AB9" s="719"/>
      <c r="AC9" s="720"/>
      <c r="AD9" s="39"/>
    </row>
    <row r="10" spans="2:30" x14ac:dyDescent="0.25">
      <c r="B10" s="28"/>
      <c r="C10" s="187"/>
      <c r="D10" s="423"/>
      <c r="E10" s="423"/>
      <c r="F10" s="423"/>
      <c r="G10" s="423"/>
      <c r="H10" s="423"/>
      <c r="I10" s="423"/>
      <c r="J10" s="423"/>
      <c r="K10" s="423"/>
      <c r="L10" s="423"/>
      <c r="M10" s="423"/>
      <c r="N10" s="423"/>
      <c r="O10" s="423"/>
      <c r="P10" s="423"/>
      <c r="Q10" s="423"/>
      <c r="R10" s="423"/>
      <c r="S10" s="423"/>
      <c r="T10" s="733"/>
      <c r="U10" s="734"/>
      <c r="V10" s="734"/>
      <c r="W10" s="734"/>
      <c r="X10" s="734"/>
      <c r="Y10" s="735"/>
      <c r="Z10" s="721"/>
      <c r="AA10" s="722"/>
      <c r="AB10" s="722"/>
      <c r="AC10" s="723"/>
      <c r="AD10" s="39"/>
    </row>
    <row r="11" spans="2:30" x14ac:dyDescent="0.25">
      <c r="B11" s="28"/>
      <c r="C11" s="187"/>
      <c r="D11" s="423"/>
      <c r="E11" s="423"/>
      <c r="F11" s="423"/>
      <c r="G11" s="423"/>
      <c r="H11" s="423"/>
      <c r="I11" s="423"/>
      <c r="J11" s="423"/>
      <c r="K11" s="423"/>
      <c r="L11" s="423"/>
      <c r="M11" s="423"/>
      <c r="N11" s="423"/>
      <c r="O11" s="423"/>
      <c r="P11" s="423"/>
      <c r="Q11" s="423"/>
      <c r="R11" s="423"/>
      <c r="S11" s="423"/>
      <c r="T11" s="736"/>
      <c r="U11" s="737"/>
      <c r="V11" s="737"/>
      <c r="W11" s="737"/>
      <c r="X11" s="737"/>
      <c r="Y11" s="738"/>
      <c r="Z11" s="724"/>
      <c r="AA11" s="725"/>
      <c r="AB11" s="725"/>
      <c r="AC11" s="726"/>
      <c r="AD11" s="39"/>
    </row>
    <row r="12" spans="2:30" x14ac:dyDescent="0.25">
      <c r="B12" s="28"/>
      <c r="C12" s="187"/>
      <c r="D12" s="423"/>
      <c r="E12" s="423"/>
      <c r="F12" s="423"/>
      <c r="G12" s="423"/>
      <c r="H12" s="423"/>
      <c r="I12" s="423"/>
      <c r="J12" s="423"/>
      <c r="K12" s="423"/>
      <c r="L12" s="423"/>
      <c r="M12" s="423"/>
      <c r="N12" s="423"/>
      <c r="O12" s="423"/>
      <c r="P12" s="423"/>
      <c r="Q12" s="423"/>
      <c r="R12" s="423"/>
      <c r="S12" s="423"/>
      <c r="T12" s="736"/>
      <c r="U12" s="737"/>
      <c r="V12" s="737"/>
      <c r="W12" s="737"/>
      <c r="X12" s="737"/>
      <c r="Y12" s="738"/>
      <c r="Z12" s="724"/>
      <c r="AA12" s="725"/>
      <c r="AB12" s="725"/>
      <c r="AC12" s="726"/>
      <c r="AD12" s="39"/>
    </row>
    <row r="13" spans="2:30" x14ac:dyDescent="0.25">
      <c r="B13" s="28"/>
      <c r="C13" s="187"/>
      <c r="D13" s="423"/>
      <c r="E13" s="423"/>
      <c r="F13" s="423"/>
      <c r="G13" s="423"/>
      <c r="H13" s="423"/>
      <c r="I13" s="423"/>
      <c r="J13" s="423"/>
      <c r="K13" s="423"/>
      <c r="L13" s="423"/>
      <c r="M13" s="423"/>
      <c r="N13" s="423"/>
      <c r="O13" s="423"/>
      <c r="P13" s="423"/>
      <c r="Q13" s="423"/>
      <c r="R13" s="423"/>
      <c r="S13" s="423"/>
      <c r="T13" s="736"/>
      <c r="U13" s="737"/>
      <c r="V13" s="737"/>
      <c r="W13" s="737"/>
      <c r="X13" s="737"/>
      <c r="Y13" s="738"/>
      <c r="Z13" s="724"/>
      <c r="AA13" s="725"/>
      <c r="AB13" s="725"/>
      <c r="AC13" s="726"/>
      <c r="AD13" s="39"/>
    </row>
    <row r="14" spans="2:30" x14ac:dyDescent="0.25">
      <c r="B14" s="28"/>
      <c r="C14" s="187"/>
      <c r="D14" s="423"/>
      <c r="E14" s="423"/>
      <c r="F14" s="423"/>
      <c r="G14" s="423"/>
      <c r="H14" s="423"/>
      <c r="I14" s="423"/>
      <c r="J14" s="423"/>
      <c r="K14" s="423"/>
      <c r="L14" s="423"/>
      <c r="M14" s="423"/>
      <c r="N14" s="423"/>
      <c r="O14" s="423"/>
      <c r="P14" s="423"/>
      <c r="Q14" s="423"/>
      <c r="R14" s="423"/>
      <c r="S14" s="423"/>
      <c r="T14" s="736"/>
      <c r="U14" s="737"/>
      <c r="V14" s="737"/>
      <c r="W14" s="737"/>
      <c r="X14" s="737"/>
      <c r="Y14" s="738"/>
      <c r="Z14" s="724"/>
      <c r="AA14" s="725"/>
      <c r="AB14" s="725"/>
      <c r="AC14" s="726"/>
      <c r="AD14" s="39"/>
    </row>
    <row r="15" spans="2:30" x14ac:dyDescent="0.25">
      <c r="B15" s="28"/>
      <c r="C15" s="187"/>
      <c r="D15" s="423"/>
      <c r="E15" s="423"/>
      <c r="F15" s="423"/>
      <c r="G15" s="423"/>
      <c r="H15" s="423"/>
      <c r="I15" s="423"/>
      <c r="J15" s="423"/>
      <c r="K15" s="423"/>
      <c r="L15" s="423"/>
      <c r="M15" s="423"/>
      <c r="N15" s="423"/>
      <c r="O15" s="423"/>
      <c r="P15" s="423"/>
      <c r="Q15" s="423"/>
      <c r="R15" s="423"/>
      <c r="S15" s="423"/>
      <c r="T15" s="736"/>
      <c r="U15" s="737"/>
      <c r="V15" s="737"/>
      <c r="W15" s="737"/>
      <c r="X15" s="737"/>
      <c r="Y15" s="738"/>
      <c r="Z15" s="724"/>
      <c r="AA15" s="725"/>
      <c r="AB15" s="725"/>
      <c r="AC15" s="726"/>
      <c r="AD15" s="39"/>
    </row>
    <row r="16" spans="2:30" x14ac:dyDescent="0.25">
      <c r="B16" s="28"/>
      <c r="C16" s="187"/>
      <c r="D16" s="423"/>
      <c r="E16" s="423"/>
      <c r="F16" s="423"/>
      <c r="G16" s="423"/>
      <c r="H16" s="423"/>
      <c r="I16" s="423"/>
      <c r="J16" s="423"/>
      <c r="K16" s="423"/>
      <c r="L16" s="423"/>
      <c r="M16" s="423"/>
      <c r="N16" s="423"/>
      <c r="O16" s="423"/>
      <c r="P16" s="423"/>
      <c r="Q16" s="423"/>
      <c r="R16" s="423"/>
      <c r="S16" s="423"/>
      <c r="T16" s="736"/>
      <c r="U16" s="737"/>
      <c r="V16" s="737"/>
      <c r="W16" s="737"/>
      <c r="X16" s="737"/>
      <c r="Y16" s="738"/>
      <c r="Z16" s="724"/>
      <c r="AA16" s="725"/>
      <c r="AB16" s="725"/>
      <c r="AC16" s="726"/>
      <c r="AD16" s="39"/>
    </row>
    <row r="17" spans="2:30" x14ac:dyDescent="0.25">
      <c r="B17" s="28"/>
      <c r="C17" s="187"/>
      <c r="D17" s="423"/>
      <c r="E17" s="423"/>
      <c r="F17" s="423"/>
      <c r="G17" s="423"/>
      <c r="H17" s="423"/>
      <c r="I17" s="423"/>
      <c r="J17" s="423"/>
      <c r="K17" s="423"/>
      <c r="L17" s="423"/>
      <c r="M17" s="423"/>
      <c r="N17" s="423"/>
      <c r="O17" s="423"/>
      <c r="P17" s="423"/>
      <c r="Q17" s="423"/>
      <c r="R17" s="423"/>
      <c r="S17" s="423"/>
      <c r="T17" s="736"/>
      <c r="U17" s="737"/>
      <c r="V17" s="737"/>
      <c r="W17" s="737"/>
      <c r="X17" s="737"/>
      <c r="Y17" s="738"/>
      <c r="Z17" s="724"/>
      <c r="AA17" s="725"/>
      <c r="AB17" s="725"/>
      <c r="AC17" s="726"/>
      <c r="AD17" s="39"/>
    </row>
    <row r="18" spans="2:30" x14ac:dyDescent="0.25">
      <c r="B18" s="28"/>
      <c r="C18" s="187"/>
      <c r="D18" s="423"/>
      <c r="E18" s="423"/>
      <c r="F18" s="423"/>
      <c r="G18" s="423"/>
      <c r="H18" s="423"/>
      <c r="I18" s="423"/>
      <c r="J18" s="423"/>
      <c r="K18" s="423"/>
      <c r="L18" s="423"/>
      <c r="M18" s="423"/>
      <c r="N18" s="423"/>
      <c r="O18" s="423"/>
      <c r="P18" s="423"/>
      <c r="Q18" s="423"/>
      <c r="R18" s="423"/>
      <c r="S18" s="423"/>
      <c r="T18" s="736"/>
      <c r="U18" s="737"/>
      <c r="V18" s="737"/>
      <c r="W18" s="737"/>
      <c r="X18" s="737"/>
      <c r="Y18" s="738"/>
      <c r="Z18" s="724"/>
      <c r="AA18" s="725"/>
      <c r="AB18" s="725"/>
      <c r="AC18" s="726"/>
      <c r="AD18" s="39"/>
    </row>
    <row r="19" spans="2:30" x14ac:dyDescent="0.25">
      <c r="B19" s="28"/>
      <c r="C19" s="187"/>
      <c r="D19" s="423"/>
      <c r="E19" s="423"/>
      <c r="F19" s="423"/>
      <c r="G19" s="423"/>
      <c r="H19" s="423"/>
      <c r="I19" s="423"/>
      <c r="J19" s="423"/>
      <c r="K19" s="423"/>
      <c r="L19" s="423"/>
      <c r="M19" s="423"/>
      <c r="N19" s="423"/>
      <c r="O19" s="423"/>
      <c r="P19" s="423"/>
      <c r="Q19" s="423"/>
      <c r="R19" s="423"/>
      <c r="S19" s="423"/>
      <c r="T19" s="736"/>
      <c r="U19" s="737"/>
      <c r="V19" s="737"/>
      <c r="W19" s="737"/>
      <c r="X19" s="737"/>
      <c r="Y19" s="738"/>
      <c r="Z19" s="724"/>
      <c r="AA19" s="725"/>
      <c r="AB19" s="725"/>
      <c r="AC19" s="726"/>
      <c r="AD19" s="39"/>
    </row>
    <row r="20" spans="2:30" x14ac:dyDescent="0.25">
      <c r="B20" s="28"/>
      <c r="C20" s="187"/>
      <c r="D20" s="423"/>
      <c r="E20" s="423"/>
      <c r="F20" s="423"/>
      <c r="G20" s="423"/>
      <c r="H20" s="423"/>
      <c r="I20" s="423"/>
      <c r="J20" s="423"/>
      <c r="K20" s="423"/>
      <c r="L20" s="423"/>
      <c r="M20" s="423"/>
      <c r="N20" s="423"/>
      <c r="O20" s="423"/>
      <c r="P20" s="423"/>
      <c r="Q20" s="423"/>
      <c r="R20" s="423"/>
      <c r="S20" s="423"/>
      <c r="T20" s="736"/>
      <c r="U20" s="737"/>
      <c r="V20" s="737"/>
      <c r="W20" s="737"/>
      <c r="X20" s="737"/>
      <c r="Y20" s="738"/>
      <c r="Z20" s="724"/>
      <c r="AA20" s="725"/>
      <c r="AB20" s="725"/>
      <c r="AC20" s="726"/>
      <c r="AD20" s="39"/>
    </row>
    <row r="21" spans="2:30" x14ac:dyDescent="0.25">
      <c r="B21" s="28"/>
      <c r="C21" s="187"/>
      <c r="D21" s="423"/>
      <c r="E21" s="423"/>
      <c r="F21" s="423"/>
      <c r="G21" s="423"/>
      <c r="H21" s="423"/>
      <c r="I21" s="423"/>
      <c r="J21" s="423"/>
      <c r="K21" s="423"/>
      <c r="L21" s="423"/>
      <c r="M21" s="423"/>
      <c r="N21" s="423"/>
      <c r="O21" s="423"/>
      <c r="P21" s="423"/>
      <c r="Q21" s="423"/>
      <c r="R21" s="423"/>
      <c r="S21" s="423"/>
      <c r="T21" s="736"/>
      <c r="U21" s="737"/>
      <c r="V21" s="737"/>
      <c r="W21" s="737"/>
      <c r="X21" s="737"/>
      <c r="Y21" s="738"/>
      <c r="Z21" s="724"/>
      <c r="AA21" s="725"/>
      <c r="AB21" s="725"/>
      <c r="AC21" s="726"/>
      <c r="AD21" s="39"/>
    </row>
    <row r="22" spans="2:30" x14ac:dyDescent="0.25">
      <c r="B22" s="28"/>
      <c r="C22" s="187"/>
      <c r="D22" s="423"/>
      <c r="E22" s="423"/>
      <c r="F22" s="423"/>
      <c r="G22" s="423"/>
      <c r="H22" s="423"/>
      <c r="I22" s="423"/>
      <c r="J22" s="423"/>
      <c r="K22" s="423"/>
      <c r="L22" s="423"/>
      <c r="M22" s="423"/>
      <c r="N22" s="423"/>
      <c r="O22" s="423"/>
      <c r="P22" s="423"/>
      <c r="Q22" s="423"/>
      <c r="R22" s="423"/>
      <c r="S22" s="423"/>
      <c r="T22" s="736"/>
      <c r="U22" s="737"/>
      <c r="V22" s="737"/>
      <c r="W22" s="737"/>
      <c r="X22" s="737"/>
      <c r="Y22" s="738"/>
      <c r="Z22" s="724"/>
      <c r="AA22" s="725"/>
      <c r="AB22" s="725"/>
      <c r="AC22" s="726"/>
      <c r="AD22" s="39"/>
    </row>
    <row r="23" spans="2:30" x14ac:dyDescent="0.25">
      <c r="B23" s="28"/>
      <c r="C23" s="187"/>
      <c r="D23" s="423"/>
      <c r="E23" s="423"/>
      <c r="F23" s="423"/>
      <c r="G23" s="423"/>
      <c r="H23" s="423"/>
      <c r="I23" s="423"/>
      <c r="J23" s="423"/>
      <c r="K23" s="423"/>
      <c r="L23" s="423"/>
      <c r="M23" s="423"/>
      <c r="N23" s="423"/>
      <c r="O23" s="423"/>
      <c r="P23" s="423"/>
      <c r="Q23" s="423"/>
      <c r="R23" s="423"/>
      <c r="S23" s="423"/>
      <c r="T23" s="736"/>
      <c r="U23" s="737"/>
      <c r="V23" s="737"/>
      <c r="W23" s="737"/>
      <c r="X23" s="737"/>
      <c r="Y23" s="738"/>
      <c r="Z23" s="724"/>
      <c r="AA23" s="725"/>
      <c r="AB23" s="725"/>
      <c r="AC23" s="726"/>
      <c r="AD23" s="39"/>
    </row>
    <row r="24" spans="2:30" x14ac:dyDescent="0.25">
      <c r="B24" s="28"/>
      <c r="C24" s="187"/>
      <c r="D24" s="423"/>
      <c r="E24" s="423"/>
      <c r="F24" s="423"/>
      <c r="G24" s="423"/>
      <c r="H24" s="423"/>
      <c r="I24" s="423"/>
      <c r="J24" s="423"/>
      <c r="K24" s="423"/>
      <c r="L24" s="423"/>
      <c r="M24" s="423"/>
      <c r="N24" s="423"/>
      <c r="O24" s="423"/>
      <c r="P24" s="423"/>
      <c r="Q24" s="423"/>
      <c r="R24" s="423"/>
      <c r="S24" s="422"/>
      <c r="T24" s="736"/>
      <c r="U24" s="737"/>
      <c r="V24" s="737"/>
      <c r="W24" s="737"/>
      <c r="X24" s="737"/>
      <c r="Y24" s="738"/>
      <c r="Z24" s="724"/>
      <c r="AA24" s="725"/>
      <c r="AB24" s="725"/>
      <c r="AC24" s="726"/>
      <c r="AD24" s="39"/>
    </row>
    <row r="25" spans="2:30" x14ac:dyDescent="0.25">
      <c r="B25" s="28"/>
      <c r="C25" s="187"/>
      <c r="D25" s="423"/>
      <c r="E25" s="423"/>
      <c r="F25" s="423"/>
      <c r="G25" s="423"/>
      <c r="H25" s="423"/>
      <c r="I25" s="423"/>
      <c r="J25" s="423"/>
      <c r="K25" s="423"/>
      <c r="L25" s="423"/>
      <c r="M25" s="423"/>
      <c r="N25" s="423"/>
      <c r="O25" s="423"/>
      <c r="P25" s="423"/>
      <c r="Q25" s="423"/>
      <c r="R25" s="423"/>
      <c r="S25" s="422"/>
      <c r="T25" s="736"/>
      <c r="U25" s="737"/>
      <c r="V25" s="737"/>
      <c r="W25" s="737"/>
      <c r="X25" s="737"/>
      <c r="Y25" s="738"/>
      <c r="Z25" s="724"/>
      <c r="AA25" s="725"/>
      <c r="AB25" s="725"/>
      <c r="AC25" s="726"/>
      <c r="AD25" s="39"/>
    </row>
    <row r="26" spans="2:30" x14ac:dyDescent="0.25">
      <c r="B26" s="28"/>
      <c r="C26" s="187"/>
      <c r="D26" s="423"/>
      <c r="E26" s="423"/>
      <c r="F26" s="423"/>
      <c r="G26" s="423"/>
      <c r="H26" s="423"/>
      <c r="I26" s="423"/>
      <c r="J26" s="423"/>
      <c r="K26" s="423"/>
      <c r="L26" s="423"/>
      <c r="M26" s="423"/>
      <c r="N26" s="423"/>
      <c r="O26" s="423"/>
      <c r="P26" s="423"/>
      <c r="Q26" s="423"/>
      <c r="R26" s="423"/>
      <c r="S26" s="422"/>
      <c r="T26" s="736"/>
      <c r="U26" s="737"/>
      <c r="V26" s="737"/>
      <c r="W26" s="737"/>
      <c r="X26" s="737"/>
      <c r="Y26" s="738"/>
      <c r="Z26" s="724"/>
      <c r="AA26" s="725"/>
      <c r="AB26" s="725"/>
      <c r="AC26" s="726"/>
      <c r="AD26" s="39"/>
    </row>
    <row r="27" spans="2:30" x14ac:dyDescent="0.25">
      <c r="B27" s="28"/>
      <c r="C27" s="187"/>
      <c r="D27" s="423"/>
      <c r="E27" s="423"/>
      <c r="F27" s="423"/>
      <c r="G27" s="423"/>
      <c r="H27" s="423"/>
      <c r="I27" s="423"/>
      <c r="J27" s="423"/>
      <c r="K27" s="423"/>
      <c r="L27" s="423"/>
      <c r="M27" s="423"/>
      <c r="N27" s="423"/>
      <c r="O27" s="423"/>
      <c r="P27" s="423"/>
      <c r="Q27" s="423"/>
      <c r="R27" s="423"/>
      <c r="S27" s="422"/>
      <c r="T27" s="736"/>
      <c r="U27" s="737"/>
      <c r="V27" s="737"/>
      <c r="W27" s="737"/>
      <c r="X27" s="737"/>
      <c r="Y27" s="738"/>
      <c r="Z27" s="724"/>
      <c r="AA27" s="725"/>
      <c r="AB27" s="725"/>
      <c r="AC27" s="726"/>
      <c r="AD27" s="39"/>
    </row>
    <row r="28" spans="2:30" x14ac:dyDescent="0.25">
      <c r="B28" s="28"/>
      <c r="C28" s="187"/>
      <c r="D28" s="423"/>
      <c r="E28" s="423"/>
      <c r="F28" s="423"/>
      <c r="G28" s="423"/>
      <c r="H28" s="423"/>
      <c r="I28" s="423"/>
      <c r="J28" s="423"/>
      <c r="K28" s="423"/>
      <c r="L28" s="423"/>
      <c r="M28" s="423"/>
      <c r="N28" s="423"/>
      <c r="O28" s="423"/>
      <c r="P28" s="423"/>
      <c r="Q28" s="423"/>
      <c r="R28" s="423"/>
      <c r="S28" s="422"/>
      <c r="T28" s="736"/>
      <c r="U28" s="737"/>
      <c r="V28" s="737"/>
      <c r="W28" s="737"/>
      <c r="X28" s="737"/>
      <c r="Y28" s="738"/>
      <c r="Z28" s="724"/>
      <c r="AA28" s="725"/>
      <c r="AB28" s="725"/>
      <c r="AC28" s="726"/>
      <c r="AD28" s="39"/>
    </row>
    <row r="29" spans="2:30" x14ac:dyDescent="0.25">
      <c r="B29" s="28"/>
      <c r="C29" s="187"/>
      <c r="D29" s="423"/>
      <c r="E29" s="423"/>
      <c r="F29" s="423"/>
      <c r="G29" s="423"/>
      <c r="H29" s="423"/>
      <c r="I29" s="423"/>
      <c r="J29" s="423"/>
      <c r="K29" s="423"/>
      <c r="L29" s="423"/>
      <c r="M29" s="423"/>
      <c r="N29" s="423"/>
      <c r="O29" s="423"/>
      <c r="P29" s="423"/>
      <c r="Q29" s="423"/>
      <c r="R29" s="423"/>
      <c r="S29" s="422"/>
      <c r="T29" s="736"/>
      <c r="U29" s="737"/>
      <c r="V29" s="737"/>
      <c r="W29" s="737"/>
      <c r="X29" s="737"/>
      <c r="Y29" s="738"/>
      <c r="Z29" s="724"/>
      <c r="AA29" s="725"/>
      <c r="AB29" s="725"/>
      <c r="AC29" s="726"/>
      <c r="AD29" s="39"/>
    </row>
    <row r="30" spans="2:30" x14ac:dyDescent="0.25">
      <c r="B30" s="28"/>
      <c r="C30" s="187"/>
      <c r="D30" s="423"/>
      <c r="E30" s="423"/>
      <c r="F30" s="423"/>
      <c r="G30" s="423"/>
      <c r="H30" s="423"/>
      <c r="I30" s="423"/>
      <c r="J30" s="423"/>
      <c r="K30" s="423"/>
      <c r="L30" s="423"/>
      <c r="M30" s="423"/>
      <c r="N30" s="423"/>
      <c r="O30" s="423"/>
      <c r="P30" s="423"/>
      <c r="Q30" s="423"/>
      <c r="R30" s="423"/>
      <c r="S30" s="422"/>
      <c r="T30" s="736"/>
      <c r="U30" s="737"/>
      <c r="V30" s="737"/>
      <c r="W30" s="737"/>
      <c r="X30" s="737"/>
      <c r="Y30" s="738"/>
      <c r="Z30" s="724"/>
      <c r="AA30" s="725"/>
      <c r="AB30" s="725"/>
      <c r="AC30" s="726"/>
      <c r="AD30" s="39"/>
    </row>
    <row r="31" spans="2:30" x14ac:dyDescent="0.25">
      <c r="B31" s="28"/>
      <c r="C31" s="187"/>
      <c r="D31" s="423"/>
      <c r="E31" s="423"/>
      <c r="F31" s="423"/>
      <c r="G31" s="423"/>
      <c r="H31" s="423"/>
      <c r="I31" s="423"/>
      <c r="J31" s="423"/>
      <c r="K31" s="423"/>
      <c r="L31" s="423"/>
      <c r="M31" s="423"/>
      <c r="N31" s="423"/>
      <c r="O31" s="423"/>
      <c r="P31" s="423"/>
      <c r="Q31" s="423"/>
      <c r="R31" s="423"/>
      <c r="S31" s="422"/>
      <c r="T31" s="736"/>
      <c r="U31" s="737"/>
      <c r="V31" s="737"/>
      <c r="W31" s="737"/>
      <c r="X31" s="737"/>
      <c r="Y31" s="738"/>
      <c r="Z31" s="724"/>
      <c r="AA31" s="725"/>
      <c r="AB31" s="725"/>
      <c r="AC31" s="726"/>
      <c r="AD31" s="39"/>
    </row>
    <row r="32" spans="2:30" x14ac:dyDescent="0.25">
      <c r="B32" s="28"/>
      <c r="C32" s="187"/>
      <c r="D32" s="423"/>
      <c r="E32" s="423"/>
      <c r="F32" s="423"/>
      <c r="G32" s="423"/>
      <c r="H32" s="423"/>
      <c r="I32" s="423"/>
      <c r="J32" s="423"/>
      <c r="K32" s="423"/>
      <c r="L32" s="423"/>
      <c r="M32" s="423"/>
      <c r="N32" s="423"/>
      <c r="O32" s="423"/>
      <c r="P32" s="423"/>
      <c r="Q32" s="423"/>
      <c r="R32" s="423"/>
      <c r="S32" s="422"/>
      <c r="T32" s="736"/>
      <c r="U32" s="737"/>
      <c r="V32" s="737"/>
      <c r="W32" s="737"/>
      <c r="X32" s="737"/>
      <c r="Y32" s="738"/>
      <c r="Z32" s="724"/>
      <c r="AA32" s="725"/>
      <c r="AB32" s="725"/>
      <c r="AC32" s="726"/>
      <c r="AD32" s="39"/>
    </row>
    <row r="33" spans="2:30" x14ac:dyDescent="0.25">
      <c r="B33" s="28"/>
      <c r="C33" s="187"/>
      <c r="D33" s="423"/>
      <c r="E33" s="423"/>
      <c r="F33" s="423"/>
      <c r="G33" s="423"/>
      <c r="H33" s="423"/>
      <c r="I33" s="423"/>
      <c r="J33" s="423"/>
      <c r="K33" s="423"/>
      <c r="L33" s="423"/>
      <c r="M33" s="423"/>
      <c r="N33" s="423"/>
      <c r="O33" s="423"/>
      <c r="P33" s="424"/>
      <c r="Q33" s="423"/>
      <c r="R33" s="424"/>
      <c r="S33" s="424"/>
      <c r="T33" s="739"/>
      <c r="U33" s="740"/>
      <c r="V33" s="740"/>
      <c r="W33" s="740"/>
      <c r="X33" s="740"/>
      <c r="Y33" s="741"/>
      <c r="Z33" s="727"/>
      <c r="AA33" s="728"/>
      <c r="AB33" s="728"/>
      <c r="AC33" s="729"/>
      <c r="AD33" s="39"/>
    </row>
    <row r="34" spans="2:30" x14ac:dyDescent="0.25">
      <c r="B34" s="28"/>
      <c r="C34" s="21"/>
      <c r="D34" s="21"/>
      <c r="E34" s="21"/>
      <c r="F34" s="21"/>
      <c r="G34" s="21"/>
      <c r="H34" s="21"/>
      <c r="I34" s="21"/>
      <c r="J34" s="21"/>
      <c r="K34" s="21"/>
      <c r="L34" s="21"/>
      <c r="M34" s="21"/>
      <c r="N34" s="21"/>
      <c r="O34" s="21"/>
      <c r="P34" s="359"/>
      <c r="Q34" s="21"/>
      <c r="R34" s="21"/>
      <c r="S34" s="21"/>
      <c r="T34" s="21"/>
      <c r="U34" s="21"/>
      <c r="V34" s="21"/>
      <c r="W34" s="21"/>
      <c r="X34" s="21"/>
      <c r="Y34" s="21"/>
      <c r="Z34" s="21"/>
      <c r="AA34" s="21"/>
      <c r="AB34" s="21"/>
      <c r="AC34" s="21"/>
      <c r="AD34" s="39"/>
    </row>
    <row r="35" spans="2:30" x14ac:dyDescent="0.25">
      <c r="B35" s="28"/>
      <c r="C35" s="21"/>
      <c r="D35" s="21"/>
      <c r="E35" s="21"/>
      <c r="F35" s="21"/>
      <c r="G35" s="21"/>
      <c r="H35" s="21"/>
      <c r="I35" s="21"/>
      <c r="J35" s="21"/>
      <c r="K35" s="21"/>
      <c r="L35" s="21"/>
      <c r="M35" s="21"/>
      <c r="N35" s="21"/>
      <c r="O35" s="21"/>
      <c r="P35" s="360"/>
      <c r="Q35" s="21"/>
      <c r="R35" s="21"/>
      <c r="S35" s="21"/>
      <c r="T35" s="21"/>
      <c r="U35" s="21"/>
      <c r="V35" s="21"/>
      <c r="W35" s="21"/>
      <c r="X35" s="21"/>
      <c r="Y35" s="21"/>
      <c r="Z35" s="21"/>
      <c r="AA35" s="21"/>
      <c r="AB35" s="21"/>
      <c r="AC35" s="21"/>
      <c r="AD35" s="39"/>
    </row>
    <row r="36" spans="2:30" x14ac:dyDescent="0.25">
      <c r="B36" s="83"/>
      <c r="C36" s="84" t="s">
        <v>285</v>
      </c>
      <c r="D36" s="24"/>
      <c r="E36" s="24"/>
      <c r="F36" s="24"/>
      <c r="G36" s="24"/>
      <c r="H36" s="24"/>
      <c r="I36" s="24"/>
      <c r="J36" s="24"/>
      <c r="K36" s="24"/>
      <c r="L36" s="24"/>
      <c r="M36" s="24"/>
      <c r="N36" s="24"/>
      <c r="O36" s="24"/>
      <c r="P36" s="361"/>
      <c r="Q36" s="24"/>
      <c r="R36" s="24"/>
      <c r="S36" s="24"/>
      <c r="T36" s="24"/>
      <c r="U36" s="24"/>
      <c r="V36" s="24"/>
      <c r="W36" s="24"/>
      <c r="X36" s="24"/>
      <c r="Y36" s="24"/>
      <c r="Z36" s="24"/>
      <c r="AA36" s="24"/>
      <c r="AB36" s="24"/>
      <c r="AC36" s="24"/>
      <c r="AD36" s="85"/>
    </row>
    <row r="37" spans="2:30" x14ac:dyDescent="0.25">
      <c r="B37" s="28"/>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39"/>
    </row>
    <row r="38" spans="2:30" ht="27" customHeight="1" x14ac:dyDescent="0.25">
      <c r="B38" s="28"/>
      <c r="C38" s="51"/>
      <c r="D38" s="711" t="s">
        <v>336</v>
      </c>
      <c r="E38" s="712"/>
      <c r="F38" s="712"/>
      <c r="G38" s="712"/>
      <c r="H38" s="712"/>
      <c r="I38" s="713"/>
      <c r="J38" s="702" t="s">
        <v>273</v>
      </c>
      <c r="K38" s="702"/>
      <c r="L38" s="702"/>
      <c r="M38" s="702"/>
      <c r="N38" s="717" t="s">
        <v>7</v>
      </c>
      <c r="O38" s="717"/>
      <c r="P38" s="717"/>
      <c r="Q38" s="717"/>
      <c r="R38" s="717"/>
      <c r="S38" s="717"/>
      <c r="T38" s="714" t="s">
        <v>6</v>
      </c>
      <c r="U38" s="714"/>
      <c r="V38" s="714"/>
      <c r="W38" s="714"/>
      <c r="X38" s="21"/>
      <c r="Y38" s="21"/>
      <c r="Z38" s="21"/>
      <c r="AA38" s="21"/>
      <c r="AB38" s="21"/>
      <c r="AC38" s="21"/>
      <c r="AD38" s="39"/>
    </row>
    <row r="39" spans="2:30" x14ac:dyDescent="0.25">
      <c r="B39" s="28"/>
      <c r="C39" s="698"/>
      <c r="D39" s="699"/>
      <c r="E39" s="700"/>
      <c r="F39" s="700"/>
      <c r="G39" s="700"/>
      <c r="H39" s="700"/>
      <c r="I39" s="701"/>
      <c r="J39" s="708"/>
      <c r="K39" s="709"/>
      <c r="L39" s="709"/>
      <c r="M39" s="710"/>
      <c r="N39" s="742"/>
      <c r="O39" s="743"/>
      <c r="P39" s="743"/>
      <c r="Q39" s="743"/>
      <c r="R39" s="743"/>
      <c r="S39" s="744"/>
      <c r="T39" s="715"/>
      <c r="U39" s="716"/>
      <c r="V39" s="716"/>
      <c r="W39" s="716"/>
      <c r="X39" s="21"/>
      <c r="Y39" s="21"/>
      <c r="Z39" s="21"/>
      <c r="AA39" s="21"/>
      <c r="AB39" s="21"/>
      <c r="AC39" s="21"/>
      <c r="AD39" s="39"/>
    </row>
    <row r="40" spans="2:30" x14ac:dyDescent="0.25">
      <c r="B40" s="28"/>
      <c r="C40" s="698"/>
      <c r="D40" s="699"/>
      <c r="E40" s="700"/>
      <c r="F40" s="700"/>
      <c r="G40" s="700"/>
      <c r="H40" s="700"/>
      <c r="I40" s="701"/>
      <c r="J40" s="708"/>
      <c r="K40" s="709"/>
      <c r="L40" s="709"/>
      <c r="M40" s="710"/>
      <c r="N40" s="745"/>
      <c r="O40" s="746"/>
      <c r="P40" s="746"/>
      <c r="Q40" s="746"/>
      <c r="R40" s="746"/>
      <c r="S40" s="747"/>
      <c r="T40" s="716"/>
      <c r="U40" s="716"/>
      <c r="V40" s="716"/>
      <c r="W40" s="716"/>
      <c r="X40" s="21"/>
      <c r="Y40" s="21"/>
      <c r="Z40" s="21"/>
      <c r="AA40" s="21"/>
      <c r="AB40" s="21"/>
      <c r="AC40" s="21"/>
      <c r="AD40" s="39"/>
    </row>
    <row r="41" spans="2:30" x14ac:dyDescent="0.25">
      <c r="B41" s="28"/>
      <c r="C41" s="698"/>
      <c r="D41" s="699"/>
      <c r="E41" s="700"/>
      <c r="F41" s="700"/>
      <c r="G41" s="700"/>
      <c r="H41" s="700"/>
      <c r="I41" s="701"/>
      <c r="J41" s="708"/>
      <c r="K41" s="709"/>
      <c r="L41" s="709"/>
      <c r="M41" s="710"/>
      <c r="N41" s="745"/>
      <c r="O41" s="746"/>
      <c r="P41" s="746"/>
      <c r="Q41" s="746"/>
      <c r="R41" s="746"/>
      <c r="S41" s="747"/>
      <c r="T41" s="716"/>
      <c r="U41" s="716"/>
      <c r="V41" s="716"/>
      <c r="W41" s="716"/>
      <c r="X41" s="21"/>
      <c r="Y41" s="21"/>
      <c r="Z41" s="21"/>
      <c r="AA41" s="21"/>
      <c r="AB41" s="21"/>
      <c r="AC41" s="21"/>
      <c r="AD41" s="39"/>
    </row>
    <row r="42" spans="2:30" x14ac:dyDescent="0.25">
      <c r="B42" s="28"/>
      <c r="C42" s="698"/>
      <c r="D42" s="699"/>
      <c r="E42" s="700"/>
      <c r="F42" s="700"/>
      <c r="G42" s="700"/>
      <c r="H42" s="700"/>
      <c r="I42" s="701"/>
      <c r="J42" s="708"/>
      <c r="K42" s="709"/>
      <c r="L42" s="709"/>
      <c r="M42" s="710"/>
      <c r="N42" s="745"/>
      <c r="O42" s="746"/>
      <c r="P42" s="746"/>
      <c r="Q42" s="746"/>
      <c r="R42" s="746"/>
      <c r="S42" s="747"/>
      <c r="T42" s="716"/>
      <c r="U42" s="716"/>
      <c r="V42" s="716"/>
      <c r="W42" s="716"/>
      <c r="X42" s="21"/>
      <c r="Y42" s="21"/>
      <c r="Z42" s="21"/>
      <c r="AA42" s="21"/>
      <c r="AB42" s="21"/>
      <c r="AC42" s="21"/>
      <c r="AD42" s="39"/>
    </row>
    <row r="43" spans="2:30" x14ac:dyDescent="0.25">
      <c r="B43" s="28"/>
      <c r="C43" s="698"/>
      <c r="D43" s="699"/>
      <c r="E43" s="700"/>
      <c r="F43" s="700"/>
      <c r="G43" s="700"/>
      <c r="H43" s="700"/>
      <c r="I43" s="701"/>
      <c r="J43" s="708"/>
      <c r="K43" s="709"/>
      <c r="L43" s="709"/>
      <c r="M43" s="710"/>
      <c r="N43" s="745"/>
      <c r="O43" s="746"/>
      <c r="P43" s="746"/>
      <c r="Q43" s="746"/>
      <c r="R43" s="746"/>
      <c r="S43" s="747"/>
      <c r="T43" s="716"/>
      <c r="U43" s="716"/>
      <c r="V43" s="716"/>
      <c r="W43" s="716"/>
      <c r="X43" s="21"/>
      <c r="Y43" s="21"/>
      <c r="Z43" s="21"/>
      <c r="AA43" s="21"/>
      <c r="AB43" s="21"/>
      <c r="AC43" s="21"/>
      <c r="AD43" s="39"/>
    </row>
    <row r="44" spans="2:30" x14ac:dyDescent="0.25">
      <c r="B44" s="28"/>
      <c r="C44" s="698"/>
      <c r="D44" s="699"/>
      <c r="E44" s="700"/>
      <c r="F44" s="700"/>
      <c r="G44" s="700"/>
      <c r="H44" s="700"/>
      <c r="I44" s="701"/>
      <c r="J44" s="708"/>
      <c r="K44" s="709"/>
      <c r="L44" s="709"/>
      <c r="M44" s="710"/>
      <c r="N44" s="745"/>
      <c r="O44" s="746"/>
      <c r="P44" s="746"/>
      <c r="Q44" s="746"/>
      <c r="R44" s="746"/>
      <c r="S44" s="747"/>
      <c r="T44" s="716"/>
      <c r="U44" s="716"/>
      <c r="V44" s="716"/>
      <c r="W44" s="716"/>
      <c r="X44" s="21"/>
      <c r="Y44" s="21"/>
      <c r="Z44" s="21"/>
      <c r="AA44" s="21"/>
      <c r="AB44" s="21"/>
      <c r="AC44" s="21"/>
      <c r="AD44" s="39"/>
    </row>
    <row r="45" spans="2:30" x14ac:dyDescent="0.25">
      <c r="B45" s="28"/>
      <c r="C45" s="698"/>
      <c r="D45" s="699"/>
      <c r="E45" s="700"/>
      <c r="F45" s="700"/>
      <c r="G45" s="700"/>
      <c r="H45" s="700"/>
      <c r="I45" s="701"/>
      <c r="J45" s="708"/>
      <c r="K45" s="709"/>
      <c r="L45" s="709"/>
      <c r="M45" s="710"/>
      <c r="N45" s="745"/>
      <c r="O45" s="746"/>
      <c r="P45" s="746"/>
      <c r="Q45" s="746"/>
      <c r="R45" s="746"/>
      <c r="S45" s="747"/>
      <c r="T45" s="716"/>
      <c r="U45" s="716"/>
      <c r="V45" s="716"/>
      <c r="W45" s="716"/>
      <c r="X45" s="21"/>
      <c r="Y45" s="21"/>
      <c r="Z45" s="21"/>
      <c r="AA45" s="21"/>
      <c r="AB45" s="21"/>
      <c r="AC45" s="21"/>
      <c r="AD45" s="39"/>
    </row>
    <row r="46" spans="2:30" x14ac:dyDescent="0.25">
      <c r="B46" s="28"/>
      <c r="C46" s="698"/>
      <c r="D46" s="699"/>
      <c r="E46" s="700"/>
      <c r="F46" s="700"/>
      <c r="G46" s="700"/>
      <c r="H46" s="700"/>
      <c r="I46" s="701"/>
      <c r="J46" s="708"/>
      <c r="K46" s="709"/>
      <c r="L46" s="709"/>
      <c r="M46" s="710"/>
      <c r="N46" s="745"/>
      <c r="O46" s="746"/>
      <c r="P46" s="746"/>
      <c r="Q46" s="746"/>
      <c r="R46" s="746"/>
      <c r="S46" s="747"/>
      <c r="T46" s="716"/>
      <c r="U46" s="716"/>
      <c r="V46" s="716"/>
      <c r="W46" s="716"/>
      <c r="X46" s="21"/>
      <c r="Y46" s="21"/>
      <c r="Z46" s="21"/>
      <c r="AA46" s="21"/>
      <c r="AB46" s="21"/>
      <c r="AC46" s="21"/>
      <c r="AD46" s="39"/>
    </row>
    <row r="47" spans="2:30" x14ac:dyDescent="0.25">
      <c r="B47" s="28"/>
      <c r="C47" s="698"/>
      <c r="D47" s="699"/>
      <c r="E47" s="700"/>
      <c r="F47" s="700"/>
      <c r="G47" s="700"/>
      <c r="H47" s="700"/>
      <c r="I47" s="701"/>
      <c r="J47" s="708"/>
      <c r="K47" s="709"/>
      <c r="L47" s="709"/>
      <c r="M47" s="710"/>
      <c r="N47" s="745"/>
      <c r="O47" s="746"/>
      <c r="P47" s="746"/>
      <c r="Q47" s="746"/>
      <c r="R47" s="746"/>
      <c r="S47" s="747"/>
      <c r="T47" s="716"/>
      <c r="U47" s="716"/>
      <c r="V47" s="716"/>
      <c r="W47" s="716"/>
      <c r="X47" s="21"/>
      <c r="Y47" s="21"/>
      <c r="Z47" s="21"/>
      <c r="AA47" s="21"/>
      <c r="AB47" s="21"/>
      <c r="AC47" s="21"/>
      <c r="AD47" s="39"/>
    </row>
    <row r="48" spans="2:30" x14ac:dyDescent="0.25">
      <c r="B48" s="28"/>
      <c r="C48" s="87"/>
      <c r="D48" s="699"/>
      <c r="E48" s="700"/>
      <c r="F48" s="700"/>
      <c r="G48" s="700"/>
      <c r="H48" s="700"/>
      <c r="I48" s="701"/>
      <c r="J48" s="708"/>
      <c r="K48" s="709"/>
      <c r="L48" s="709"/>
      <c r="M48" s="710"/>
      <c r="N48" s="748"/>
      <c r="O48" s="749"/>
      <c r="P48" s="749"/>
      <c r="Q48" s="749"/>
      <c r="R48" s="749"/>
      <c r="S48" s="750"/>
      <c r="T48" s="716"/>
      <c r="U48" s="716"/>
      <c r="V48" s="716"/>
      <c r="W48" s="716"/>
      <c r="X48" s="21"/>
      <c r="Y48" s="21"/>
      <c r="Z48" s="21"/>
      <c r="AA48" s="21"/>
      <c r="AB48" s="21"/>
      <c r="AC48" s="21"/>
      <c r="AD48" s="39"/>
    </row>
    <row r="49" spans="2:30" x14ac:dyDescent="0.25">
      <c r="B49" s="56"/>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7"/>
    </row>
    <row r="53" spans="2:30" ht="15" customHeight="1" x14ac:dyDescent="0.25"/>
    <row r="54" spans="2:30" ht="15" customHeight="1" x14ac:dyDescent="0.25"/>
    <row r="55" spans="2:30" ht="15" customHeight="1" x14ac:dyDescent="0.25"/>
    <row r="56" spans="2:30" ht="15" customHeight="1" x14ac:dyDescent="0.25"/>
  </sheetData>
  <mergeCells count="40">
    <mergeCell ref="T38:W38"/>
    <mergeCell ref="T39:W48"/>
    <mergeCell ref="N38:S38"/>
    <mergeCell ref="Z9:AC9"/>
    <mergeCell ref="Z10:AC33"/>
    <mergeCell ref="T9:Y9"/>
    <mergeCell ref="T10:Y33"/>
    <mergeCell ref="N39:S48"/>
    <mergeCell ref="D48:I48"/>
    <mergeCell ref="D47:I47"/>
    <mergeCell ref="D38:I38"/>
    <mergeCell ref="D41:I41"/>
    <mergeCell ref="D45:I45"/>
    <mergeCell ref="D44:I44"/>
    <mergeCell ref="D43:I43"/>
    <mergeCell ref="D42:I42"/>
    <mergeCell ref="D39:I39"/>
    <mergeCell ref="D40:I40"/>
    <mergeCell ref="J38:M38"/>
    <mergeCell ref="J39:M39"/>
    <mergeCell ref="J48:M48"/>
    <mergeCell ref="J47:M47"/>
    <mergeCell ref="J46:M46"/>
    <mergeCell ref="J45:M45"/>
    <mergeCell ref="J43:M43"/>
    <mergeCell ref="J42:M42"/>
    <mergeCell ref="J40:M40"/>
    <mergeCell ref="J41:M41"/>
    <mergeCell ref="J44:M44"/>
    <mergeCell ref="F8:I8"/>
    <mergeCell ref="P8:S8"/>
    <mergeCell ref="J8:L8"/>
    <mergeCell ref="D8:D9"/>
    <mergeCell ref="E8:E9"/>
    <mergeCell ref="M8:N8"/>
    <mergeCell ref="C39:C41"/>
    <mergeCell ref="C42:C43"/>
    <mergeCell ref="C44:C45"/>
    <mergeCell ref="C46:C47"/>
    <mergeCell ref="D46:I4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0DAE414A8CEE1D4CAC43A1CA9D885973" ma:contentTypeVersion="24" ma:contentTypeDescription="Create a new document." ma:contentTypeScope="" ma:versionID="3d538cd4dcd122028bb99c32e3c5e5f8">
  <xsd:schema xmlns:xsd="http://www.w3.org/2001/XMLSchema" xmlns:xs="http://www.w3.org/2001/XMLSchema" xmlns:p="http://schemas.microsoft.com/office/2006/metadata/properties" xmlns:ns1="http://schemas.microsoft.com/sharepoint/v3" xmlns:ns2="662745e8-e224-48e8-a2e3-254862b8c2f5" xmlns:ns3="7a4ed3e5-8539-4056-add8-8824f7d44d37" xmlns:ns4="3964904f-5f85-4184-bdfc-bbe062de5a69" targetNamespace="http://schemas.microsoft.com/office/2006/metadata/properties" ma:root="true" ma:fieldsID="1a8b1b88c91daa5e8ca444e17daf461d" ns1:_="" ns2:_="" ns3:_="" ns4:_="">
    <xsd:import namespace="http://schemas.microsoft.com/sharepoint/v3"/>
    <xsd:import namespace="662745e8-e224-48e8-a2e3-254862b8c2f5"/>
    <xsd:import namespace="7a4ed3e5-8539-4056-add8-8824f7d44d37"/>
    <xsd:import namespace="3964904f-5f85-4184-bdfc-bbe062de5a69"/>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1:_ip_UnifiedCompliancePolicyProperties" minOccurs="0"/>
                <xsd:element ref="ns1:_ip_UnifiedCompliancePolicyUIAction" minOccurs="0"/>
                <xsd:element ref="ns3:lcf76f155ced4ddcb4097134ff3c332f" minOccurs="0"/>
                <xsd:element ref="ns3:MediaServiceLocation"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eb2d035-1d12-4971-b66d-8c082d82be43}" ma:internalName="TaxCatchAll" ma:showField="CatchAllData" ma:web="3964904f-5f85-4184-bdfc-bbe062de5a69">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eb2d035-1d12-4971-b66d-8c082d82be43}" ma:internalName="TaxCatchAllLabel" ma:readOnly="true" ma:showField="CatchAllDataLabel" ma:web="3964904f-5f85-4184-bdfc-bbe062de5a69">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Climate Change Committee" ma:internalName="Team">
      <xsd:simpleType>
        <xsd:restriction base="dms:Text"/>
      </xsd:simpleType>
    </xsd:element>
    <xsd:element name="Topic" ma:index="20" nillable="true" ma:displayName="Topic" ma:default="Mitigation" ma:internalName="Topic">
      <xsd:simpleType>
        <xsd:restriction base="dms:Text"/>
      </xsd:simpleType>
    </xsd:element>
    <xsd:element name="ddeb1fd0a9ad4436a96525d34737dc44" ma:index="21" nillable="true" ma:taxonomy="true" ma:internalName="ddeb1fd0a9ad4436a96525d34737dc44" ma:taxonomyFieldName="Distribution" ma:displayName="Distribution" ma:default="9;#Internal Defra Group|0867f7b3-e76e-40ca-bb1f-5ba341a49230"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default="8;#CCC|56fb4ae0-68c5-4508-b0e5-c5babc6316fa"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a4ed3e5-8539-4056-add8-8824f7d44d37"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ServiceAutoTags" ma:index="32" nillable="true" ma:displayName="Tags" ma:internalName="MediaServiceAutoTags" ma:readOnly="true">
      <xsd:simpleType>
        <xsd:restriction base="dms:Text"/>
      </xsd:simpleType>
    </xsd:element>
    <xsd:element name="MediaLengthInSeconds" ma:index="33" nillable="true" ma:displayName="MediaLengthInSeconds" ma:hidden="true" ma:internalName="MediaLengthInSeconds" ma:readOnly="true">
      <xsd:simpleType>
        <xsd:restriction base="dms:Unknown"/>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Location" ma:index="41" nillable="true" ma:displayName="Location" ma:internalName="MediaServiceLocation" ma:readOnly="true">
      <xsd:simpleType>
        <xsd:restriction base="dms:Text"/>
      </xsd:simpleType>
    </xsd:element>
    <xsd:element name="MediaServiceObjectDetectorVersions" ma:index="4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64904f-5f85-4184-bdfc-bbe062de5a69"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_ip_UnifiedCompliancePolicyUIAction xmlns="http://schemas.microsoft.com/sharepoint/v3" xsi:nil="true"/>
    <lcf76f155ced4ddcb4097134ff3c332f xmlns="7a4ed3e5-8539-4056-add8-8824f7d44d37">
      <Terms xmlns="http://schemas.microsoft.com/office/infopath/2007/PartnerControls"/>
    </lcf76f155ced4ddcb4097134ff3c332f>
    <k85d23755b3a46b5a51451cf336b2e9b xmlns="662745e8-e224-48e8-a2e3-254862b8c2f5">
      <Terms xmlns="http://schemas.microsoft.com/office/infopath/2007/PartnerControls"/>
    </k85d23755b3a46b5a51451cf336b2e9b>
    <Topic xmlns="662745e8-e224-48e8-a2e3-254862b8c2f5">Mitigation</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_ip_UnifiedCompliancePolicyProperties xmlns="http://schemas.microsoft.com/sharepoint/v3" xsi:nil="true"/>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6</Value>
      <Value>10</Value>
      <Value>9</Value>
      <Value>8</Value>
      <Value>7</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CCC</TermName>
          <TermId xmlns="http://schemas.microsoft.com/office/infopath/2007/PartnerControls">56fb4ae0-68c5-4508-b0e5-c5babc6316fa</TermId>
        </TermInfo>
      </Terms>
    </fe59e9859d6a491389c5b03567f5dda5>
    <Team xmlns="662745e8-e224-48e8-a2e3-254862b8c2f5">Climate Change Committee</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SharedWithUsers xmlns="3964904f-5f85-4184-bdfc-bbe062de5a69">
      <UserInfo>
        <DisplayName>Taylor, Sean</DisplayName>
        <AccountId>20</AccountId>
        <AccountType/>
      </UserInfo>
      <UserInfo>
        <DisplayName>Rayner, Simon</DisplayName>
        <AccountId>77</AccountId>
        <AccountType/>
      </UserInfo>
      <UserInfo>
        <DisplayName>Deonarine, Ramesh</DisplayName>
        <AccountId>688</AccountId>
        <AccountType/>
      </UserInfo>
      <UserInfo>
        <DisplayName>Harris, Esther</DisplayName>
        <AccountId>1173</AccountId>
        <AccountType/>
      </UserInfo>
    </SharedWithUsers>
  </documentManagement>
</p:properties>
</file>

<file path=customXml/item3.xml><?xml version="1.0" encoding="utf-8"?>
<?mso-contentType ?>
<SharedContentType xmlns="Microsoft.SharePoint.Taxonomy.ContentTypeSync" SourceId="d1117845-93f6-4da3-abaa-fcb4fa669c78" ContentTypeId="0x010100A5BF1C78D9F64B679A5EBDE1C6598EBC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BCE00D-DEDE-44B2-8422-E2E10F2EC7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62745e8-e224-48e8-a2e3-254862b8c2f5"/>
    <ds:schemaRef ds:uri="7a4ed3e5-8539-4056-add8-8824f7d44d37"/>
    <ds:schemaRef ds:uri="3964904f-5f85-4184-bdfc-bbe062de5a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E87A5F-7CCE-4BEB-B866-836EB9866FCB}">
  <ds:schemaRefs>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purl.org/dc/elements/1.1/"/>
    <ds:schemaRef ds:uri="3964904f-5f85-4184-bdfc-bbe062de5a69"/>
    <ds:schemaRef ds:uri="7a4ed3e5-8539-4056-add8-8824f7d44d37"/>
    <ds:schemaRef ds:uri="http://schemas.microsoft.com/office/2006/documentManagement/types"/>
    <ds:schemaRef ds:uri="662745e8-e224-48e8-a2e3-254862b8c2f5"/>
    <ds:schemaRef ds:uri="http://schemas.microsoft.com/sharepoint/v3"/>
    <ds:schemaRef ds:uri="http://www.w3.org/XML/1998/namespace"/>
    <ds:schemaRef ds:uri="http://purl.org/dc/terms/"/>
  </ds:schemaRefs>
</ds:datastoreItem>
</file>

<file path=customXml/itemProps3.xml><?xml version="1.0" encoding="utf-8"?>
<ds:datastoreItem xmlns:ds="http://schemas.openxmlformats.org/officeDocument/2006/customXml" ds:itemID="{49C251CA-FA76-4B7D-9D6E-D53C662A75E2}">
  <ds:schemaRefs>
    <ds:schemaRef ds:uri="Microsoft.SharePoint.Taxonomy.ContentTypeSync"/>
  </ds:schemaRefs>
</ds:datastoreItem>
</file>

<file path=customXml/itemProps4.xml><?xml version="1.0" encoding="utf-8"?>
<ds:datastoreItem xmlns:ds="http://schemas.openxmlformats.org/officeDocument/2006/customXml" ds:itemID="{6C549137-C362-486D-B5F3-E109487733A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 sheet</vt:lpstr>
      <vt:lpstr>Financial assumptions</vt:lpstr>
      <vt:lpstr>Measures and costs</vt:lpstr>
      <vt:lpstr>Energy savings</vt:lpstr>
      <vt:lpstr>Technology base costs</vt:lpstr>
      <vt:lpstr>Technology base costs - Extract</vt:lpstr>
      <vt:lpstr>Additional costs</vt:lpstr>
      <vt:lpstr>Efficiencies</vt:lpstr>
      <vt:lpstr>Suitability matrices</vt:lpstr>
      <vt:lpstr>Application of additional costs</vt:lpstr>
      <vt:lpstr>Heritage cost uplifts</vt:lpstr>
      <vt:lpstr>Supply chain limits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Orchard</dc:creator>
  <cp:keywords/>
  <dc:description/>
  <cp:lastModifiedBy>Taylor, Sean</cp:lastModifiedBy>
  <cp:revision/>
  <dcterms:created xsi:type="dcterms:W3CDTF">2019-01-25T16:10:02Z</dcterms:created>
  <dcterms:modified xsi:type="dcterms:W3CDTF">2024-01-18T13:41:19Z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2020-01-30T15:57:45Z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0bc8797c-fdad-419c-9ea9-00002d8903f1</vt:lpwstr>
  </property>
  <property fmtid="{D5CDD505-2E9C-101B-9397-08002B2CF9AE}" pid="8" name="MSIP_Label_ba62f585-b40f-4ab9-bafe-39150f03d124_ContentBits">
    <vt:lpwstr>0</vt:lpwstr>
  </property>
  <property fmtid="{D5CDD505-2E9C-101B-9397-08002B2CF9AE}" pid="9" name="ContentTypeId">
    <vt:lpwstr>0x010100A5BF1C78D9F64B679A5EBDE1C6598EBC01000DAE414A8CEE1D4CAC43A1CA9D885973</vt:lpwstr>
  </property>
  <property fmtid="{D5CDD505-2E9C-101B-9397-08002B2CF9AE}" pid="10" name="Distribution">
    <vt:lpwstr>9;#Internal Defra Group|0867f7b3-e76e-40ca-bb1f-5ba341a49230</vt:lpwstr>
  </property>
  <property fmtid="{D5CDD505-2E9C-101B-9397-08002B2CF9AE}" pid="11" name="HOCopyrightLevel">
    <vt:lpwstr>7;#Crown|69589897-2828-4761-976e-717fd8e631c9</vt:lpwstr>
  </property>
  <property fmtid="{D5CDD505-2E9C-101B-9397-08002B2CF9AE}" pid="12" name="HOGovernmentSecurityClassification">
    <vt:lpwstr>6;#Official|14c80daa-741b-422c-9722-f71693c9ede4</vt:lpwstr>
  </property>
  <property fmtid="{D5CDD505-2E9C-101B-9397-08002B2CF9AE}" pid="13" name="HOSiteType">
    <vt:lpwstr>10;#Team|ff0485df-0575-416f-802f-e999165821b7</vt:lpwstr>
  </property>
  <property fmtid="{D5CDD505-2E9C-101B-9397-08002B2CF9AE}" pid="14" name="OrganisationalUnit">
    <vt:lpwstr>8;#CCC|56fb4ae0-68c5-4508-b0e5-c5babc6316fa</vt:lpwstr>
  </property>
  <property fmtid="{D5CDD505-2E9C-101B-9397-08002B2CF9AE}" pid="15" name="InformationType">
    <vt:lpwstr/>
  </property>
  <property fmtid="{D5CDD505-2E9C-101B-9397-08002B2CF9AE}" pid="16" name="MediaServiceImageTags">
    <vt:lpwstr/>
  </property>
</Properties>
</file>