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tabRatio="846" activeTab="1"/>
  </bookViews>
  <sheets>
    <sheet name="Version" sheetId="8" r:id="rId1"/>
    <sheet name="Notes" sheetId="9" r:id="rId2"/>
    <sheet name="Lookups" sheetId="19" state="hidden" r:id="rId3"/>
    <sheet name="Margins" sheetId="4" r:id="rId4"/>
    <sheet name="Personnel" sheetId="21" r:id="rId5"/>
    <sheet name="Management" sheetId="11" r:id="rId6"/>
    <sheet name="Components" sheetId="12" r:id="rId7"/>
    <sheet name="Spares" sheetId="14" r:id="rId8"/>
    <sheet name="VolDisc" sheetId="29" r:id="rId9"/>
    <sheet name="ITC" sheetId="27" r:id="rId10"/>
    <sheet name="Support" sheetId="25" r:id="rId11"/>
    <sheet name="Warranty" sheetId="26" r:id="rId12"/>
    <sheet name="Training" sheetId="20" r:id="rId13"/>
    <sheet name="Assessment" sheetId="2" r:id="rId14"/>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9" hidden="1">#REF!</definedName>
    <definedName name="_Fill" localSheetId="5" hidden="1">#REF!</definedName>
    <definedName name="_Fill" localSheetId="4" hidden="1">#REF!</definedName>
    <definedName name="_Fill" localSheetId="7" hidden="1">#REF!</definedName>
    <definedName name="_Fill" localSheetId="10" hidden="1">#REF!</definedName>
    <definedName name="_Fill" localSheetId="12" hidden="1">#REF!</definedName>
    <definedName name="_Fill" localSheetId="8" hidden="1">#REF!</definedName>
    <definedName name="_Fill" localSheetId="11" hidden="1">#REF!</definedName>
    <definedName name="_Fill" hidden="1">#REF!</definedName>
    <definedName name="_xlnm._FilterDatabase" localSheetId="5" hidden="1">Management!$B$9:$G$34</definedName>
    <definedName name="_xlnm._FilterDatabase" localSheetId="4" hidden="1">Personnel!$B$9:$D$20</definedName>
    <definedName name="ADD">Components!$B$66:$B$75</definedName>
    <definedName name="Cab">Components!$B$28:$B$47</definedName>
    <definedName name="Comp">Components!$B$15:$B$24</definedName>
    <definedName name="Equip">Lookups!$B$13:$B$52</definedName>
    <definedName name="EV__LASTREFTIME__" hidden="1">"(GMT)15/05/2013 13:55:47"</definedName>
    <definedName name="LOC">Components!$B$52:$B$61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LE">Personnel!$B$11:$B$20</definedName>
    <definedName name="RoleRates">Personnel!$B$11:$D$20</definedName>
    <definedName name="Table_All">Lookups!$B$2:$F$72</definedName>
    <definedName name="TendName">Notes!$B$2</definedName>
    <definedName name="Title">Version!$B$3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3" i="2" l="1"/>
  <c r="A65" i="19" l="1"/>
  <c r="A66" i="19"/>
  <c r="A67" i="19"/>
  <c r="A68" i="19"/>
  <c r="A69" i="19"/>
  <c r="A70" i="19"/>
  <c r="A71" i="19"/>
  <c r="A72" i="19"/>
  <c r="A73" i="19"/>
  <c r="A74" i="19"/>
  <c r="A75" i="19"/>
  <c r="A76" i="19"/>
  <c r="A77" i="19"/>
  <c r="J103" i="27" l="1"/>
  <c r="J104" i="27"/>
  <c r="J105" i="27"/>
  <c r="J106" i="27"/>
  <c r="J107" i="27"/>
  <c r="B2" i="29"/>
  <c r="B1" i="29"/>
  <c r="J108" i="27" l="1"/>
  <c r="G55" i="26"/>
  <c r="G54" i="26"/>
  <c r="G53" i="26"/>
  <c r="G52" i="26"/>
  <c r="G51" i="26"/>
  <c r="G50" i="26"/>
  <c r="G49" i="26"/>
  <c r="G48" i="26"/>
  <c r="G47" i="26"/>
  <c r="G46" i="26"/>
  <c r="G37" i="26"/>
  <c r="G36" i="26"/>
  <c r="G35" i="26"/>
  <c r="G34" i="26"/>
  <c r="G33" i="26"/>
  <c r="G32" i="26"/>
  <c r="G31" i="26"/>
  <c r="G30" i="26"/>
  <c r="G29" i="26"/>
  <c r="G28" i="26"/>
  <c r="G38" i="26" l="1"/>
  <c r="B1" i="20"/>
  <c r="B3" i="19"/>
  <c r="B4" i="19"/>
  <c r="B5" i="19"/>
  <c r="B6" i="19"/>
  <c r="B7" i="19"/>
  <c r="B8" i="19"/>
  <c r="B9" i="19"/>
  <c r="B10" i="19"/>
  <c r="B11" i="19"/>
  <c r="B12" i="19"/>
  <c r="F3" i="19"/>
  <c r="F4" i="19"/>
  <c r="F5" i="19"/>
  <c r="F6" i="19"/>
  <c r="F7" i="19"/>
  <c r="F8" i="19"/>
  <c r="F9" i="19"/>
  <c r="F10" i="19"/>
  <c r="F11" i="19"/>
  <c r="F12" i="19"/>
  <c r="C3" i="19"/>
  <c r="C4" i="19"/>
  <c r="C5" i="19"/>
  <c r="C6" i="19"/>
  <c r="C7" i="19"/>
  <c r="C8" i="19"/>
  <c r="C9" i="19"/>
  <c r="C10" i="19"/>
  <c r="C11" i="19"/>
  <c r="C12" i="19"/>
  <c r="A13" i="19"/>
  <c r="A5" i="19"/>
  <c r="A6" i="19"/>
  <c r="A7" i="19"/>
  <c r="A8" i="19"/>
  <c r="A9" i="19"/>
  <c r="A10" i="19"/>
  <c r="A11" i="19"/>
  <c r="A12" i="19"/>
  <c r="A4"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53" i="19"/>
  <c r="B54" i="19"/>
  <c r="B55" i="19"/>
  <c r="B56" i="19"/>
  <c r="B57" i="19"/>
  <c r="B58" i="19"/>
  <c r="B59" i="19"/>
  <c r="B60" i="19"/>
  <c r="B61" i="19"/>
  <c r="B62" i="19"/>
  <c r="B43" i="19"/>
  <c r="B44" i="19"/>
  <c r="B45" i="19"/>
  <c r="B46" i="19"/>
  <c r="B47" i="19"/>
  <c r="B48" i="19"/>
  <c r="B49" i="19"/>
  <c r="B50" i="19"/>
  <c r="B51" i="19"/>
  <c r="B52" i="19"/>
  <c r="C43" i="19"/>
  <c r="C44" i="19"/>
  <c r="C45" i="19"/>
  <c r="C46" i="19"/>
  <c r="C47" i="19"/>
  <c r="C48" i="19"/>
  <c r="C49" i="19"/>
  <c r="C50" i="19"/>
  <c r="C51" i="19"/>
  <c r="C52" i="19"/>
  <c r="C53" i="19"/>
  <c r="D53" i="19"/>
  <c r="E53" i="19"/>
  <c r="F53" i="19"/>
  <c r="C54" i="19"/>
  <c r="D54" i="19"/>
  <c r="E54" i="19"/>
  <c r="F54" i="19"/>
  <c r="C55" i="19"/>
  <c r="D55" i="19"/>
  <c r="E55" i="19"/>
  <c r="F55" i="19"/>
  <c r="C56" i="19"/>
  <c r="D56" i="19"/>
  <c r="E56" i="19"/>
  <c r="F56" i="19"/>
  <c r="C57" i="19"/>
  <c r="D57" i="19"/>
  <c r="E57" i="19"/>
  <c r="F57" i="19"/>
  <c r="C58" i="19"/>
  <c r="D58" i="19"/>
  <c r="E58" i="19"/>
  <c r="F58" i="19"/>
  <c r="C59" i="19"/>
  <c r="D59" i="19"/>
  <c r="E59" i="19"/>
  <c r="F59" i="19"/>
  <c r="C60" i="19"/>
  <c r="D60" i="19"/>
  <c r="E60" i="19"/>
  <c r="F60" i="19"/>
  <c r="C61" i="19"/>
  <c r="D61" i="19"/>
  <c r="E61" i="19"/>
  <c r="F61" i="19"/>
  <c r="C62" i="19"/>
  <c r="D62" i="19"/>
  <c r="E62" i="19"/>
  <c r="F62" i="19"/>
  <c r="C23" i="19"/>
  <c r="D23" i="19"/>
  <c r="E23" i="19"/>
  <c r="F23" i="19"/>
  <c r="C24" i="19"/>
  <c r="D24" i="19"/>
  <c r="E24" i="19"/>
  <c r="F24" i="19"/>
  <c r="C25" i="19"/>
  <c r="D25" i="19"/>
  <c r="E25" i="19"/>
  <c r="F25" i="19"/>
  <c r="C26" i="19"/>
  <c r="D26" i="19"/>
  <c r="E26" i="19"/>
  <c r="F26" i="19"/>
  <c r="C27" i="19"/>
  <c r="D27" i="19"/>
  <c r="E27" i="19"/>
  <c r="F27" i="19"/>
  <c r="C28" i="19"/>
  <c r="D28" i="19"/>
  <c r="E28" i="19"/>
  <c r="F28" i="19"/>
  <c r="C29" i="19"/>
  <c r="D29" i="19"/>
  <c r="E29" i="19"/>
  <c r="F29" i="19"/>
  <c r="C30" i="19"/>
  <c r="D30" i="19"/>
  <c r="E30" i="19"/>
  <c r="F30" i="19"/>
  <c r="C31" i="19"/>
  <c r="D31" i="19"/>
  <c r="E31" i="19"/>
  <c r="F31" i="19"/>
  <c r="C32" i="19"/>
  <c r="D32" i="19"/>
  <c r="E32" i="19"/>
  <c r="F32" i="19"/>
  <c r="C33" i="19"/>
  <c r="D33" i="19"/>
  <c r="E33" i="19"/>
  <c r="F33" i="19"/>
  <c r="C34" i="19"/>
  <c r="D34" i="19"/>
  <c r="E34" i="19"/>
  <c r="F34" i="19"/>
  <c r="C35" i="19"/>
  <c r="D35" i="19"/>
  <c r="E35" i="19"/>
  <c r="F35" i="19"/>
  <c r="C36" i="19"/>
  <c r="D36" i="19"/>
  <c r="E36" i="19"/>
  <c r="F36" i="19"/>
  <c r="C37" i="19"/>
  <c r="D37" i="19"/>
  <c r="E37" i="19"/>
  <c r="F37" i="19"/>
  <c r="C38" i="19"/>
  <c r="D38" i="19"/>
  <c r="E38" i="19"/>
  <c r="F38" i="19"/>
  <c r="C39" i="19"/>
  <c r="D39" i="19"/>
  <c r="E39" i="19"/>
  <c r="F39" i="19"/>
  <c r="C40" i="19"/>
  <c r="D40" i="19"/>
  <c r="E40" i="19"/>
  <c r="F40" i="19"/>
  <c r="C41" i="19"/>
  <c r="D41" i="19"/>
  <c r="E41" i="19"/>
  <c r="F41" i="19"/>
  <c r="C42" i="19"/>
  <c r="D42" i="19"/>
  <c r="E42" i="19"/>
  <c r="F42" i="19"/>
  <c r="C13" i="19"/>
  <c r="D13" i="19"/>
  <c r="E13" i="19"/>
  <c r="F13" i="19"/>
  <c r="C14" i="19"/>
  <c r="D14" i="19"/>
  <c r="E14" i="19"/>
  <c r="F14" i="19"/>
  <c r="C15" i="19"/>
  <c r="D15" i="19"/>
  <c r="E15" i="19"/>
  <c r="F15" i="19"/>
  <c r="C16" i="19"/>
  <c r="D16" i="19"/>
  <c r="E16" i="19"/>
  <c r="F16" i="19"/>
  <c r="C17" i="19"/>
  <c r="D17" i="19"/>
  <c r="E17" i="19"/>
  <c r="F17" i="19"/>
  <c r="C18" i="19"/>
  <c r="D18" i="19"/>
  <c r="E18" i="19"/>
  <c r="F18" i="19"/>
  <c r="C19" i="19"/>
  <c r="D19" i="19"/>
  <c r="E19" i="19"/>
  <c r="F19" i="19"/>
  <c r="C20" i="19"/>
  <c r="D20" i="19"/>
  <c r="E20" i="19"/>
  <c r="F20" i="19"/>
  <c r="C21" i="19"/>
  <c r="D21" i="19"/>
  <c r="E21" i="19"/>
  <c r="F21" i="19"/>
  <c r="C22" i="19"/>
  <c r="D22" i="19"/>
  <c r="E22" i="19"/>
  <c r="F22" i="19"/>
  <c r="G71" i="20" l="1"/>
  <c r="I71" i="20" s="1"/>
  <c r="J71" i="20" s="1"/>
  <c r="G69" i="20"/>
  <c r="I69" i="20" s="1"/>
  <c r="J69" i="20" s="1"/>
  <c r="G67" i="20"/>
  <c r="I67" i="20" s="1"/>
  <c r="J67" i="20" s="1"/>
  <c r="G65" i="20"/>
  <c r="I65" i="20" s="1"/>
  <c r="J65" i="20" s="1"/>
  <c r="G63" i="20"/>
  <c r="I63" i="20" s="1"/>
  <c r="J63" i="20" s="1"/>
  <c r="G46" i="20"/>
  <c r="I46" i="20" s="1"/>
  <c r="J46" i="20" s="1"/>
  <c r="G44" i="20"/>
  <c r="I44" i="20" s="1"/>
  <c r="J44" i="20" s="1"/>
  <c r="G42" i="20"/>
  <c r="I42" i="20" s="1"/>
  <c r="J42" i="20" s="1"/>
  <c r="G40" i="20"/>
  <c r="I40" i="20" s="1"/>
  <c r="J40" i="20" s="1"/>
  <c r="C39" i="20"/>
  <c r="C37" i="20"/>
  <c r="C71" i="20"/>
  <c r="G70" i="20"/>
  <c r="I70" i="20" s="1"/>
  <c r="J70" i="20" s="1"/>
  <c r="G68" i="20"/>
  <c r="I68" i="20" s="1"/>
  <c r="J68" i="20" s="1"/>
  <c r="G66" i="20"/>
  <c r="I66" i="20" s="1"/>
  <c r="J66" i="20" s="1"/>
  <c r="G64" i="20"/>
  <c r="I64" i="20" s="1"/>
  <c r="J64" i="20" s="1"/>
  <c r="G62" i="20"/>
  <c r="I62" i="20" s="1"/>
  <c r="J62" i="20" s="1"/>
  <c r="G45" i="20"/>
  <c r="I45" i="20" s="1"/>
  <c r="J45" i="20" s="1"/>
  <c r="G43" i="20"/>
  <c r="I43" i="20" s="1"/>
  <c r="J43" i="20" s="1"/>
  <c r="G41" i="20"/>
  <c r="I41" i="20" s="1"/>
  <c r="J41" i="20" s="1"/>
  <c r="C38" i="20"/>
  <c r="C69" i="20"/>
  <c r="C65" i="20"/>
  <c r="C46" i="20"/>
  <c r="C42" i="20"/>
  <c r="C70" i="20"/>
  <c r="C68" i="20"/>
  <c r="C66" i="20"/>
  <c r="C64" i="20"/>
  <c r="C62" i="20"/>
  <c r="C45" i="20"/>
  <c r="C43" i="20"/>
  <c r="C41" i="20"/>
  <c r="G39" i="20"/>
  <c r="I39" i="20" s="1"/>
  <c r="J39" i="20" s="1"/>
  <c r="G37" i="20"/>
  <c r="I37" i="20" s="1"/>
  <c r="J37" i="20" s="1"/>
  <c r="C67" i="20"/>
  <c r="C63" i="20"/>
  <c r="C44" i="20"/>
  <c r="C40" i="20"/>
  <c r="G38" i="20"/>
  <c r="I38" i="20" s="1"/>
  <c r="J38" i="20" s="1"/>
  <c r="C29" i="25"/>
  <c r="C28" i="25"/>
  <c r="C32" i="25"/>
  <c r="C30" i="25"/>
  <c r="C31" i="25"/>
  <c r="I14" i="25"/>
  <c r="J14" i="25" s="1"/>
  <c r="F24" i="11"/>
  <c r="G24" i="11" s="1"/>
  <c r="C11" i="11"/>
  <c r="C24" i="11"/>
  <c r="F11" i="11"/>
  <c r="G11" i="11" s="1"/>
  <c r="C14" i="25"/>
  <c r="I94" i="27"/>
  <c r="J94" i="27" s="1"/>
  <c r="I92" i="27"/>
  <c r="J92" i="27" s="1"/>
  <c r="I90" i="27"/>
  <c r="J90" i="27" s="1"/>
  <c r="I88" i="27"/>
  <c r="J88" i="27" s="1"/>
  <c r="I86" i="27"/>
  <c r="J86" i="27" s="1"/>
  <c r="I37" i="27"/>
  <c r="J37" i="27" s="1"/>
  <c r="I35" i="27"/>
  <c r="J35" i="27" s="1"/>
  <c r="I33" i="27"/>
  <c r="J33" i="27" s="1"/>
  <c r="I31" i="27"/>
  <c r="J31" i="27" s="1"/>
  <c r="I29" i="27"/>
  <c r="J29" i="27" s="1"/>
  <c r="F92" i="27"/>
  <c r="F88" i="27"/>
  <c r="F37" i="27"/>
  <c r="F33" i="27"/>
  <c r="F29" i="27"/>
  <c r="C92" i="27"/>
  <c r="C88" i="27"/>
  <c r="C37" i="27"/>
  <c r="C33" i="27"/>
  <c r="C29" i="27"/>
  <c r="I89" i="27"/>
  <c r="J89" i="27" s="1"/>
  <c r="I36" i="27"/>
  <c r="J36" i="27" s="1"/>
  <c r="I32" i="27"/>
  <c r="J32" i="27" s="1"/>
  <c r="F89" i="27"/>
  <c r="F36" i="27"/>
  <c r="F28" i="27"/>
  <c r="F94" i="27"/>
  <c r="I93" i="27"/>
  <c r="J93" i="27" s="1"/>
  <c r="I85" i="27"/>
  <c r="J85" i="27" s="1"/>
  <c r="I30" i="27"/>
  <c r="J30" i="27" s="1"/>
  <c r="F34" i="27"/>
  <c r="F93" i="27"/>
  <c r="F91" i="27"/>
  <c r="F87" i="27"/>
  <c r="F32" i="27"/>
  <c r="C93" i="27"/>
  <c r="C91" i="27"/>
  <c r="C89" i="27"/>
  <c r="C87" i="27"/>
  <c r="C85" i="27"/>
  <c r="C36" i="27"/>
  <c r="C34" i="27"/>
  <c r="C32" i="27"/>
  <c r="C30" i="27"/>
  <c r="C28" i="27"/>
  <c r="F90" i="27"/>
  <c r="F86" i="27"/>
  <c r="F35" i="27"/>
  <c r="F31" i="27"/>
  <c r="C94" i="27"/>
  <c r="C90" i="27"/>
  <c r="C86" i="27"/>
  <c r="C35" i="27"/>
  <c r="C31" i="27"/>
  <c r="I91" i="27"/>
  <c r="J91" i="27" s="1"/>
  <c r="I87" i="27"/>
  <c r="J87" i="27" s="1"/>
  <c r="I34" i="27"/>
  <c r="J34" i="27" s="1"/>
  <c r="I28" i="27"/>
  <c r="J28" i="27" s="1"/>
  <c r="F85" i="27"/>
  <c r="F30" i="27"/>
  <c r="I15" i="25"/>
  <c r="J15" i="25" s="1"/>
  <c r="I21" i="25"/>
  <c r="J21" i="25" s="1"/>
  <c r="F31" i="11"/>
  <c r="G31" i="11" s="1"/>
  <c r="F25" i="11"/>
  <c r="G25" i="11" s="1"/>
  <c r="F16" i="11"/>
  <c r="G16" i="11" s="1"/>
  <c r="C15" i="25"/>
  <c r="C21" i="25"/>
  <c r="C31" i="11"/>
  <c r="C25" i="11"/>
  <c r="C16" i="11"/>
  <c r="F17" i="11"/>
  <c r="G17" i="11" s="1"/>
  <c r="C16" i="25"/>
  <c r="C22" i="25"/>
  <c r="C30" i="11"/>
  <c r="F19" i="11"/>
  <c r="G19" i="11" s="1"/>
  <c r="C13" i="11"/>
  <c r="F33" i="11"/>
  <c r="G33" i="11" s="1"/>
  <c r="F14" i="11"/>
  <c r="G14" i="11" s="1"/>
  <c r="C27" i="11"/>
  <c r="C15" i="11"/>
  <c r="I16" i="25"/>
  <c r="J16" i="25" s="1"/>
  <c r="I22" i="25"/>
  <c r="J22" i="25" s="1"/>
  <c r="F30" i="11"/>
  <c r="G30" i="11" s="1"/>
  <c r="C17" i="11"/>
  <c r="C28" i="11"/>
  <c r="I19" i="25"/>
  <c r="J19" i="25" s="1"/>
  <c r="F20" i="11"/>
  <c r="G20" i="11" s="1"/>
  <c r="C14" i="11"/>
  <c r="I17" i="25"/>
  <c r="J17" i="25" s="1"/>
  <c r="I23" i="25"/>
  <c r="J23" i="25" s="1"/>
  <c r="F29" i="11"/>
  <c r="G29" i="11" s="1"/>
  <c r="F12" i="11"/>
  <c r="G12" i="11" s="1"/>
  <c r="F18" i="11"/>
  <c r="G18" i="11" s="1"/>
  <c r="C17" i="25"/>
  <c r="C23" i="25"/>
  <c r="C29" i="11"/>
  <c r="C12" i="11"/>
  <c r="C18" i="11"/>
  <c r="F13" i="11"/>
  <c r="G13" i="11" s="1"/>
  <c r="C33" i="11"/>
  <c r="I18" i="25"/>
  <c r="J18" i="25" s="1"/>
  <c r="F28" i="11"/>
  <c r="G28" i="11" s="1"/>
  <c r="C18" i="25"/>
  <c r="C19" i="11"/>
  <c r="F27" i="11"/>
  <c r="G27" i="11" s="1"/>
  <c r="C19" i="25"/>
  <c r="C20" i="11"/>
  <c r="I20" i="25"/>
  <c r="J20" i="25" s="1"/>
  <c r="F32" i="11"/>
  <c r="G32" i="11" s="1"/>
  <c r="F26" i="11"/>
  <c r="G26" i="11" s="1"/>
  <c r="F15" i="11"/>
  <c r="G15" i="11" s="1"/>
  <c r="C20" i="25"/>
  <c r="C32" i="11"/>
  <c r="C26" i="11"/>
  <c r="J81" i="20"/>
  <c r="J56" i="20"/>
  <c r="C76" i="27"/>
  <c r="C78" i="27"/>
  <c r="C80" i="27"/>
  <c r="C82" i="27"/>
  <c r="I83" i="27"/>
  <c r="J83" i="27" s="1"/>
  <c r="I95" i="27"/>
  <c r="J95" i="27" s="1"/>
  <c r="F76" i="27"/>
  <c r="F78" i="27"/>
  <c r="F80" i="27"/>
  <c r="F82" i="27"/>
  <c r="C84" i="27"/>
  <c r="C103" i="27"/>
  <c r="C106" i="27"/>
  <c r="I76" i="27"/>
  <c r="J76" i="27" s="1"/>
  <c r="I78" i="27"/>
  <c r="J78" i="27" s="1"/>
  <c r="I80" i="27"/>
  <c r="J80" i="27" s="1"/>
  <c r="I82" i="27"/>
  <c r="J82" i="27" s="1"/>
  <c r="F84" i="27"/>
  <c r="C79" i="27"/>
  <c r="C81" i="27"/>
  <c r="I84" i="27"/>
  <c r="J84" i="27" s="1"/>
  <c r="C104" i="27"/>
  <c r="C107" i="27"/>
  <c r="C77" i="27"/>
  <c r="F77" i="27"/>
  <c r="F79" i="27"/>
  <c r="F81" i="27"/>
  <c r="C83" i="27"/>
  <c r="C95" i="27"/>
  <c r="C105" i="27"/>
  <c r="I77" i="27"/>
  <c r="J77" i="27" s="1"/>
  <c r="I79" i="27"/>
  <c r="J79" i="27" s="1"/>
  <c r="I81" i="27"/>
  <c r="J81" i="27" s="1"/>
  <c r="F83" i="27"/>
  <c r="F95" i="27"/>
  <c r="C56" i="14"/>
  <c r="C26" i="14"/>
  <c r="F24" i="27"/>
  <c r="C55" i="26"/>
  <c r="C49" i="26"/>
  <c r="C35" i="26"/>
  <c r="C29" i="26"/>
  <c r="C15" i="26"/>
  <c r="C48" i="26"/>
  <c r="C34" i="26"/>
  <c r="C28" i="26"/>
  <c r="C11" i="26"/>
  <c r="C17" i="26"/>
  <c r="C52" i="26"/>
  <c r="C32" i="26"/>
  <c r="C12" i="26"/>
  <c r="C19" i="26"/>
  <c r="C30" i="26"/>
  <c r="C54" i="26"/>
  <c r="C16" i="26"/>
  <c r="C18" i="26"/>
  <c r="C14" i="26"/>
  <c r="C53" i="26"/>
  <c r="C47" i="26"/>
  <c r="C33" i="26"/>
  <c r="C46" i="26"/>
  <c r="C51" i="26"/>
  <c r="C37" i="26"/>
  <c r="C31" i="26"/>
  <c r="C13" i="26"/>
  <c r="C36" i="26"/>
  <c r="C10" i="26"/>
  <c r="C50" i="26"/>
  <c r="C32" i="14"/>
  <c r="C20" i="14"/>
  <c r="C50" i="14"/>
  <c r="C49" i="27"/>
  <c r="G18" i="20"/>
  <c r="I18" i="20" s="1"/>
  <c r="J18" i="20" s="1"/>
  <c r="C31" i="14"/>
  <c r="C25" i="14"/>
  <c r="C19" i="14"/>
  <c r="C39" i="14"/>
  <c r="C45" i="14"/>
  <c r="C51" i="14"/>
  <c r="C57" i="14"/>
  <c r="C19" i="27"/>
  <c r="C21" i="27"/>
  <c r="I22" i="27"/>
  <c r="J22" i="27" s="1"/>
  <c r="I24" i="27"/>
  <c r="J24" i="27" s="1"/>
  <c r="F26" i="27"/>
  <c r="F38" i="27"/>
  <c r="C50" i="27"/>
  <c r="C64" i="27"/>
  <c r="C12" i="20"/>
  <c r="G17" i="20"/>
  <c r="I17" i="20" s="1"/>
  <c r="J17" i="20" s="1"/>
  <c r="C20" i="20"/>
  <c r="C14" i="20"/>
  <c r="C38" i="14"/>
  <c r="F22" i="27"/>
  <c r="C38" i="27"/>
  <c r="C21" i="20"/>
  <c r="C14" i="14"/>
  <c r="C30" i="14"/>
  <c r="C24" i="14"/>
  <c r="C18" i="14"/>
  <c r="C40" i="14"/>
  <c r="C46" i="14"/>
  <c r="C52" i="14"/>
  <c r="F19" i="27"/>
  <c r="F21" i="27"/>
  <c r="C23" i="27"/>
  <c r="I26" i="27"/>
  <c r="J26" i="27" s="1"/>
  <c r="I38" i="27"/>
  <c r="J38" i="27" s="1"/>
  <c r="C55" i="27"/>
  <c r="C65" i="27"/>
  <c r="G12" i="20"/>
  <c r="I12" i="20" s="1"/>
  <c r="J12" i="20" s="1"/>
  <c r="G16" i="20"/>
  <c r="I16" i="20" s="1"/>
  <c r="J16" i="20" s="1"/>
  <c r="C19" i="20"/>
  <c r="C13" i="20"/>
  <c r="C44" i="14"/>
  <c r="I20" i="27"/>
  <c r="J20" i="27" s="1"/>
  <c r="C26" i="27"/>
  <c r="C59" i="27"/>
  <c r="C15" i="20"/>
  <c r="C29" i="14"/>
  <c r="C23" i="14"/>
  <c r="C17" i="14"/>
  <c r="C41" i="14"/>
  <c r="C47" i="14"/>
  <c r="C53" i="14"/>
  <c r="I19" i="27"/>
  <c r="J19" i="27" s="1"/>
  <c r="I21" i="27"/>
  <c r="J21" i="27" s="1"/>
  <c r="F23" i="27"/>
  <c r="C25" i="27"/>
  <c r="C27" i="27"/>
  <c r="C46" i="27"/>
  <c r="C56" i="27"/>
  <c r="C66" i="27"/>
  <c r="G21" i="20"/>
  <c r="I21" i="20" s="1"/>
  <c r="J21" i="20" s="1"/>
  <c r="G15" i="20"/>
  <c r="I15" i="20" s="1"/>
  <c r="J15" i="20" s="1"/>
  <c r="C18" i="20"/>
  <c r="C28" i="14"/>
  <c r="C22" i="14"/>
  <c r="C16" i="14"/>
  <c r="C42" i="14"/>
  <c r="C48" i="14"/>
  <c r="C54" i="14"/>
  <c r="C20" i="27"/>
  <c r="I23" i="27"/>
  <c r="J23" i="27" s="1"/>
  <c r="F25" i="27"/>
  <c r="F27" i="27"/>
  <c r="C47" i="27"/>
  <c r="C57" i="27"/>
  <c r="C67" i="27"/>
  <c r="G20" i="20"/>
  <c r="I20" i="20" s="1"/>
  <c r="J20" i="20" s="1"/>
  <c r="G14" i="20"/>
  <c r="I14" i="20" s="1"/>
  <c r="J14" i="20" s="1"/>
  <c r="C17" i="20"/>
  <c r="C33" i="14"/>
  <c r="C27" i="14"/>
  <c r="C21" i="14"/>
  <c r="C15" i="14"/>
  <c r="C43" i="14"/>
  <c r="C49" i="14"/>
  <c r="C55" i="14"/>
  <c r="F20" i="27"/>
  <c r="C22" i="27"/>
  <c r="C24" i="27"/>
  <c r="I25" i="27"/>
  <c r="J25" i="27" s="1"/>
  <c r="I27" i="27"/>
  <c r="J27" i="27" s="1"/>
  <c r="C48" i="27"/>
  <c r="C58" i="27"/>
  <c r="C68" i="27"/>
  <c r="G19" i="20"/>
  <c r="I19" i="20" s="1"/>
  <c r="J19" i="20" s="1"/>
  <c r="G13" i="20"/>
  <c r="I13" i="20" s="1"/>
  <c r="J13" i="20" s="1"/>
  <c r="C16" i="20"/>
  <c r="J32" i="25"/>
  <c r="J31" i="25"/>
  <c r="J30" i="25"/>
  <c r="J29" i="25"/>
  <c r="J28" i="25"/>
  <c r="G34" i="11" l="1"/>
  <c r="J96" i="27"/>
  <c r="J24" i="25"/>
  <c r="F23" i="2" s="1"/>
  <c r="J72" i="20"/>
  <c r="F28" i="2" s="1"/>
  <c r="G28" i="2" s="1"/>
  <c r="J47" i="20"/>
  <c r="F27" i="2" s="1"/>
  <c r="G27" i="2" s="1"/>
  <c r="J33" i="25"/>
  <c r="A17" i="19"/>
  <c r="A18" i="19"/>
  <c r="A19" i="19"/>
  <c r="A20" i="19"/>
  <c r="A21" i="19"/>
  <c r="A22" i="19"/>
  <c r="A23" i="19"/>
  <c r="A24" i="19"/>
  <c r="A25" i="19"/>
  <c r="A26" i="19"/>
  <c r="A27" i="19"/>
  <c r="A29" i="19"/>
  <c r="A30" i="19"/>
  <c r="A31" i="19"/>
  <c r="A32" i="19"/>
  <c r="A33" i="19"/>
  <c r="A34" i="19"/>
  <c r="A35" i="19"/>
  <c r="A36" i="19"/>
  <c r="A37" i="19"/>
  <c r="A38" i="19"/>
  <c r="A39" i="19"/>
  <c r="A40" i="19"/>
  <c r="A41" i="19"/>
  <c r="A42" i="19"/>
  <c r="A43" i="19"/>
  <c r="A44" i="19"/>
  <c r="A45" i="19"/>
  <c r="A46" i="19"/>
  <c r="A47" i="19"/>
  <c r="A48" i="19"/>
  <c r="A49" i="19"/>
  <c r="A50" i="19"/>
  <c r="A51" i="19"/>
  <c r="A53" i="19"/>
  <c r="A54" i="19"/>
  <c r="A55" i="19"/>
  <c r="A56" i="19"/>
  <c r="A57" i="19"/>
  <c r="A58" i="19"/>
  <c r="A59" i="19"/>
  <c r="A60" i="19"/>
  <c r="A61" i="19"/>
  <c r="A62" i="19"/>
  <c r="A63" i="19"/>
  <c r="A64" i="19"/>
  <c r="A93" i="19"/>
  <c r="A16" i="19"/>
  <c r="I57" i="14"/>
  <c r="I56" i="14"/>
  <c r="I55" i="14"/>
  <c r="I54" i="14"/>
  <c r="I53" i="14"/>
  <c r="I52" i="14"/>
  <c r="I51" i="14"/>
  <c r="I50" i="14"/>
  <c r="I49" i="14"/>
  <c r="I48" i="14"/>
  <c r="I47" i="14"/>
  <c r="I46" i="14"/>
  <c r="I45" i="14"/>
  <c r="I44" i="14"/>
  <c r="I43" i="14"/>
  <c r="I42" i="14"/>
  <c r="I41" i="14"/>
  <c r="I40" i="14"/>
  <c r="I39" i="14"/>
  <c r="I38" i="14"/>
  <c r="G21" i="11" l="1"/>
  <c r="J99" i="27"/>
  <c r="J98" i="27"/>
  <c r="I58" i="14"/>
  <c r="F18" i="2" s="1"/>
  <c r="G18" i="2" s="1"/>
  <c r="J68" i="27"/>
  <c r="J67" i="27"/>
  <c r="J66" i="27"/>
  <c r="J65" i="27"/>
  <c r="J64" i="27"/>
  <c r="J59" i="27"/>
  <c r="J58" i="27"/>
  <c r="J57" i="27"/>
  <c r="J56" i="27"/>
  <c r="J55" i="27"/>
  <c r="J50" i="27"/>
  <c r="J49" i="27"/>
  <c r="J48" i="27"/>
  <c r="J47" i="27"/>
  <c r="J46" i="27"/>
  <c r="B2" i="27"/>
  <c r="B1" i="27"/>
  <c r="G19" i="26"/>
  <c r="G18" i="26"/>
  <c r="G17" i="26"/>
  <c r="G16" i="26"/>
  <c r="G15" i="26"/>
  <c r="G14" i="26"/>
  <c r="G13" i="26"/>
  <c r="G12" i="26"/>
  <c r="G11" i="26"/>
  <c r="G10" i="26"/>
  <c r="B2" i="26"/>
  <c r="B1" i="26"/>
  <c r="J31" i="20" l="1"/>
  <c r="J51" i="27"/>
  <c r="J60" i="27"/>
  <c r="J69" i="27"/>
  <c r="J39" i="27"/>
  <c r="G20" i="26"/>
  <c r="F24" i="2" s="1"/>
  <c r="G24" i="2" s="1"/>
  <c r="B2" i="25"/>
  <c r="B1" i="25"/>
  <c r="J42" i="27" l="1"/>
  <c r="J41" i="27"/>
  <c r="F20" i="2"/>
  <c r="G20" i="2" s="1"/>
  <c r="B2" i="21"/>
  <c r="B1" i="21"/>
  <c r="F21" i="2" l="1"/>
  <c r="G21" i="2" s="1"/>
  <c r="B2" i="20"/>
  <c r="J22" i="20" l="1"/>
  <c r="F26" i="2" s="1"/>
  <c r="G26" i="2" s="1"/>
  <c r="I15" i="14" l="1"/>
  <c r="I16" i="14"/>
  <c r="I17" i="14"/>
  <c r="I18" i="14"/>
  <c r="I19" i="14"/>
  <c r="I20" i="14"/>
  <c r="I21" i="14"/>
  <c r="I22" i="14"/>
  <c r="I23" i="14"/>
  <c r="I24" i="14"/>
  <c r="I25" i="14"/>
  <c r="I26" i="14"/>
  <c r="I27" i="14"/>
  <c r="I28" i="14"/>
  <c r="I29" i="14"/>
  <c r="I30" i="14"/>
  <c r="I31" i="14"/>
  <c r="I32" i="14"/>
  <c r="I33" i="14"/>
  <c r="I14" i="14"/>
  <c r="B2" i="14"/>
  <c r="B1" i="14"/>
  <c r="G16" i="12"/>
  <c r="G17" i="12"/>
  <c r="G18" i="12"/>
  <c r="G19" i="12"/>
  <c r="G20" i="12"/>
  <c r="G21" i="12"/>
  <c r="G22" i="12"/>
  <c r="G23" i="12"/>
  <c r="G24" i="12"/>
  <c r="G15" i="12"/>
  <c r="I34" i="14" l="1"/>
  <c r="F17" i="2" s="1"/>
  <c r="G17" i="2" s="1"/>
  <c r="G25" i="12"/>
  <c r="F13" i="2" l="1"/>
  <c r="G13" i="2" s="1"/>
  <c r="G46" i="12"/>
  <c r="G45" i="12"/>
  <c r="G44" i="12"/>
  <c r="G43" i="12"/>
  <c r="G42" i="12"/>
  <c r="G41" i="12"/>
  <c r="G40" i="12"/>
  <c r="G39" i="12"/>
  <c r="G38" i="12"/>
  <c r="G37" i="12"/>
  <c r="G47" i="12"/>
  <c r="G36" i="12"/>
  <c r="G35" i="12"/>
  <c r="G34" i="12"/>
  <c r="G33" i="12"/>
  <c r="G32" i="12"/>
  <c r="G31" i="12"/>
  <c r="G30" i="12"/>
  <c r="G29" i="12"/>
  <c r="G28" i="12"/>
  <c r="G61" i="12"/>
  <c r="G60" i="12"/>
  <c r="G59" i="12"/>
  <c r="G58" i="12"/>
  <c r="G57" i="12"/>
  <c r="G56" i="12"/>
  <c r="G55" i="12"/>
  <c r="G54" i="12"/>
  <c r="G53" i="12"/>
  <c r="G52" i="12"/>
  <c r="B2" i="12"/>
  <c r="B1" i="12"/>
  <c r="G62" i="12" l="1"/>
  <c r="F15" i="2" s="1"/>
  <c r="G15" i="2" s="1"/>
  <c r="G48" i="12"/>
  <c r="D9" i="29" l="1"/>
  <c r="F14" i="2"/>
  <c r="G14" i="2" s="1"/>
  <c r="F11" i="2"/>
  <c r="G11" i="2" s="1"/>
  <c r="F10" i="2"/>
  <c r="G10" i="2" s="1"/>
  <c r="B2" i="11"/>
  <c r="B1" i="11"/>
  <c r="G29" i="2" l="1"/>
  <c r="B2" i="2" l="1"/>
  <c r="B2" i="4"/>
  <c r="B1" i="2"/>
  <c r="B1" i="4"/>
  <c r="B1" i="9"/>
</calcChain>
</file>

<file path=xl/sharedStrings.xml><?xml version="1.0" encoding="utf-8"?>
<sst xmlns="http://schemas.openxmlformats.org/spreadsheetml/2006/main" count="631" uniqueCount="342">
  <si>
    <t>Unit</t>
  </si>
  <si>
    <t>Estimated Quantity</t>
  </si>
  <si>
    <t>Task Description</t>
  </si>
  <si>
    <t>Rate</t>
  </si>
  <si>
    <t>Amount</t>
  </si>
  <si>
    <t>Version</t>
  </si>
  <si>
    <t>Amendment</t>
  </si>
  <si>
    <t>Author</t>
  </si>
  <si>
    <t>Date</t>
  </si>
  <si>
    <t>R Hamilton</t>
  </si>
  <si>
    <t>Ref.</t>
  </si>
  <si>
    <t>Highways England</t>
  </si>
  <si>
    <t>All rates and prices exclude VAT.</t>
  </si>
  <si>
    <t xml:space="preserve">Tenderers do not duplicate any item. </t>
  </si>
  <si>
    <t>All rates, fees, percentages and adjustments are given to two decimal places</t>
  </si>
  <si>
    <t>Tenderers do not cross-subsidise any item, activity, rate, fee, percentage or adjustment within any other item, activity, rate, fee, percentage or adjustment</t>
  </si>
  <si>
    <t>Tenderers do not make any assumptions regarding the use or relevance of any item, activity, rate, fee, percentage, adjustment or quantity</t>
  </si>
  <si>
    <t>Note</t>
  </si>
  <si>
    <t>Commercial Workbook Version Control</t>
  </si>
  <si>
    <t>All rates and prices are given in Pounds sterling and pence</t>
  </si>
  <si>
    <t>Tenderers do not price any item, activity, rate, fee, percentage or adjustment within another item, activity, rate, fee, percentage or adjustment</t>
  </si>
  <si>
    <t xml:space="preserve">
</t>
  </si>
  <si>
    <t>Tenderers price separately each item, activity, rate, fee, percentage or adjustment.</t>
  </si>
  <si>
    <t>Tenderer inserts Name on 'Notes' worksheet cell B2</t>
  </si>
  <si>
    <t>Where a tenderer prices an item, activity, rate, fee, percentage or adjustment as zero, the Tenderer is confirming that both the tenderer’s forecast price and actual price will not include anything for it.</t>
  </si>
  <si>
    <t>Completion Notes for Tenderers</t>
  </si>
  <si>
    <r>
      <rPr>
        <b/>
        <sz val="11"/>
        <color theme="1"/>
        <rFont val="Arial"/>
        <family val="2"/>
      </rPr>
      <t>'Notes'</t>
    </r>
    <r>
      <rPr>
        <sz val="11"/>
        <color theme="1"/>
        <rFont val="Arial"/>
        <family val="2"/>
      </rPr>
      <t xml:space="preserve"> - Notes for tenderers on how to complete this document</t>
    </r>
  </si>
  <si>
    <r>
      <rPr>
        <b/>
        <sz val="11"/>
        <color theme="1"/>
        <rFont val="Arial"/>
        <family val="2"/>
      </rPr>
      <t>'Version'</t>
    </r>
    <r>
      <rPr>
        <sz val="11"/>
        <color theme="1"/>
        <rFont val="Arial"/>
        <family val="2"/>
      </rPr>
      <t xml:space="preserve"> - Version control for this document</t>
    </r>
  </si>
  <si>
    <t>This Commercial Workbook has been set out in the following worksheets:</t>
  </si>
  <si>
    <t>Tenderers enter information in the light blue-coloured cells only within this Commercial Workbook, as indicated in cell B2 above. All other cells are protected from editing. Information entered or calculated in one worksheet may automatically populate other areas within this Commercial Workbook..</t>
  </si>
  <si>
    <t>Rate and Amount columns can be expanded to enable ##### displays to be visible</t>
  </si>
  <si>
    <t>Tenderers raise any issues with this Commercial Workbook as a tender clarification through Bravo</t>
  </si>
  <si>
    <t>Payment is not authorised until the work item has been completed, agreed and accepted by Highways England.</t>
  </si>
  <si>
    <t>Delivery Phase</t>
  </si>
  <si>
    <t>Warranty Phase</t>
  </si>
  <si>
    <t>Tenderers enter details separately for management during Delivery and Warranty phases</t>
  </si>
  <si>
    <t>Carried to Summary</t>
  </si>
  <si>
    <t>Quantity</t>
  </si>
  <si>
    <t>Item Code</t>
  </si>
  <si>
    <t>Item Description</t>
  </si>
  <si>
    <t>Equipment</t>
  </si>
  <si>
    <t>Cables &amp; Ancillaries</t>
  </si>
  <si>
    <t>Delivery Charge</t>
  </si>
  <si>
    <t>Warranty Charge</t>
  </si>
  <si>
    <t>Quantity Supplied</t>
  </si>
  <si>
    <t>Location</t>
  </si>
  <si>
    <t>Spares Charges</t>
  </si>
  <si>
    <t>Management Charges</t>
  </si>
  <si>
    <t>Spares</t>
  </si>
  <si>
    <t>Spares Description</t>
  </si>
  <si>
    <t>Supply 
Unit Rate</t>
  </si>
  <si>
    <t>Delivery Unit Rate</t>
  </si>
  <si>
    <t>Role Description</t>
  </si>
  <si>
    <t>Quantity per unit</t>
  </si>
  <si>
    <t>hr</t>
  </si>
  <si>
    <t>Number of Items</t>
  </si>
  <si>
    <t>Plant &amp; Materials</t>
  </si>
  <si>
    <t>Charges Description</t>
  </si>
  <si>
    <t>System Components</t>
  </si>
  <si>
    <t>CAB01</t>
  </si>
  <si>
    <t>CAB02</t>
  </si>
  <si>
    <t>CAB03</t>
  </si>
  <si>
    <t>CAB04</t>
  </si>
  <si>
    <t>CAB05</t>
  </si>
  <si>
    <t>CAB06</t>
  </si>
  <si>
    <t>CAB07</t>
  </si>
  <si>
    <t>CAB08</t>
  </si>
  <si>
    <t>CAB09</t>
  </si>
  <si>
    <t>CAB10</t>
  </si>
  <si>
    <t>CAB11</t>
  </si>
  <si>
    <t>CAB12</t>
  </si>
  <si>
    <t>CAB13</t>
  </si>
  <si>
    <t>CAB14</t>
  </si>
  <si>
    <t>CAB15</t>
  </si>
  <si>
    <t>CAB16</t>
  </si>
  <si>
    <t>CAB17</t>
  </si>
  <si>
    <t>CAB18</t>
  </si>
  <si>
    <t>CAB19</t>
  </si>
  <si>
    <t>CAB20</t>
  </si>
  <si>
    <t>COMP01</t>
  </si>
  <si>
    <t>COMP02</t>
  </si>
  <si>
    <t>COMP03</t>
  </si>
  <si>
    <t>COMP04</t>
  </si>
  <si>
    <t>COMP05</t>
  </si>
  <si>
    <t>COMP06</t>
  </si>
  <si>
    <t>COMP07</t>
  </si>
  <si>
    <t>COMP08</t>
  </si>
  <si>
    <t>COMP09</t>
  </si>
  <si>
    <t>COMP10</t>
  </si>
  <si>
    <t>Initial draft based on TMTii 56 ECNP pricing document</t>
  </si>
  <si>
    <t>Code</t>
  </si>
  <si>
    <t>Lists</t>
  </si>
  <si>
    <t>Components</t>
  </si>
  <si>
    <t>Additional Items</t>
  </si>
  <si>
    <t>End</t>
  </si>
  <si>
    <t>Component Charges</t>
  </si>
  <si>
    <t>Cable</t>
  </si>
  <si>
    <t>Training Charges</t>
  </si>
  <si>
    <t>Nr</t>
  </si>
  <si>
    <t>Training Description</t>
  </si>
  <si>
    <t>Hourly 
Rate</t>
  </si>
  <si>
    <t>Total Hours per Session</t>
  </si>
  <si>
    <t>Total Rate per Session</t>
  </si>
  <si>
    <t>Other Training Charges</t>
  </si>
  <si>
    <t>Personnel Code</t>
  </si>
  <si>
    <t>Tenderer's Personnel Description</t>
  </si>
  <si>
    <t>Personnel Rates</t>
  </si>
  <si>
    <t>The rates are used when populating personnel charges within the workbook</t>
  </si>
  <si>
    <t>Tender Assessment - Summary of Charges</t>
  </si>
  <si>
    <t xml:space="preserve">Training </t>
  </si>
  <si>
    <t>Installation, Test &amp; Commissioning Charges</t>
  </si>
  <si>
    <t>Components Charges</t>
  </si>
  <si>
    <t>Role 1</t>
  </si>
  <si>
    <t>Role 2</t>
  </si>
  <si>
    <t>Role 3</t>
  </si>
  <si>
    <t>Role 4</t>
  </si>
  <si>
    <t>Role 5</t>
  </si>
  <si>
    <t>Role 6</t>
  </si>
  <si>
    <t>Role 7</t>
  </si>
  <si>
    <t>Role 8</t>
  </si>
  <si>
    <t>Role 9</t>
  </si>
  <si>
    <t>Role 10</t>
  </si>
  <si>
    <t>Warranty Charges</t>
  </si>
  <si>
    <t>Personnel</t>
  </si>
  <si>
    <t>Other Charges</t>
  </si>
  <si>
    <t>Use of System</t>
  </si>
  <si>
    <t>Train the Trainer</t>
  </si>
  <si>
    <t>number</t>
  </si>
  <si>
    <t>Standard Time 
Hourly Rate</t>
  </si>
  <si>
    <t>%</t>
  </si>
  <si>
    <t>Role10</t>
  </si>
  <si>
    <t>Role01</t>
  </si>
  <si>
    <t>Role02</t>
  </si>
  <si>
    <t>Role03</t>
  </si>
  <si>
    <t>Role04</t>
  </si>
  <si>
    <t>Role05</t>
  </si>
  <si>
    <t>Role06</t>
  </si>
  <si>
    <t>Role07</t>
  </si>
  <si>
    <t>Role08</t>
  </si>
  <si>
    <t>Role09</t>
  </si>
  <si>
    <t>Role</t>
  </si>
  <si>
    <t>Consumables / Incidentals</t>
  </si>
  <si>
    <t>Component charges exclude spares and additional consumables/incidentals, which are priced elsewhere</t>
  </si>
  <si>
    <t>Add01</t>
  </si>
  <si>
    <t>Add02</t>
  </si>
  <si>
    <t>Add03</t>
  </si>
  <si>
    <t>Add04</t>
  </si>
  <si>
    <t>Add05</t>
  </si>
  <si>
    <t>Add06</t>
  </si>
  <si>
    <t>Add07</t>
  </si>
  <si>
    <t>Add08</t>
  </si>
  <si>
    <t>Add09</t>
  </si>
  <si>
    <t>Add10</t>
  </si>
  <si>
    <t>Spares &amp; Consumables Charges</t>
  </si>
  <si>
    <t>Tenderers list all spares and consumables required to maintain the availability of the equipment (whole life)</t>
  </si>
  <si>
    <t>The item codes are the Highways England Oracle code - please see notes on 'Components' tab</t>
  </si>
  <si>
    <t>Plant costs include for machine costs only; plant driver/operator costs are entered in the Labour table</t>
  </si>
  <si>
    <t xml:space="preserve">Plant rates include for delivery and removal costs as required and include for out of hours working.  </t>
  </si>
  <si>
    <t>Installation, Testing, Calibration, Commissioning</t>
  </si>
  <si>
    <t>Training - Use of System</t>
  </si>
  <si>
    <t>Training - Train the Trainer</t>
  </si>
  <si>
    <t>Training - Installation, Testing, Calibration, Commissioning</t>
  </si>
  <si>
    <t>Provide management services during Delivery Phase</t>
  </si>
  <si>
    <t>Support Service Charges</t>
  </si>
  <si>
    <t>Remote Diagnostics and Repairs Charges</t>
  </si>
  <si>
    <t>Support Service</t>
  </si>
  <si>
    <t>Remote Diagnostics &amp; Repairs</t>
  </si>
  <si>
    <t>session</t>
  </si>
  <si>
    <t>LOC01</t>
  </si>
  <si>
    <t>LOC02</t>
  </si>
  <si>
    <t>LOC03</t>
  </si>
  <si>
    <t>LOC04</t>
  </si>
  <si>
    <t>LOC05</t>
  </si>
  <si>
    <t>LOC06</t>
  </si>
  <si>
    <t>LOC07</t>
  </si>
  <si>
    <t>LOC08</t>
  </si>
  <si>
    <t>LOC09</t>
  </si>
  <si>
    <t>LOC10</t>
  </si>
  <si>
    <t>Location Code</t>
  </si>
  <si>
    <t>Descrip</t>
  </si>
  <si>
    <t>Qty</t>
  </si>
  <si>
    <t>Lookup</t>
  </si>
  <si>
    <t>Additional item 01</t>
  </si>
  <si>
    <t>Delivery Location 10</t>
  </si>
  <si>
    <t>Component 01</t>
  </si>
  <si>
    <t>Component 02</t>
  </si>
  <si>
    <t>Component 03</t>
  </si>
  <si>
    <t>Component 04</t>
  </si>
  <si>
    <t>Component 05</t>
  </si>
  <si>
    <t>Component 06</t>
  </si>
  <si>
    <t>Component 07</t>
  </si>
  <si>
    <t>Component 08</t>
  </si>
  <si>
    <t>Component 09</t>
  </si>
  <si>
    <t>Component 10</t>
  </si>
  <si>
    <t>Cables &amp; Ancillaries 01</t>
  </si>
  <si>
    <t>Cables &amp; Ancillaries 02</t>
  </si>
  <si>
    <t>Cables &amp; Ancillaries 03</t>
  </si>
  <si>
    <t>Cables &amp; Ancillaries 04</t>
  </si>
  <si>
    <t>Cables &amp; Ancillaries 05</t>
  </si>
  <si>
    <t>Cables &amp; Ancillaries 06</t>
  </si>
  <si>
    <t>Cables &amp; Ancillaries 07</t>
  </si>
  <si>
    <t>Cables &amp; Ancillaries 08</t>
  </si>
  <si>
    <t>Cables &amp; Ancillaries 09</t>
  </si>
  <si>
    <t>Cables &amp; Ancillaries 10</t>
  </si>
  <si>
    <t>Cables &amp; Ancillaries 11</t>
  </si>
  <si>
    <t>Cables &amp; Ancillaries 12</t>
  </si>
  <si>
    <t>Cables &amp; Ancillaries 13</t>
  </si>
  <si>
    <t>Cables &amp; Ancillaries 14</t>
  </si>
  <si>
    <t>Cables &amp; Ancillaries 15</t>
  </si>
  <si>
    <t>Cables &amp; Ancillaries 16</t>
  </si>
  <si>
    <t>Cables &amp; Ancillaries 17</t>
  </si>
  <si>
    <t>Cables &amp; Ancillaries 18</t>
  </si>
  <si>
    <t>Cables &amp; Ancillaries 19</t>
  </si>
  <si>
    <t>Cables &amp; Ancillaries 20</t>
  </si>
  <si>
    <t>Delivery Location 01</t>
  </si>
  <si>
    <t>Delivery Location 02</t>
  </si>
  <si>
    <t>Delivery Location 03</t>
  </si>
  <si>
    <t>Delivery Location 04</t>
  </si>
  <si>
    <t>Delivery Location 05</t>
  </si>
  <si>
    <t>Delivery Location 06</t>
  </si>
  <si>
    <t>Delivery Location 07</t>
  </si>
  <si>
    <t>Delivery Location 08</t>
  </si>
  <si>
    <t>Delivery Location 09</t>
  </si>
  <si>
    <t>Tenderers enter costs in each set of tables for provision of one training session of the type of training identified</t>
  </si>
  <si>
    <t>Activity Description</t>
  </si>
  <si>
    <t>Personnel rates are based upon normal working hours.</t>
  </si>
  <si>
    <t xml:space="preserve">Other charges include for all charges other than personnel, plant and material costs required as part of the on-site installation support, test and commission process only. </t>
  </si>
  <si>
    <t>Equipment Description</t>
  </si>
  <si>
    <t>Plant &amp; Material Description</t>
  </si>
  <si>
    <t>Employed drivers of operated plant are entered into the Staff worksheet stating a description of the plant they are operating.</t>
  </si>
  <si>
    <t>Personnel rates are based upon normal working hours in the table for Personnel costs</t>
  </si>
  <si>
    <t>Service Provider's Work</t>
  </si>
  <si>
    <t>Subcontractor's Work</t>
  </si>
  <si>
    <t>All rates and prices within this workbook include for costs, overheads and profit.</t>
  </si>
  <si>
    <t>Tenderers choose Item Code for the Equipment and the role description for the personnel element of the tables below</t>
  </si>
  <si>
    <t>Tenderers include the adjustment percentages required for out of hours working below</t>
  </si>
  <si>
    <t>Out-of-Hours Time Adjustment</t>
  </si>
  <si>
    <t>Normal Working x 60% =</t>
  </si>
  <si>
    <t>Out of Hours working</t>
  </si>
  <si>
    <t>Quantities included in these tables are indicative for tendering purposes only and will not form part of the Contract. 
Tenderers note that quantities of Tasks actually ordered within the contract period may go down or up and that the tenderer does not infer a level of service requirement from the quantities contained in this table.</t>
  </si>
  <si>
    <t>Installation Support, Testing, Commissioning - Roadside</t>
  </si>
  <si>
    <t>Installation Support, Testing, Commissioning - Other</t>
  </si>
  <si>
    <t>Personnel costs for installation, test &amp; commission will be evaluated on the basis of 60% Normal working and 40% Out of Hours Working</t>
  </si>
  <si>
    <t>Identify location here</t>
  </si>
  <si>
    <t>Installation Support, Testing and Commissioning Charges</t>
  </si>
  <si>
    <t>Tenders will be evaluated using an overall unit price for a scanning radar outstation against order quantities indicated in the volume bandings of the 'Volume Discount' worksheet</t>
  </si>
  <si>
    <t>Tenderers Input the unit charge for each spare below which includes delivery costs to the location listed within the Service Requirements</t>
  </si>
  <si>
    <t>Tenderers decide the number of spares and consumables required in accordance with the requirements of the Service Requirements</t>
  </si>
  <si>
    <t xml:space="preserve">Tenderers enter training costs for training in accordance with the requirements identified in the Service Requirements </t>
  </si>
  <si>
    <t>Provide management services during Warranty Phase</t>
  </si>
  <si>
    <r>
      <rPr>
        <b/>
        <sz val="11"/>
        <color theme="1"/>
        <rFont val="Arial"/>
        <family val="2"/>
      </rPr>
      <t xml:space="preserve">'Support' - </t>
    </r>
    <r>
      <rPr>
        <sz val="11"/>
        <color theme="1"/>
        <rFont val="Arial"/>
        <family val="2"/>
      </rPr>
      <t>charges for remote diagnostics and repair service</t>
    </r>
  </si>
  <si>
    <r>
      <rPr>
        <b/>
        <sz val="11"/>
        <color theme="1"/>
        <rFont val="Arial"/>
        <family val="2"/>
      </rPr>
      <t xml:space="preserve">'ITC' </t>
    </r>
    <r>
      <rPr>
        <sz val="11"/>
        <color theme="1"/>
        <rFont val="Arial"/>
        <family val="2"/>
      </rPr>
      <t>- charges for installation, testing and commissioning</t>
    </r>
  </si>
  <si>
    <r>
      <rPr>
        <b/>
        <sz val="11"/>
        <color theme="1"/>
        <rFont val="Arial"/>
        <family val="2"/>
      </rPr>
      <t>'VolDisc'</t>
    </r>
    <r>
      <rPr>
        <sz val="11"/>
        <color theme="1"/>
        <rFont val="Arial"/>
        <family val="2"/>
      </rPr>
      <t xml:space="preserve"> - details of volume discounts for bulk purchasing of units</t>
    </r>
  </si>
  <si>
    <r>
      <rPr>
        <b/>
        <sz val="11"/>
        <color theme="1"/>
        <rFont val="Arial"/>
        <family val="2"/>
      </rPr>
      <t xml:space="preserve">'Component' </t>
    </r>
    <r>
      <rPr>
        <sz val="11"/>
        <color theme="1"/>
        <rFont val="Arial"/>
        <family val="2"/>
      </rPr>
      <t>- charges for components, cabling and ancillaries, including delivery and storage</t>
    </r>
  </si>
  <si>
    <t>Tenderers note that quantities actually ordered within the contract period may go down or up and the tenderer does not to infer a level of service requirement from the quantities contained in the Assessment</t>
  </si>
  <si>
    <r>
      <t xml:space="preserve">This </t>
    </r>
    <r>
      <rPr>
        <sz val="12"/>
        <rFont val="Arial"/>
        <family val="2"/>
      </rPr>
      <t>Commercial Workbook</t>
    </r>
    <r>
      <rPr>
        <sz val="12"/>
        <color theme="1"/>
        <rFont val="Arial"/>
        <family val="2"/>
      </rPr>
      <t xml:space="preserve"> is provided for the above-named further competition under a</t>
    </r>
    <r>
      <rPr>
        <sz val="12"/>
        <rFont val="Arial"/>
        <family val="2"/>
      </rPr>
      <t xml:space="preserve"> Highways England Framework Agreement</t>
    </r>
  </si>
  <si>
    <t>Items entered below for 'Components' and 'Cabling &amp; Ancillaries' are used to populate a list which is carried through this workbook. If Tenderers wish to allocate costs to another item description in later tabs, add the description to the 'Additional Items' table at the bottom of the sheet.</t>
  </si>
  <si>
    <t>Personnel Description</t>
  </si>
  <si>
    <t>hour</t>
  </si>
  <si>
    <t xml:space="preserve"> *** Components Charges</t>
  </si>
  <si>
    <t xml:space="preserve">*** Cabling &amp; Ancillaries Charges </t>
  </si>
  <si>
    <t>*** Delivery Charges</t>
  </si>
  <si>
    <t xml:space="preserve">*** Spares Charges </t>
  </si>
  <si>
    <t>*** Consumables / Incidentals Charges</t>
  </si>
  <si>
    <t>Update per feedback</t>
  </si>
  <si>
    <t>18 – 49</t>
  </si>
  <si>
    <t>50 – 99</t>
  </si>
  <si>
    <t>100 – 149</t>
  </si>
  <si>
    <t>150 – 199</t>
  </si>
  <si>
    <t>200 – 249</t>
  </si>
  <si>
    <t>250 – 299</t>
  </si>
  <si>
    <t>≥ 300</t>
  </si>
  <si>
    <t>Volume Discounts on Unit Purchases</t>
  </si>
  <si>
    <t>Band</t>
  </si>
  <si>
    <t>A</t>
  </si>
  <si>
    <t>B</t>
  </si>
  <si>
    <t>C</t>
  </si>
  <si>
    <t>D</t>
  </si>
  <si>
    <t>E</t>
  </si>
  <si>
    <t>F</t>
  </si>
  <si>
    <t>G</t>
  </si>
  <si>
    <t xml:space="preserve">Quantity of Units </t>
  </si>
  <si>
    <t>Band Weighting</t>
  </si>
  <si>
    <t>Tenderers provide their Personnel Rate for all personnel to be employed on this contract.</t>
  </si>
  <si>
    <t>Rates are based on normal working</t>
  </si>
  <si>
    <t>The rates and lump sum prices inserted by Tenderers are Firm and are not subject to price indexation in accordance with the details described in the Conditions of Contract.</t>
  </si>
  <si>
    <t>Volume Discount Price</t>
  </si>
  <si>
    <t>Tenderers enter charges here for the elements of one scanning radar outstation unit, based on a Task Order of 35 units</t>
  </si>
  <si>
    <t>Tenderers enter below unit prices offered for bulk purchase of all components and associated equipment for complete scanning radar outstation units</t>
  </si>
  <si>
    <t>Calculated Indicative Price</t>
  </si>
  <si>
    <t>Tenders will be evaluated using the unit prices entered below against task order quantity bands indicated in accordance with the methodology set out in the Instructions For Tenderers</t>
  </si>
  <si>
    <t>Total Charges for the Financial Assessment</t>
  </si>
  <si>
    <t>Tenderers note that items marked as " *** " [i.e. subject to volume discount] will be assessed with reference to the percentage discounts entered into the 'VolDisc' worksheet</t>
  </si>
  <si>
    <t>Stopped Vehicle Detection Framework - Lot 1 Scanning Radar SVD</t>
  </si>
  <si>
    <t>Normal working is 0800 to 1800 Monday to Friday. Out of Hours working is all other hours Monday to Friday, and all hours Saturday, Sunday and Bank Holidays</t>
  </si>
  <si>
    <t>*** These elements are subject to volume discount assessment</t>
  </si>
  <si>
    <r>
      <t>The activities, items and Service Requirements references in thi</t>
    </r>
    <r>
      <rPr>
        <sz val="11"/>
        <rFont val="Arial"/>
        <family val="2"/>
      </rPr>
      <t>s Commercial Workbook ma</t>
    </r>
    <r>
      <rPr>
        <sz val="11"/>
        <color theme="1"/>
        <rFont val="Arial"/>
        <family val="2"/>
      </rPr>
      <t>y not contain full descriptions of the required work. Tenderers satisfy themselves that they have included all required elements of the Service Requirements to accurately price all items.</t>
    </r>
  </si>
  <si>
    <t>Payment is based on the actual quantities of work executed for the rates inserted in the Task Order.</t>
  </si>
  <si>
    <t xml:space="preserve">This Commercial Workbook is to be read and completed in conjunction with  'Highways England Contract for the Provision of Stopped Vehicle Detection Lot 1 - Schedule 2 - Service Requirements' </t>
  </si>
  <si>
    <r>
      <rPr>
        <b/>
        <sz val="11"/>
        <color theme="1"/>
        <rFont val="Arial"/>
        <family val="2"/>
      </rPr>
      <t xml:space="preserve">Management' </t>
    </r>
    <r>
      <rPr>
        <sz val="11"/>
        <color theme="1"/>
        <rFont val="Arial"/>
        <family val="2"/>
      </rPr>
      <t>- Charges for management and administration of the contract</t>
    </r>
  </si>
  <si>
    <r>
      <rPr>
        <b/>
        <sz val="11"/>
        <color theme="1"/>
        <rFont val="Arial"/>
        <family val="2"/>
      </rPr>
      <t xml:space="preserve">Spares' </t>
    </r>
    <r>
      <rPr>
        <sz val="11"/>
        <color theme="1"/>
        <rFont val="Arial"/>
        <family val="2"/>
      </rPr>
      <t>- charges for provision of spares, consumables and incidentals, including delivery</t>
    </r>
  </si>
  <si>
    <r>
      <rPr>
        <b/>
        <sz val="11"/>
        <color theme="1"/>
        <rFont val="Arial"/>
        <family val="2"/>
      </rPr>
      <t>Warranty'</t>
    </r>
    <r>
      <rPr>
        <sz val="11"/>
        <color theme="1"/>
        <rFont val="Arial"/>
        <family val="2"/>
      </rPr>
      <t xml:space="preserve"> - charges for provision of support service warranties</t>
    </r>
  </si>
  <si>
    <r>
      <t>The rates and prices for each item include for all work and other things necessary to meet the performance requirements and service levels described in the Service Requirements to complete all obligations as stated in the contract documents. If an item of work is described in the Service Requirements, but not specifically itemised in this Commercial Workbook, the cost of carrying out the work described in the Service Requirements is deemed included in another priced item in this Commercial Workbook</t>
    </r>
    <r>
      <rPr>
        <b/>
        <sz val="11"/>
        <color rgb="FFFF0000"/>
        <rFont val="Arial"/>
        <family val="2"/>
      </rPr>
      <t xml:space="preserve">.  </t>
    </r>
  </si>
  <si>
    <t>Where a tenderer prices an item, activity, rate, fee, percentage or adjustments zero, the Tenderer provides Highways England with a detailed explanation of why the item, rate, fee, percentage or adjustment is zero. This information is included in the Commercial Submission</t>
  </si>
  <si>
    <t xml:space="preserve">Quantities included in the Assessment are indicative for tendering purposes only and do not form part of the Contract. </t>
  </si>
  <si>
    <t>Assessment of the tenders for financial scoring is based on the Charges assessed in accordance with the methodology set out in the Instructions For Tenderers</t>
  </si>
  <si>
    <t xml:space="preserve">For the purposes of evaluation:
 - Tenderers price against an indicative task order quantity of 35 scanning radar units
 - Highways England may order any quantity between 18 and [x] scanning radar units at its discretion, therefore Tenderers enter price breaks for quantity bandings where indicated
 - Tenderers price Warranty provision at 10 years
</t>
  </si>
  <si>
    <t>Margins</t>
  </si>
  <si>
    <t>Margin</t>
  </si>
  <si>
    <t>Tenderers enter below the percentages to be applied for margins on Service Provider or sub-contracted costs</t>
  </si>
  <si>
    <t>Tenderers enter the relevant charges in the tables below required to be provided under the contract as described in the Service Requirements and contract documents</t>
  </si>
  <si>
    <t>Consumables Description</t>
  </si>
  <si>
    <t xml:space="preserve">Out-of-Hours working = Normal working x 40% x OOH adjustment = </t>
  </si>
  <si>
    <t>Tenderers enter below charges for installation support , testing and commissioning in accordance with the requirements in the Service Requirements</t>
  </si>
  <si>
    <t xml:space="preserve">Material costs identified previously as 'Components' or 'Cabling &amp; Ancillaries' are excluded from these costs. Material costs entered below are additional materials required as part of the installation process only. </t>
  </si>
  <si>
    <t>Installation, Testing, Commissioning - Roadside</t>
  </si>
  <si>
    <t>Installation, Testing, Commissioning - Other Location</t>
  </si>
  <si>
    <t>This is an option which Highways England may choose to take up in lieu of the 10 year warranty - it is not included in the assessment of the tenders</t>
  </si>
  <si>
    <t xml:space="preserve">Quantity </t>
  </si>
  <si>
    <t xml:space="preserve">Tenderers enter details below of the costs of the service charges for provision of the remote diagnostics and repairs service in accordance with the requirements identified in the Service Requirements </t>
  </si>
  <si>
    <t>Other charges include for all charges other than personnel required as part of the provision of the remote diagnostics and repairs service</t>
  </si>
  <si>
    <t>Tenderers choose the Personnel Code and enter below the charges for managing all of the services and other things required to be provided under the contract as described in the Service Requirements and contract documents</t>
  </si>
  <si>
    <t>`</t>
  </si>
  <si>
    <t>Tenderers enter charges here for one scanning radar outstation unit, based on a Task Order of 35 units</t>
  </si>
  <si>
    <t xml:space="preserve">Tenderers enter the charge for provision of a 5 year warranty for components in the table below </t>
  </si>
  <si>
    <t xml:space="preserve">Tenderers enter the charge for provision of a 7 year warranty for components in the table below </t>
  </si>
  <si>
    <t>Tenderers enter the charge for provision of a 10 year warranty for components in the table below in accordance with the Service Requirements.</t>
  </si>
  <si>
    <t>Updated assessment summary &amp; notes</t>
  </si>
  <si>
    <t>Issued for tender use</t>
  </si>
  <si>
    <t>Update from review feedback</t>
  </si>
  <si>
    <t>Average delivery charge</t>
  </si>
  <si>
    <t>Tenderers enter delivery and storage charges required by the Service Requirements within the relevant table</t>
  </si>
  <si>
    <r>
      <rPr>
        <b/>
        <sz val="11"/>
        <rFont val="Arial"/>
        <family val="2"/>
      </rPr>
      <t>'Margins</t>
    </r>
    <r>
      <rPr>
        <sz val="11"/>
        <rFont val="Arial"/>
        <family val="2"/>
      </rPr>
      <t>'</t>
    </r>
    <r>
      <rPr>
        <sz val="11"/>
        <color theme="1"/>
        <rFont val="Arial"/>
        <family val="2"/>
      </rPr>
      <t xml:space="preserve"> - details of overhead and profit margins for Service Provider and subcontracted works</t>
    </r>
  </si>
  <si>
    <r>
      <rPr>
        <b/>
        <sz val="11"/>
        <color theme="1"/>
        <rFont val="Arial"/>
        <family val="2"/>
      </rPr>
      <t>'Personnel'</t>
    </r>
    <r>
      <rPr>
        <sz val="11"/>
        <color theme="1"/>
        <rFont val="Arial"/>
        <family val="2"/>
      </rPr>
      <t xml:space="preserve"> - Roles and hourly rates for personnel</t>
    </r>
  </si>
  <si>
    <t>Delivery charge formulae &amp; minor updates</t>
  </si>
  <si>
    <t>Peer review / assurance</t>
  </si>
  <si>
    <t>Charge Description</t>
  </si>
  <si>
    <r>
      <rPr>
        <b/>
        <sz val="11"/>
        <color theme="1"/>
        <rFont val="Arial"/>
        <family val="2"/>
      </rPr>
      <t xml:space="preserve">'Training' </t>
    </r>
    <r>
      <rPr>
        <sz val="11"/>
        <color theme="1"/>
        <rFont val="Arial"/>
        <family val="2"/>
      </rPr>
      <t>- charges for provision of training sessions</t>
    </r>
  </si>
  <si>
    <r>
      <rPr>
        <b/>
        <sz val="11"/>
        <color theme="1"/>
        <rFont val="Arial"/>
        <family val="2"/>
      </rPr>
      <t xml:space="preserve">'Assessment' - </t>
    </r>
    <r>
      <rPr>
        <sz val="11"/>
        <color theme="1"/>
        <rFont val="Arial"/>
        <family val="2"/>
      </rPr>
      <t>Tender Assessment and Summary</t>
    </r>
  </si>
  <si>
    <t>nr</t>
  </si>
  <si>
    <t xml:space="preserve">Formula error update </t>
  </si>
  <si>
    <t>Quantity updates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</si>
</sst>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00"/>
    <numFmt numFmtId="165" formatCode="0.0"/>
    <numFmt numFmtId="166" formatCode="_-[$£-809]* #,##0.00_-;\-[$£-809]* #,##0.00_-;_-[$£-809]* &quot;-&quot;??_-;_-@_-"/>
    <numFmt numFmtId="167" formatCode="_(* #,##0.00_);_(* \(#,##0.00\);_(* &quot;-&quot;??_);_(@_)"/>
    <numFmt numFmtId="168" formatCode="#,##0_);[Red]\(#,##0\);\-_)"/>
  </numFmts>
  <fonts count="50">
    <font>
      <sz val="12"/>
      <color theme="1"/>
      <name val="Arial"/>
      <family val="2"/>
    </font>
    <font>
      <b/>
      <sz val="12"/>
      <color theme="1"/>
      <name val="Arial"/>
      <family val="2"/>
    </font>
    <font>
      <sz val="11"/>
      <color theme="1"/>
      <name val="Calibri"/>
      <family val="2"/>
      <scheme val="minor"/>
    </font>
    <font>
      <sz val="12"/>
      <name val="Arial"/>
      <family val="2"/>
    </font>
    <font>
      <b/>
      <sz val="12"/>
      <color theme="0"/>
      <name val="Arial"/>
      <family val="2"/>
    </font>
    <font>
      <sz val="12"/>
      <color theme="1"/>
      <name val="Arial"/>
      <family val="2"/>
    </font>
    <font>
      <sz val="11"/>
      <name val="Arial"/>
      <family val="2"/>
    </font>
    <font>
      <sz val="10"/>
      <name val="Arial"/>
      <family val="2"/>
    </font>
    <font>
      <b/>
      <i/>
      <sz val="12"/>
      <color rgb="FFFF0000"/>
      <name val="Arial"/>
      <family val="2"/>
    </font>
    <font>
      <b/>
      <sz val="12"/>
      <name val="Arial"/>
      <family val="2"/>
    </font>
    <font>
      <b/>
      <sz val="18"/>
      <color theme="1"/>
      <name val="Arial"/>
      <family val="2"/>
    </font>
    <font>
      <b/>
      <sz val="16"/>
      <color theme="1"/>
      <name val="Arial"/>
      <family val="2"/>
    </font>
    <font>
      <b/>
      <sz val="14"/>
      <color theme="1"/>
      <name val="Arial"/>
      <family val="2"/>
    </font>
    <font>
      <i/>
      <sz val="12"/>
      <color rgb="FFFF0000"/>
      <name val="Arial"/>
      <family val="2"/>
    </font>
    <font>
      <b/>
      <sz val="12"/>
      <color rgb="FFFF0000"/>
      <name val="Arial"/>
      <family val="2"/>
    </font>
    <font>
      <sz val="11"/>
      <color theme="1"/>
      <name val="Arial"/>
      <family val="2"/>
    </font>
    <font>
      <b/>
      <sz val="11"/>
      <color theme="1"/>
      <name val="Arial"/>
      <family val="2"/>
    </font>
    <font>
      <sz val="12"/>
      <color rgb="FFFF0000"/>
      <name val="Arial"/>
      <family val="2"/>
    </font>
    <font>
      <b/>
      <sz val="11"/>
      <color rgb="FFFF0000"/>
      <name val="Arial"/>
      <family val="2"/>
    </font>
    <font>
      <b/>
      <sz val="11"/>
      <name val="Arial"/>
      <family val="2"/>
    </font>
    <font>
      <b/>
      <i/>
      <sz val="16"/>
      <name val="Arial"/>
      <family val="2"/>
    </font>
    <font>
      <i/>
      <sz val="11"/>
      <name val="Arial"/>
      <family val="2"/>
    </font>
    <font>
      <b/>
      <sz val="11"/>
      <color indexed="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0"/>
      <color indexed="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6"/>
      <color indexed="9"/>
      <name val="Arial"/>
      <family val="2"/>
    </font>
    <font>
      <sz val="11"/>
      <color indexed="60"/>
      <name val="Calibri"/>
      <family val="2"/>
    </font>
    <font>
      <sz val="9"/>
      <color theme="1"/>
      <name val="Verdana"/>
      <family val="2"/>
    </font>
    <font>
      <b/>
      <sz val="11"/>
      <color indexed="63"/>
      <name val="Calibri"/>
      <family val="2"/>
    </font>
    <font>
      <sz val="10"/>
      <name val="Helv"/>
      <charset val="204"/>
    </font>
    <font>
      <b/>
      <sz val="18"/>
      <color indexed="56"/>
      <name val="Cambria"/>
      <family val="2"/>
    </font>
    <font>
      <b/>
      <sz val="11"/>
      <color indexed="8"/>
      <name val="Calibri"/>
      <family val="2"/>
    </font>
    <font>
      <sz val="11"/>
      <color indexed="10"/>
      <name val="Calibri"/>
      <family val="2"/>
    </font>
    <font>
      <sz val="10"/>
      <color theme="1"/>
      <name val="Arial"/>
      <family val="2"/>
    </font>
    <font>
      <b/>
      <sz val="14"/>
      <color rgb="FFFF0000"/>
      <name val="Arial"/>
      <family val="2"/>
    </font>
    <font>
      <b/>
      <sz val="12"/>
      <color rgb="FF002E5F"/>
      <name val="Arial"/>
      <family val="2"/>
    </font>
    <font>
      <sz val="12"/>
      <color theme="0" tint="-0.249977111117893"/>
      <name val="Arial"/>
      <family val="2"/>
    </font>
    <font>
      <sz val="12"/>
      <color theme="0"/>
      <name val="Arial"/>
      <family val="2"/>
    </font>
    <font>
      <sz val="10"/>
      <color theme="1"/>
      <name val="Symbol"/>
      <family val="1"/>
      <charset val="2"/>
    </font>
  </fonts>
  <fills count="39">
    <fill>
      <patternFill patternType="none"/>
    </fill>
    <fill>
      <patternFill patternType="gray125"/>
    </fill>
    <fill>
      <patternFill patternType="solid">
        <fgColor rgb="FF002E5F"/>
        <bgColor indexed="64"/>
      </patternFill>
    </fill>
    <fill>
      <patternFill patternType="solid">
        <fgColor rgb="FFFFFF00"/>
        <bgColor indexed="64"/>
      </patternFill>
    </fill>
    <fill>
      <patternFill patternType="solid">
        <fgColor theme="8" tint="0.39997558519241921"/>
        <bgColor indexed="64"/>
      </patternFill>
    </fill>
    <fill>
      <patternFill patternType="solid">
        <fgColor indexed="12"/>
        <bgColor indexed="64"/>
      </patternFill>
    </fill>
    <fill>
      <patternFill patternType="solid">
        <fgColor indexed="13"/>
        <bgColor indexed="64"/>
      </patternFill>
    </fill>
    <fill>
      <patternFill patternType="solid">
        <fgColor indexed="57"/>
        <bgColor indexed="64"/>
      </patternFill>
    </fill>
    <fill>
      <patternFill patternType="solid">
        <fgColor indexed="4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55"/>
        <bgColor indexed="64"/>
      </patternFill>
    </fill>
    <fill>
      <patternFill patternType="solid">
        <fgColor indexed="43"/>
        <bgColor indexed="64"/>
      </patternFill>
    </fill>
    <fill>
      <patternFill patternType="solid">
        <fgColor indexed="23"/>
        <bgColor indexed="64"/>
      </patternFill>
    </fill>
    <fill>
      <patternFill patternType="solid">
        <fgColor indexed="22"/>
        <bgColor indexed="64"/>
      </patternFill>
    </fill>
    <fill>
      <patternFill patternType="solid">
        <fgColor indexed="26"/>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2060"/>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9"/>
      </left>
      <right style="thick">
        <color indexed="9"/>
      </right>
      <top style="thick">
        <color indexed="9"/>
      </top>
      <bottom style="thick">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62"/>
      </top>
      <bottom style="double">
        <color indexed="62"/>
      </bottom>
      <diagonal/>
    </border>
    <border>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diagonal/>
    </border>
  </borders>
  <cellStyleXfs count="370">
    <xf numFmtId="0" fontId="0" fillId="0" borderId="0"/>
    <xf numFmtId="0" fontId="2" fillId="0" borderId="0"/>
    <xf numFmtId="43" fontId="2" fillId="0" borderId="0" applyFont="0" applyFill="0" applyBorder="0" applyAlignment="0" applyProtection="0"/>
    <xf numFmtId="0" fontId="3" fillId="0" borderId="0"/>
    <xf numFmtId="9" fontId="2" fillId="0" borderId="0" applyFont="0" applyFill="0" applyBorder="0" applyAlignment="0" applyProtection="0"/>
    <xf numFmtId="9" fontId="5" fillId="0" borderId="0" applyFont="0" applyFill="0" applyBorder="0" applyAlignment="0" applyProtection="0"/>
    <xf numFmtId="0" fontId="6" fillId="0" borderId="0"/>
    <xf numFmtId="44" fontId="5" fillId="0" borderId="0" applyFont="0" applyFill="0" applyBorder="0" applyAlignment="0" applyProtection="0"/>
    <xf numFmtId="0" fontId="2" fillId="0" borderId="0"/>
    <xf numFmtId="0" fontId="6" fillId="0" borderId="0"/>
    <xf numFmtId="43" fontId="7"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0" fontId="2" fillId="0" borderId="0"/>
    <xf numFmtId="0" fontId="2" fillId="0" borderId="0"/>
    <xf numFmtId="0" fontId="7" fillId="0" borderId="0"/>
    <xf numFmtId="0" fontId="7" fillId="0" borderId="0"/>
    <xf numFmtId="166" fontId="7" fillId="0" borderId="0"/>
    <xf numFmtId="0" fontId="7" fillId="0" borderId="0"/>
    <xf numFmtId="0" fontId="7" fillId="0" borderId="0"/>
    <xf numFmtId="0" fontId="7" fillId="0" borderId="0"/>
    <xf numFmtId="0" fontId="7" fillId="0" borderId="0"/>
    <xf numFmtId="0"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7" fillId="0" borderId="0"/>
    <xf numFmtId="166" fontId="7" fillId="0" borderId="0"/>
    <xf numFmtId="166" fontId="7" fillId="0" borderId="0"/>
    <xf numFmtId="0" fontId="7" fillId="0" borderId="0"/>
    <xf numFmtId="166" fontId="7" fillId="0" borderId="0"/>
    <xf numFmtId="166" fontId="7" fillId="0" borderId="0"/>
    <xf numFmtId="0" fontId="3" fillId="0" borderId="0"/>
    <xf numFmtId="0"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0" fontId="7" fillId="0" borderId="0"/>
    <xf numFmtId="0" fontId="7" fillId="0" borderId="0"/>
    <xf numFmtId="0" fontId="7" fillId="0" borderId="0"/>
    <xf numFmtId="166" fontId="7" fillId="0" borderId="0"/>
    <xf numFmtId="0" fontId="7" fillId="0" borderId="0"/>
    <xf numFmtId="0" fontId="7" fillId="0" borderId="0"/>
    <xf numFmtId="166" fontId="7" fillId="0" borderId="0"/>
    <xf numFmtId="16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7" fillId="0" borderId="0"/>
    <xf numFmtId="0" fontId="7" fillId="0" borderId="0"/>
    <xf numFmtId="166" fontId="7" fillId="0" borderId="0"/>
    <xf numFmtId="166" fontId="7" fillId="0" borderId="0"/>
    <xf numFmtId="166" fontId="7" fillId="0" borderId="0"/>
    <xf numFmtId="0" fontId="7" fillId="0" borderId="0"/>
    <xf numFmtId="0" fontId="7" fillId="0" borderId="0"/>
    <xf numFmtId="0" fontId="7" fillId="0" borderId="0"/>
    <xf numFmtId="0" fontId="20" fillId="0" borderId="0">
      <protection locked="0"/>
    </xf>
    <xf numFmtId="0" fontId="19" fillId="0" borderId="0">
      <protection locked="0"/>
    </xf>
    <xf numFmtId="0" fontId="21" fillId="0" borderId="0">
      <protection locked="0"/>
    </xf>
    <xf numFmtId="0" fontId="22" fillId="5" borderId="0">
      <protection locked="0"/>
    </xf>
    <xf numFmtId="0" fontId="7" fillId="6" borderId="0"/>
    <xf numFmtId="0" fontId="7" fillId="7" borderId="0"/>
    <xf numFmtId="0" fontId="7" fillId="8" borderId="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5" fillId="10" borderId="0" applyNumberFormat="0" applyBorder="0" applyAlignment="0" applyProtection="0"/>
    <xf numFmtId="0" fontId="7" fillId="27" borderId="32" applyNumberFormat="0" applyAlignment="0">
      <alignment horizontal="center"/>
    </xf>
    <xf numFmtId="0" fontId="26" fillId="28" borderId="33" applyNumberFormat="0" applyAlignment="0" applyProtection="0"/>
    <xf numFmtId="0" fontId="27" fillId="29" borderId="34"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7"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applyNumberFormat="0" applyFill="0" applyBorder="0" applyAlignment="0" applyProtection="0"/>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5" fontId="29" fillId="30" borderId="35">
      <alignment horizontal="center"/>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168" fontId="29" fillId="30" borderId="35" applyAlignment="0">
      <protection locked="0"/>
    </xf>
    <xf numFmtId="0" fontId="7" fillId="8" borderId="32" applyNumberFormat="0" applyFont="0" applyAlignment="0">
      <alignment horizontal="center"/>
      <protection locked="0"/>
    </xf>
    <xf numFmtId="0" fontId="30" fillId="11" borderId="0" applyNumberFormat="0" applyBorder="0" applyAlignment="0" applyProtection="0"/>
    <xf numFmtId="0" fontId="31" fillId="0" borderId="36" applyNumberFormat="0" applyFill="0" applyAlignment="0" applyProtection="0"/>
    <xf numFmtId="0" fontId="32" fillId="0" borderId="37"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0" applyNumberFormat="0" applyFill="0" applyBorder="0" applyAlignment="0" applyProtection="0"/>
    <xf numFmtId="0" fontId="7" fillId="31" borderId="32" applyNumberFormat="0" applyBorder="0" applyAlignment="0">
      <alignment horizontal="center" vertical="center"/>
    </xf>
    <xf numFmtId="0" fontId="7" fillId="32" borderId="32" applyNumberFormat="0" applyAlignment="0">
      <protection locked="0"/>
    </xf>
    <xf numFmtId="0" fontId="34" fillId="14" borderId="33" applyNumberFormat="0" applyAlignment="0" applyProtection="0"/>
    <xf numFmtId="0" fontId="35" fillId="0" borderId="39" applyNumberFormat="0" applyFill="0" applyAlignment="0" applyProtection="0"/>
    <xf numFmtId="0" fontId="36" fillId="33" borderId="0" applyBorder="0">
      <alignment horizontal="left"/>
    </xf>
    <xf numFmtId="0" fontId="37" fillId="30" borderId="0" applyNumberFormat="0" applyBorder="0" applyAlignment="0" applyProtection="0"/>
    <xf numFmtId="2" fontId="7" fillId="34" borderId="32" applyNumberFormat="0" applyFont="0" applyAlignment="0">
      <alignment vertical="top"/>
    </xf>
    <xf numFmtId="0" fontId="2" fillId="0" borderId="0"/>
    <xf numFmtId="0" fontId="2" fillId="0" borderId="0"/>
    <xf numFmtId="0" fontId="2" fillId="0" borderId="0"/>
    <xf numFmtId="0" fontId="38" fillId="0" borderId="0"/>
    <xf numFmtId="0" fontId="3" fillId="0" borderId="0"/>
    <xf numFmtId="0" fontId="5" fillId="0" borderId="0"/>
    <xf numFmtId="0" fontId="5" fillId="0" borderId="0"/>
    <xf numFmtId="0" fontId="7" fillId="0" borderId="0"/>
    <xf numFmtId="0" fontId="7" fillId="0" borderId="0"/>
    <xf numFmtId="0" fontId="3" fillId="0" borderId="0"/>
    <xf numFmtId="0" fontId="2" fillId="0" borderId="0"/>
    <xf numFmtId="0" fontId="2" fillId="0" borderId="0"/>
    <xf numFmtId="0" fontId="2" fillId="0" borderId="0"/>
    <xf numFmtId="0" fontId="5" fillId="0" borderId="0"/>
    <xf numFmtId="0" fontId="7" fillId="0" borderId="0"/>
    <xf numFmtId="0" fontId="7" fillId="0" borderId="0"/>
    <xf numFmtId="0" fontId="2" fillId="0" borderId="0"/>
    <xf numFmtId="0" fontId="3" fillId="0" borderId="0"/>
    <xf numFmtId="0" fontId="7" fillId="0" borderId="0"/>
    <xf numFmtId="0" fontId="2" fillId="0" borderId="0"/>
    <xf numFmtId="0" fontId="7" fillId="0" borderId="0"/>
    <xf numFmtId="0" fontId="5"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35" borderId="40" applyNumberFormat="0" applyFont="0" applyAlignment="0" applyProtection="0"/>
    <xf numFmtId="0" fontId="39" fillId="28" borderId="41" applyNumberFormat="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0" fontId="40" fillId="0" borderId="0"/>
    <xf numFmtId="0" fontId="7" fillId="0" borderId="42">
      <protection locked="0"/>
    </xf>
    <xf numFmtId="0" fontId="7" fillId="0" borderId="42">
      <protection locked="0"/>
    </xf>
    <xf numFmtId="0" fontId="41" fillId="0" borderId="0" applyNumberFormat="0" applyFill="0" applyBorder="0" applyAlignment="0" applyProtection="0"/>
    <xf numFmtId="0" fontId="42" fillId="0" borderId="43" applyNumberFormat="0" applyFill="0" applyAlignment="0" applyProtection="0"/>
    <xf numFmtId="0" fontId="43" fillId="0" borderId="0" applyNumberFormat="0" applyFill="0" applyBorder="0" applyAlignment="0" applyProtection="0"/>
  </cellStyleXfs>
  <cellXfs count="261">
    <xf numFmtId="0" fontId="0" fillId="0" borderId="0" xfId="0"/>
    <xf numFmtId="0" fontId="1" fillId="0" borderId="0" xfId="0" applyFont="1"/>
    <xf numFmtId="0" fontId="0" fillId="0" borderId="3" xfId="0" applyBorder="1"/>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3" fillId="0" borderId="0" xfId="0" applyFont="1" applyAlignment="1">
      <alignment horizontal="right" vertical="top"/>
    </xf>
    <xf numFmtId="0" fontId="12" fillId="0" borderId="0" xfId="0" applyFont="1" applyBorder="1" applyAlignment="1">
      <alignment horizontal="left" vertical="center"/>
    </xf>
    <xf numFmtId="165" fontId="0" fillId="0" borderId="11" xfId="11" applyNumberFormat="1" applyFont="1" applyBorder="1" applyAlignment="1">
      <alignment horizontal="center"/>
    </xf>
    <xf numFmtId="0" fontId="0" fillId="0" borderId="2" xfId="0" applyBorder="1"/>
    <xf numFmtId="165" fontId="0" fillId="0" borderId="12" xfId="11" applyNumberFormat="1" applyFont="1" applyBorder="1" applyAlignment="1">
      <alignment horizontal="center"/>
    </xf>
    <xf numFmtId="165" fontId="0" fillId="0" borderId="13" xfId="11" applyNumberFormat="1" applyFont="1" applyBorder="1" applyAlignment="1">
      <alignment horizontal="center"/>
    </xf>
    <xf numFmtId="0" fontId="0" fillId="0" borderId="4" xfId="0" applyBorder="1"/>
    <xf numFmtId="0" fontId="9" fillId="0" borderId="5" xfId="6" applyFont="1" applyFill="1" applyBorder="1" applyAlignment="1" applyProtection="1">
      <alignment horizontal="center" vertical="top"/>
    </xf>
    <xf numFmtId="0" fontId="6" fillId="0" borderId="5" xfId="6" applyBorder="1" applyAlignment="1">
      <alignment horizontal="center" vertical="top" wrapText="1"/>
    </xf>
    <xf numFmtId="0" fontId="9" fillId="0" borderId="5" xfId="6" applyFont="1" applyFill="1" applyBorder="1" applyAlignment="1" applyProtection="1">
      <alignment vertical="top"/>
    </xf>
    <xf numFmtId="0" fontId="14" fillId="0" borderId="0" xfId="0" applyFont="1" applyFill="1" applyAlignment="1">
      <alignment vertical="top"/>
    </xf>
    <xf numFmtId="0" fontId="6" fillId="0" borderId="5" xfId="6" applyFont="1" applyBorder="1" applyAlignment="1">
      <alignment horizontal="left" vertical="top" wrapText="1"/>
    </xf>
    <xf numFmtId="0" fontId="14" fillId="0" borderId="0" xfId="0" applyFont="1"/>
    <xf numFmtId="164" fontId="0" fillId="4" borderId="5" xfId="0" applyNumberFormat="1" applyFill="1" applyBorder="1" applyAlignment="1" applyProtection="1">
      <alignment vertical="top"/>
      <protection locked="0"/>
    </xf>
    <xf numFmtId="0" fontId="15" fillId="0" borderId="5" xfId="0" quotePrefix="1" applyFont="1" applyFill="1" applyBorder="1" applyAlignment="1">
      <alignment horizontal="left" vertical="top" indent="1"/>
    </xf>
    <xf numFmtId="14" fontId="0" fillId="0" borderId="2" xfId="0" applyNumberFormat="1" applyBorder="1"/>
    <xf numFmtId="14" fontId="0" fillId="0" borderId="3" xfId="0" applyNumberFormat="1" applyBorder="1"/>
    <xf numFmtId="0" fontId="6" fillId="0" borderId="5" xfId="0" applyFont="1" applyFill="1" applyBorder="1" applyAlignment="1">
      <alignment vertical="top"/>
    </xf>
    <xf numFmtId="0" fontId="0" fillId="0" borderId="0" xfId="0" applyFont="1" applyBorder="1" applyAlignment="1">
      <alignment vertical="top" wrapText="1"/>
    </xf>
    <xf numFmtId="164" fontId="0" fillId="0" borderId="0" xfId="0" applyNumberFormat="1" applyFont="1" applyAlignment="1">
      <alignment wrapText="1"/>
    </xf>
    <xf numFmtId="0" fontId="0" fillId="0" borderId="5" xfId="0" applyFont="1" applyBorder="1" applyAlignment="1">
      <alignment vertical="top" wrapText="1"/>
    </xf>
    <xf numFmtId="164" fontId="0" fillId="0" borderId="5" xfId="0" applyNumberFormat="1" applyFont="1" applyBorder="1" applyAlignment="1">
      <alignment wrapText="1"/>
    </xf>
    <xf numFmtId="0" fontId="0" fillId="0" borderId="0" xfId="0" applyFont="1" applyAlignment="1">
      <alignment vertical="top" wrapText="1"/>
    </xf>
    <xf numFmtId="0" fontId="15" fillId="0" borderId="5" xfId="0" applyFont="1" applyBorder="1" applyAlignment="1">
      <alignment vertical="top" wrapText="1"/>
    </xf>
    <xf numFmtId="0" fontId="15" fillId="0" borderId="0" xfId="0" applyFont="1" applyBorder="1" applyAlignment="1" applyProtection="1">
      <alignment vertical="top" wrapText="1"/>
    </xf>
    <xf numFmtId="0" fontId="15" fillId="0" borderId="5" xfId="0" applyFont="1" applyBorder="1" applyAlignment="1" applyProtection="1">
      <alignment vertical="top" wrapText="1"/>
    </xf>
    <xf numFmtId="1" fontId="0" fillId="4" borderId="5" xfId="0" applyNumberFormat="1" applyFill="1" applyBorder="1" applyAlignment="1" applyProtection="1">
      <alignment horizontal="center" vertical="top"/>
      <protection locked="0"/>
    </xf>
    <xf numFmtId="166" fontId="15" fillId="37" borderId="51" xfId="0" applyNumberFormat="1" applyFont="1" applyFill="1" applyBorder="1" applyAlignment="1" applyProtection="1">
      <alignment vertical="top"/>
    </xf>
    <xf numFmtId="166" fontId="16" fillId="36" borderId="1" xfId="0" applyNumberFormat="1" applyFont="1" applyFill="1" applyBorder="1" applyAlignment="1" applyProtection="1">
      <alignment vertical="top"/>
    </xf>
    <xf numFmtId="0" fontId="0" fillId="0" borderId="11" xfId="0" applyFont="1" applyFill="1" applyBorder="1" applyAlignment="1" applyProtection="1">
      <alignment horizontal="right" vertical="top"/>
    </xf>
    <xf numFmtId="0" fontId="0" fillId="0" borderId="5" xfId="0" applyFont="1" applyFill="1" applyBorder="1" applyAlignment="1" applyProtection="1">
      <alignment horizontal="right" vertical="top"/>
    </xf>
    <xf numFmtId="0" fontId="44" fillId="0" borderId="5" xfId="0" applyFont="1" applyFill="1" applyBorder="1" applyAlignment="1" applyProtection="1">
      <alignment horizontal="center" vertical="top"/>
    </xf>
    <xf numFmtId="164" fontId="44" fillId="0" borderId="5" xfId="0" applyNumberFormat="1" applyFont="1" applyFill="1" applyBorder="1" applyAlignment="1" applyProtection="1">
      <alignment vertical="top"/>
    </xf>
    <xf numFmtId="0" fontId="0" fillId="0" borderId="0" xfId="0" applyFont="1"/>
    <xf numFmtId="10" fontId="0" fillId="4" borderId="17" xfId="5" applyNumberFormat="1" applyFont="1" applyFill="1" applyBorder="1" applyAlignment="1" applyProtection="1">
      <alignment horizontal="center"/>
      <protection locked="0"/>
    </xf>
    <xf numFmtId="10" fontId="0" fillId="4" borderId="5" xfId="5" applyNumberFormat="1" applyFont="1" applyFill="1" applyBorder="1" applyAlignment="1" applyProtection="1">
      <alignment horizontal="center"/>
      <protection locked="0"/>
    </xf>
    <xf numFmtId="0" fontId="1" fillId="0" borderId="54" xfId="0" applyFont="1" applyBorder="1" applyAlignment="1" applyProtection="1">
      <alignment vertical="top"/>
    </xf>
    <xf numFmtId="0" fontId="1" fillId="0" borderId="56" xfId="0" applyFont="1" applyBorder="1" applyAlignment="1" applyProtection="1">
      <alignment vertical="top"/>
    </xf>
    <xf numFmtId="0" fontId="1" fillId="0" borderId="0" xfId="0" applyFont="1" applyAlignment="1" applyProtection="1">
      <alignment vertical="top"/>
    </xf>
    <xf numFmtId="0" fontId="0" fillId="0" borderId="8" xfId="0" applyBorder="1" applyAlignment="1" applyProtection="1">
      <alignment vertical="top"/>
    </xf>
    <xf numFmtId="0" fontId="3" fillId="0" borderId="25" xfId="0" applyFont="1" applyBorder="1" applyAlignment="1" applyProtection="1">
      <alignment horizontal="right" vertical="top"/>
    </xf>
    <xf numFmtId="0" fontId="3" fillId="0" borderId="0" xfId="0" applyFont="1" applyAlignment="1" applyProtection="1">
      <alignment horizontal="right" vertical="top"/>
    </xf>
    <xf numFmtId="0" fontId="0" fillId="0" borderId="0" xfId="0" applyAlignment="1" applyProtection="1">
      <alignment vertical="top"/>
    </xf>
    <xf numFmtId="0" fontId="3" fillId="0" borderId="8" xfId="0" applyFont="1" applyBorder="1" applyProtection="1"/>
    <xf numFmtId="0" fontId="3" fillId="0" borderId="0" xfId="0" applyFont="1" applyBorder="1" applyProtection="1"/>
    <xf numFmtId="0" fontId="0" fillId="0" borderId="25" xfId="0" applyBorder="1" applyProtection="1"/>
    <xf numFmtId="0" fontId="0" fillId="0" borderId="0" xfId="0" applyProtection="1"/>
    <xf numFmtId="0" fontId="3" fillId="0" borderId="0" xfId="0" applyFont="1" applyFill="1" applyBorder="1" applyAlignment="1" applyProtection="1">
      <alignment horizontal="left" wrapText="1"/>
    </xf>
    <xf numFmtId="0" fontId="0" fillId="0" borderId="8" xfId="0" applyBorder="1" applyProtection="1"/>
    <xf numFmtId="0" fontId="0" fillId="0" borderId="0" xfId="0" applyBorder="1" applyProtection="1"/>
    <xf numFmtId="0" fontId="0" fillId="0" borderId="0" xfId="0" applyBorder="1" applyAlignment="1" applyProtection="1">
      <alignment horizontal="center"/>
    </xf>
    <xf numFmtId="0" fontId="4" fillId="38" borderId="14" xfId="0" applyFont="1" applyFill="1" applyBorder="1" applyAlignment="1" applyProtection="1">
      <alignment wrapText="1"/>
    </xf>
    <xf numFmtId="0" fontId="4" fillId="38" borderId="15" xfId="0" applyFont="1" applyFill="1" applyBorder="1" applyAlignment="1" applyProtection="1">
      <alignment horizontal="center"/>
    </xf>
    <xf numFmtId="0" fontId="0" fillId="0" borderId="53" xfId="0" applyFont="1" applyBorder="1" applyAlignment="1" applyProtection="1">
      <alignment horizontal="right" wrapText="1"/>
    </xf>
    <xf numFmtId="0" fontId="3" fillId="0" borderId="16" xfId="0" applyFont="1" applyBorder="1" applyAlignment="1" applyProtection="1">
      <alignment horizontal="right" wrapText="1"/>
    </xf>
    <xf numFmtId="0" fontId="0" fillId="0" borderId="26" xfId="0" applyBorder="1" applyProtection="1"/>
    <xf numFmtId="0" fontId="0" fillId="0" borderId="7" xfId="0" applyBorder="1" applyProtection="1"/>
    <xf numFmtId="0" fontId="0" fillId="0" borderId="7" xfId="0" applyBorder="1" applyAlignment="1" applyProtection="1">
      <alignment horizontal="center"/>
    </xf>
    <xf numFmtId="0" fontId="0" fillId="0" borderId="27" xfId="0" applyBorder="1" applyProtection="1"/>
    <xf numFmtId="0" fontId="0" fillId="0" borderId="0" xfId="0" applyAlignment="1" applyProtection="1">
      <alignment horizontal="center"/>
    </xf>
    <xf numFmtId="0" fontId="16" fillId="0" borderId="5" xfId="0" quotePrefix="1" applyFont="1" applyFill="1" applyBorder="1" applyAlignment="1">
      <alignment horizontal="left" vertical="top" indent="1"/>
    </xf>
    <xf numFmtId="0" fontId="0" fillId="0" borderId="54" xfId="0" applyBorder="1" applyAlignment="1" applyProtection="1">
      <alignment vertical="top"/>
    </xf>
    <xf numFmtId="0" fontId="3" fillId="0" borderId="56" xfId="0" applyFont="1" applyBorder="1" applyAlignment="1" applyProtection="1">
      <alignment horizontal="right" vertical="top"/>
    </xf>
    <xf numFmtId="0" fontId="0" fillId="0" borderId="25" xfId="0" applyBorder="1" applyAlignment="1" applyProtection="1">
      <alignment vertical="top"/>
    </xf>
    <xf numFmtId="0" fontId="1" fillId="0" borderId="0" xfId="0" applyFont="1" applyBorder="1" applyAlignment="1" applyProtection="1">
      <alignment vertical="top"/>
    </xf>
    <xf numFmtId="0" fontId="0" fillId="0" borderId="0" xfId="0" applyBorder="1" applyAlignment="1" applyProtection="1">
      <alignment vertical="top" wrapText="1"/>
    </xf>
    <xf numFmtId="0" fontId="0" fillId="0" borderId="0" xfId="0" applyBorder="1" applyAlignment="1" applyProtection="1">
      <alignment vertical="top"/>
    </xf>
    <xf numFmtId="0" fontId="13" fillId="0" borderId="25" xfId="0" applyFont="1" applyFill="1" applyBorder="1" applyAlignment="1" applyProtection="1">
      <alignment horizontal="left" vertical="top"/>
    </xf>
    <xf numFmtId="0" fontId="0" fillId="0" borderId="0" xfId="0" applyFont="1" applyBorder="1" applyAlignment="1" applyProtection="1">
      <alignment horizontal="left" vertical="center" wrapText="1"/>
    </xf>
    <xf numFmtId="0" fontId="8" fillId="0" borderId="0" xfId="0" applyFont="1" applyBorder="1" applyAlignment="1" applyProtection="1">
      <alignment vertical="top" wrapText="1"/>
    </xf>
    <xf numFmtId="0" fontId="1" fillId="0" borderId="9" xfId="0" applyFont="1" applyBorder="1" applyAlignment="1" applyProtection="1">
      <alignment vertical="top" wrapText="1"/>
    </xf>
    <xf numFmtId="0" fontId="1" fillId="0" borderId="9" xfId="0" applyFont="1" applyBorder="1" applyAlignment="1" applyProtection="1">
      <alignment horizontal="center" vertical="top" wrapText="1"/>
    </xf>
    <xf numFmtId="0" fontId="0" fillId="0" borderId="5" xfId="0" applyBorder="1" applyAlignment="1" applyProtection="1">
      <alignment vertical="top" wrapText="1"/>
    </xf>
    <xf numFmtId="0" fontId="14" fillId="0" borderId="0" xfId="0" applyFont="1" applyAlignment="1" applyProtection="1">
      <alignment vertical="top"/>
    </xf>
    <xf numFmtId="0" fontId="4" fillId="2" borderId="7" xfId="0" applyFont="1" applyFill="1" applyBorder="1" applyAlignment="1" applyProtection="1">
      <alignment horizontal="center" vertical="top" wrapText="1"/>
    </xf>
    <xf numFmtId="0" fontId="0" fillId="0" borderId="5" xfId="0" applyFill="1" applyBorder="1" applyAlignment="1" applyProtection="1">
      <alignment horizontal="right" vertical="top" wrapText="1"/>
    </xf>
    <xf numFmtId="0" fontId="0" fillId="0" borderId="26" xfId="0" applyBorder="1" applyAlignment="1" applyProtection="1">
      <alignment vertical="top"/>
    </xf>
    <xf numFmtId="0" fontId="0" fillId="0" borderId="7" xfId="0" applyBorder="1" applyAlignment="1" applyProtection="1">
      <alignment vertical="top"/>
    </xf>
    <xf numFmtId="0" fontId="0" fillId="0" borderId="7" xfId="0" applyBorder="1" applyAlignment="1" applyProtection="1">
      <alignment vertical="top" wrapText="1"/>
    </xf>
    <xf numFmtId="0" fontId="0" fillId="0" borderId="27" xfId="0" applyBorder="1" applyAlignment="1" applyProtection="1">
      <alignment vertical="top"/>
    </xf>
    <xf numFmtId="0" fontId="0" fillId="0" borderId="0" xfId="0" applyAlignment="1" applyProtection="1">
      <alignment vertical="top" wrapText="1"/>
    </xf>
    <xf numFmtId="0" fontId="0" fillId="4" borderId="5" xfId="0" applyFill="1" applyBorder="1" applyAlignment="1" applyProtection="1">
      <alignment vertical="top" wrapText="1"/>
      <protection locked="0"/>
    </xf>
    <xf numFmtId="10" fontId="0" fillId="4" borderId="5" xfId="5" applyNumberFormat="1" applyFont="1" applyFill="1" applyBorder="1" applyAlignment="1" applyProtection="1">
      <alignment horizontal="center" vertical="top"/>
      <protection locked="0"/>
    </xf>
    <xf numFmtId="0" fontId="0" fillId="0" borderId="23" xfId="0" applyBorder="1" applyAlignment="1" applyProtection="1">
      <alignment vertical="top"/>
    </xf>
    <xf numFmtId="0" fontId="3" fillId="0" borderId="24" xfId="0" applyFont="1" applyBorder="1" applyAlignment="1" applyProtection="1">
      <alignment horizontal="right" vertical="top"/>
    </xf>
    <xf numFmtId="0" fontId="0" fillId="0" borderId="0" xfId="0" applyBorder="1" applyAlignment="1" applyProtection="1">
      <alignment horizontal="center" vertical="top"/>
    </xf>
    <xf numFmtId="0" fontId="1" fillId="0" borderId="31" xfId="0" applyFont="1" applyBorder="1" applyAlignment="1" applyProtection="1">
      <alignment vertical="top" wrapText="1"/>
    </xf>
    <xf numFmtId="0" fontId="1" fillId="0" borderId="30" xfId="0" applyFont="1" applyBorder="1" applyAlignment="1" applyProtection="1">
      <alignment horizontal="center" vertical="top" wrapText="1"/>
    </xf>
    <xf numFmtId="0" fontId="1" fillId="0" borderId="9" xfId="0" applyFont="1" applyBorder="1" applyAlignment="1" applyProtection="1">
      <alignment horizontal="center" vertical="top"/>
    </xf>
    <xf numFmtId="0" fontId="1" fillId="0" borderId="10" xfId="0" applyFont="1" applyBorder="1" applyAlignment="1" applyProtection="1">
      <alignment horizontal="right" vertical="top"/>
    </xf>
    <xf numFmtId="0" fontId="0" fillId="0" borderId="5" xfId="0" applyFill="1" applyBorder="1" applyAlignment="1" applyProtection="1">
      <alignment horizontal="left" vertical="top" wrapText="1"/>
    </xf>
    <xf numFmtId="164" fontId="0" fillId="0" borderId="5" xfId="0" applyNumberFormat="1" applyBorder="1" applyAlignment="1" applyProtection="1">
      <alignment horizontal="right" vertical="top"/>
    </xf>
    <xf numFmtId="164" fontId="0" fillId="0" borderId="5" xfId="0" applyNumberFormat="1" applyFill="1" applyBorder="1" applyAlignment="1" applyProtection="1">
      <alignment vertical="top"/>
    </xf>
    <xf numFmtId="0" fontId="0" fillId="0" borderId="44" xfId="0" applyBorder="1" applyAlignment="1" applyProtection="1">
      <alignment vertical="top"/>
    </xf>
    <xf numFmtId="0" fontId="0" fillId="0" borderId="0" xfId="0" applyBorder="1" applyAlignment="1" applyProtection="1">
      <alignment horizontal="right" vertical="top"/>
    </xf>
    <xf numFmtId="0" fontId="0" fillId="0" borderId="28" xfId="0" applyBorder="1" applyAlignment="1" applyProtection="1">
      <alignment vertical="top"/>
    </xf>
    <xf numFmtId="0" fontId="0" fillId="0" borderId="7" xfId="0" applyBorder="1" applyAlignment="1" applyProtection="1">
      <alignment horizontal="center" vertical="top"/>
    </xf>
    <xf numFmtId="0" fontId="0" fillId="0" borderId="0" xfId="0" applyAlignment="1" applyProtection="1">
      <alignment horizontal="center" vertical="top"/>
    </xf>
    <xf numFmtId="164" fontId="1" fillId="0" borderId="5" xfId="0" applyNumberFormat="1" applyFont="1" applyBorder="1" applyAlignment="1" applyProtection="1">
      <alignment vertical="top"/>
    </xf>
    <xf numFmtId="0" fontId="3" fillId="0" borderId="0" xfId="0" applyFont="1" applyAlignment="1" applyProtection="1">
      <alignment horizontal="left" vertical="top" wrapText="1"/>
    </xf>
    <xf numFmtId="0" fontId="14" fillId="0" borderId="0" xfId="0" applyFont="1" applyAlignment="1" applyProtection="1">
      <alignment horizontal="left" vertical="center" wrapText="1"/>
    </xf>
    <xf numFmtId="0" fontId="1" fillId="0" borderId="31" xfId="0" applyFont="1" applyBorder="1" applyAlignment="1" applyProtection="1">
      <alignment horizontal="center" vertical="top" wrapText="1"/>
    </xf>
    <xf numFmtId="0" fontId="4" fillId="2" borderId="21" xfId="0" applyFont="1" applyFill="1" applyBorder="1" applyAlignment="1" applyProtection="1">
      <alignment vertical="top"/>
    </xf>
    <xf numFmtId="0" fontId="4" fillId="2" borderId="21" xfId="0" applyFont="1" applyFill="1" applyBorder="1" applyAlignment="1" applyProtection="1">
      <alignment vertical="top" wrapText="1"/>
    </xf>
    <xf numFmtId="0" fontId="0" fillId="0" borderId="5" xfId="0" applyFill="1" applyBorder="1" applyAlignment="1" applyProtection="1">
      <alignment horizontal="center" vertical="top" wrapText="1"/>
    </xf>
    <xf numFmtId="164" fontId="1" fillId="0" borderId="5" xfId="0" applyNumberFormat="1" applyFont="1" applyFill="1" applyBorder="1" applyAlignment="1" applyProtection="1">
      <alignment vertical="top"/>
    </xf>
    <xf numFmtId="164" fontId="1" fillId="0" borderId="7" xfId="0" applyNumberFormat="1" applyFont="1" applyBorder="1" applyProtection="1"/>
    <xf numFmtId="164" fontId="1" fillId="0" borderId="5" xfId="0" applyNumberFormat="1" applyFont="1" applyBorder="1" applyProtection="1"/>
    <xf numFmtId="0" fontId="0" fillId="0" borderId="5" xfId="0" applyFill="1" applyBorder="1" applyAlignment="1" applyProtection="1">
      <alignment vertical="top" wrapText="1"/>
    </xf>
    <xf numFmtId="0" fontId="0" fillId="4" borderId="5" xfId="0" applyFill="1" applyBorder="1" applyAlignment="1" applyProtection="1">
      <alignment horizontal="center" vertical="top"/>
      <protection locked="0"/>
    </xf>
    <xf numFmtId="164" fontId="0" fillId="4" borderId="5" xfId="0" applyNumberFormat="1" applyFill="1" applyBorder="1" applyAlignment="1" applyProtection="1">
      <alignment horizontal="center" vertical="top"/>
      <protection locked="0"/>
    </xf>
    <xf numFmtId="0" fontId="47" fillId="0" borderId="0" xfId="0" applyFont="1" applyProtection="1"/>
    <xf numFmtId="0" fontId="17" fillId="0" borderId="0" xfId="0" applyFont="1" applyAlignment="1" applyProtection="1">
      <alignment wrapText="1"/>
    </xf>
    <xf numFmtId="0" fontId="0" fillId="0" borderId="0" xfId="0" applyAlignment="1" applyProtection="1">
      <alignment horizontal="right"/>
    </xf>
    <xf numFmtId="0" fontId="17" fillId="0" borderId="0" xfId="0" applyFont="1" applyAlignment="1" applyProtection="1">
      <alignment horizontal="right" wrapText="1"/>
    </xf>
    <xf numFmtId="0" fontId="1" fillId="0" borderId="9" xfId="0" applyFont="1" applyBorder="1" applyAlignment="1" applyProtection="1">
      <alignment vertical="top"/>
    </xf>
    <xf numFmtId="0" fontId="1" fillId="0" borderId="29" xfId="0" applyFont="1" applyBorder="1" applyAlignment="1" applyProtection="1">
      <alignment horizontal="center" vertical="top" wrapText="1"/>
    </xf>
    <xf numFmtId="0" fontId="1" fillId="0" borderId="9" xfId="0" applyFont="1" applyBorder="1" applyAlignment="1" applyProtection="1">
      <alignment horizontal="right" vertical="top" wrapText="1"/>
    </xf>
    <xf numFmtId="0" fontId="4" fillId="2" borderId="21" xfId="0" applyFont="1" applyFill="1" applyBorder="1" applyAlignment="1" applyProtection="1">
      <alignment horizontal="right" vertical="top" wrapText="1"/>
    </xf>
    <xf numFmtId="1" fontId="0" fillId="0" borderId="5" xfId="0" applyNumberFormat="1" applyFill="1" applyBorder="1" applyAlignment="1" applyProtection="1">
      <alignment horizontal="center" vertical="top"/>
    </xf>
    <xf numFmtId="164" fontId="0" fillId="0" borderId="5" xfId="0" applyNumberFormat="1" applyFill="1" applyBorder="1" applyAlignment="1" applyProtection="1">
      <alignment horizontal="right" vertical="top"/>
    </xf>
    <xf numFmtId="0" fontId="0" fillId="0" borderId="0" xfId="0" applyAlignment="1" applyProtection="1"/>
    <xf numFmtId="0" fontId="0" fillId="0" borderId="0" xfId="0" applyBorder="1" applyAlignment="1" applyProtection="1"/>
    <xf numFmtId="0" fontId="0" fillId="0" borderId="0" xfId="0" applyBorder="1" applyAlignment="1" applyProtection="1">
      <alignment horizontal="right"/>
    </xf>
    <xf numFmtId="0" fontId="14" fillId="0" borderId="0" xfId="0" applyFont="1" applyAlignment="1" applyProtection="1">
      <alignment vertical="center" wrapText="1"/>
    </xf>
    <xf numFmtId="164" fontId="1" fillId="0" borderId="0" xfId="0" applyNumberFormat="1" applyFont="1" applyBorder="1" applyProtection="1"/>
    <xf numFmtId="0" fontId="0" fillId="0" borderId="7" xfId="0" applyBorder="1" applyAlignment="1" applyProtection="1">
      <alignment horizontal="right"/>
    </xf>
    <xf numFmtId="0" fontId="0" fillId="4" borderId="5" xfId="0" applyFill="1" applyBorder="1" applyAlignment="1" applyProtection="1">
      <alignment vertical="top"/>
      <protection locked="0"/>
    </xf>
    <xf numFmtId="164" fontId="0" fillId="4" borderId="5" xfId="0" applyNumberFormat="1" applyFill="1" applyBorder="1" applyAlignment="1" applyProtection="1">
      <alignment horizontal="right" vertical="top"/>
      <protection locked="0"/>
    </xf>
    <xf numFmtId="0" fontId="14" fillId="0" borderId="0" xfId="0" applyFont="1" applyProtection="1"/>
    <xf numFmtId="0" fontId="0" fillId="0" borderId="52" xfId="0" applyBorder="1" applyAlignment="1" applyProtection="1">
      <alignment vertical="top"/>
    </xf>
    <xf numFmtId="0" fontId="14" fillId="0" borderId="28" xfId="0" applyFont="1" applyBorder="1" applyAlignment="1" applyProtection="1">
      <alignment horizontal="left" vertical="top" wrapText="1"/>
    </xf>
    <xf numFmtId="164" fontId="0" fillId="0" borderId="5" xfId="0" applyNumberFormat="1" applyFill="1" applyBorder="1" applyAlignment="1" applyProtection="1">
      <alignment horizontal="center" vertical="top"/>
    </xf>
    <xf numFmtId="164" fontId="1" fillId="0" borderId="1" xfId="0" applyNumberFormat="1" applyFont="1" applyBorder="1" applyProtection="1"/>
    <xf numFmtId="43" fontId="0" fillId="4" borderId="5" xfId="11" applyFont="1" applyFill="1" applyBorder="1" applyAlignment="1" applyProtection="1">
      <alignment horizontal="center" vertical="top"/>
      <protection locked="0"/>
    </xf>
    <xf numFmtId="0" fontId="1" fillId="0" borderId="23" xfId="0" applyFont="1" applyBorder="1" applyAlignment="1" applyProtection="1">
      <alignment vertical="top"/>
    </xf>
    <xf numFmtId="0" fontId="1" fillId="0" borderId="24" xfId="0" applyFont="1" applyBorder="1" applyAlignment="1" applyProtection="1">
      <alignment vertical="top"/>
    </xf>
    <xf numFmtId="0" fontId="0" fillId="0" borderId="8" xfId="0" applyFont="1" applyBorder="1" applyAlignment="1" applyProtection="1">
      <alignment vertical="top"/>
    </xf>
    <xf numFmtId="0" fontId="0" fillId="0" borderId="25" xfId="0" applyFont="1" applyBorder="1" applyAlignment="1" applyProtection="1">
      <alignment vertical="top"/>
    </xf>
    <xf numFmtId="0" fontId="0" fillId="0" borderId="0" xfId="0" applyFont="1" applyAlignment="1" applyProtection="1">
      <alignment vertical="top"/>
    </xf>
    <xf numFmtId="0" fontId="0" fillId="0" borderId="8" xfId="0" applyFont="1" applyBorder="1" applyAlignment="1" applyProtection="1">
      <alignment horizontal="left" vertical="top"/>
    </xf>
    <xf numFmtId="0" fontId="0" fillId="0" borderId="25" xfId="0" applyFont="1" applyBorder="1" applyAlignment="1" applyProtection="1">
      <alignment horizontal="left" vertical="top"/>
    </xf>
    <xf numFmtId="0" fontId="0" fillId="0" borderId="0" xfId="0" applyFont="1" applyAlignment="1" applyProtection="1">
      <alignment horizontal="left" vertical="top"/>
    </xf>
    <xf numFmtId="0" fontId="0" fillId="0" borderId="0" xfId="0" applyFont="1" applyBorder="1" applyAlignment="1" applyProtection="1">
      <alignment vertical="top"/>
    </xf>
    <xf numFmtId="0" fontId="0" fillId="0" borderId="0" xfId="0" applyFont="1" applyBorder="1" applyAlignment="1" applyProtection="1">
      <alignment vertical="top" wrapText="1"/>
    </xf>
    <xf numFmtId="0" fontId="3" fillId="0" borderId="0" xfId="0" applyFont="1" applyBorder="1" applyAlignment="1" applyProtection="1">
      <alignment horizontal="right" vertical="top"/>
    </xf>
    <xf numFmtId="0" fontId="1" fillId="0" borderId="8" xfId="0" applyFont="1" applyBorder="1" applyAlignment="1" applyProtection="1">
      <alignmen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center" vertical="center" wrapText="1"/>
    </xf>
    <xf numFmtId="0" fontId="1" fillId="0" borderId="5" xfId="0" applyFont="1" applyBorder="1" applyAlignment="1" applyProtection="1">
      <alignment horizontal="center" vertical="center"/>
    </xf>
    <xf numFmtId="0" fontId="9" fillId="0" borderId="5" xfId="0" applyFont="1" applyBorder="1" applyAlignment="1" applyProtection="1">
      <alignment horizontal="right" vertical="center" wrapText="1"/>
    </xf>
    <xf numFmtId="0" fontId="1" fillId="0" borderId="25" xfId="0" applyFont="1" applyBorder="1" applyAlignment="1" applyProtection="1">
      <alignment vertical="center"/>
    </xf>
    <xf numFmtId="0" fontId="1" fillId="0" borderId="0" xfId="0" applyFont="1" applyAlignment="1" applyProtection="1">
      <alignment vertical="center"/>
    </xf>
    <xf numFmtId="0" fontId="1" fillId="0" borderId="8" xfId="0" applyFont="1" applyBorder="1" applyAlignment="1" applyProtection="1">
      <alignment vertical="top"/>
    </xf>
    <xf numFmtId="0" fontId="4" fillId="2" borderId="0" xfId="0" applyFont="1" applyFill="1" applyBorder="1" applyAlignment="1" applyProtection="1">
      <alignment vertical="top" wrapText="1"/>
    </xf>
    <xf numFmtId="0" fontId="4" fillId="2" borderId="0" xfId="0" applyFont="1" applyFill="1" applyBorder="1" applyAlignment="1" applyProtection="1">
      <alignment horizontal="center" vertical="top"/>
    </xf>
    <xf numFmtId="0" fontId="9" fillId="2" borderId="0" xfId="0" applyFont="1" applyFill="1" applyBorder="1" applyAlignment="1" applyProtection="1">
      <alignment horizontal="right" vertical="top"/>
    </xf>
    <xf numFmtId="0" fontId="1" fillId="0" borderId="25" xfId="0" applyFont="1" applyBorder="1" applyAlignment="1" applyProtection="1">
      <alignment vertical="top"/>
    </xf>
    <xf numFmtId="164" fontId="9" fillId="2" borderId="0" xfId="0" applyNumberFormat="1" applyFont="1" applyFill="1" applyBorder="1" applyAlignment="1" applyProtection="1">
      <alignment horizontal="right" vertical="top"/>
    </xf>
    <xf numFmtId="0" fontId="0" fillId="0" borderId="0" xfId="0" applyFont="1" applyAlignment="1" applyProtection="1">
      <alignment vertical="top" wrapText="1"/>
    </xf>
    <xf numFmtId="0" fontId="0" fillId="0" borderId="0" xfId="0" applyFont="1" applyAlignment="1" applyProtection="1">
      <alignment horizontal="center" vertical="top"/>
    </xf>
    <xf numFmtId="0" fontId="0" fillId="0" borderId="0" xfId="0" applyFont="1" applyBorder="1" applyAlignment="1" applyProtection="1">
      <alignment horizontal="center" vertical="top"/>
    </xf>
    <xf numFmtId="0" fontId="0" fillId="0" borderId="57" xfId="0" applyBorder="1" applyAlignment="1" applyProtection="1">
      <alignment vertical="top"/>
    </xf>
    <xf numFmtId="0" fontId="3" fillId="0" borderId="59" xfId="0" applyFont="1" applyBorder="1" applyAlignment="1" applyProtection="1">
      <alignment horizontal="right" vertical="top"/>
    </xf>
    <xf numFmtId="17" fontId="48" fillId="38" borderId="0" xfId="0" quotePrefix="1" applyNumberFormat="1" applyFont="1" applyFill="1" applyBorder="1" applyProtection="1"/>
    <xf numFmtId="17" fontId="48" fillId="38" borderId="0" xfId="0" quotePrefix="1" applyNumberFormat="1" applyFont="1" applyFill="1" applyBorder="1" applyAlignment="1" applyProtection="1">
      <alignment horizontal="center"/>
    </xf>
    <xf numFmtId="0" fontId="48" fillId="38" borderId="0" xfId="0" applyFont="1" applyFill="1" applyBorder="1" applyProtection="1"/>
    <xf numFmtId="0" fontId="0" fillId="0" borderId="5" xfId="0" applyBorder="1" applyAlignment="1" applyProtection="1">
      <alignment horizontal="center"/>
    </xf>
    <xf numFmtId="0" fontId="6" fillId="0" borderId="5" xfId="6" applyFont="1" applyFill="1" applyBorder="1" applyAlignment="1">
      <alignment horizontal="left" vertical="top" wrapText="1"/>
    </xf>
    <xf numFmtId="0" fontId="0" fillId="0" borderId="47" xfId="0" applyFill="1" applyBorder="1" applyAlignment="1" applyProtection="1">
      <alignment horizontal="left"/>
    </xf>
    <xf numFmtId="164" fontId="0" fillId="0" borderId="5" xfId="5" applyNumberFormat="1" applyFont="1" applyFill="1" applyBorder="1" applyAlignment="1" applyProtection="1">
      <alignment horizontal="right"/>
      <protection locked="0"/>
    </xf>
    <xf numFmtId="164" fontId="0" fillId="4" borderId="5" xfId="5" applyNumberFormat="1" applyFont="1" applyFill="1" applyBorder="1" applyAlignment="1" applyProtection="1">
      <alignment horizontal="right"/>
      <protection locked="0"/>
    </xf>
    <xf numFmtId="165" fontId="0" fillId="0" borderId="60" xfId="11" applyNumberFormat="1" applyFont="1" applyBorder="1" applyAlignment="1">
      <alignment horizontal="center"/>
    </xf>
    <xf numFmtId="0" fontId="0" fillId="0" borderId="61" xfId="0" applyBorder="1"/>
    <xf numFmtId="0" fontId="5" fillId="0" borderId="0" xfId="0" applyFont="1" applyAlignment="1">
      <alignment vertical="center"/>
    </xf>
    <xf numFmtId="0" fontId="49" fillId="0" borderId="0" xfId="0" applyFont="1" applyAlignment="1">
      <alignment horizontal="left" vertical="center" indent="4"/>
    </xf>
    <xf numFmtId="0" fontId="1" fillId="0" borderId="30" xfId="0" applyFont="1" applyBorder="1" applyAlignment="1" applyProtection="1">
      <alignment vertical="top" wrapText="1"/>
    </xf>
    <xf numFmtId="0" fontId="4" fillId="2" borderId="7" xfId="0" applyFont="1" applyFill="1" applyBorder="1" applyAlignment="1" applyProtection="1">
      <alignment vertical="top" wrapText="1"/>
    </xf>
    <xf numFmtId="0" fontId="1" fillId="0" borderId="62" xfId="0" applyFont="1" applyBorder="1" applyAlignment="1" applyProtection="1">
      <alignment vertical="top" wrapText="1"/>
    </xf>
    <xf numFmtId="165" fontId="0" fillId="0" borderId="63" xfId="11" applyNumberFormat="1" applyFont="1" applyBorder="1" applyAlignment="1">
      <alignment horizontal="center"/>
    </xf>
    <xf numFmtId="0" fontId="0" fillId="0" borderId="64" xfId="0" applyBorder="1"/>
    <xf numFmtId="165" fontId="0" fillId="0" borderId="65" xfId="11" applyNumberFormat="1" applyFont="1" applyBorder="1" applyAlignment="1">
      <alignment horizontal="center"/>
    </xf>
    <xf numFmtId="0" fontId="0" fillId="0" borderId="66" xfId="0" applyBorder="1"/>
    <xf numFmtId="14" fontId="0" fillId="0" borderId="66" xfId="0" applyNumberFormat="1" applyBorder="1"/>
    <xf numFmtId="165" fontId="0" fillId="0" borderId="67" xfId="11" applyNumberFormat="1" applyFont="1" applyBorder="1" applyAlignment="1">
      <alignment horizontal="center"/>
    </xf>
    <xf numFmtId="0" fontId="0" fillId="0" borderId="68" xfId="0" applyBorder="1"/>
    <xf numFmtId="0" fontId="1" fillId="0" borderId="31" xfId="0" applyFont="1" applyBorder="1" applyAlignment="1" applyProtection="1">
      <alignment horizontal="center" vertical="top" wrapText="1"/>
    </xf>
    <xf numFmtId="1" fontId="0" fillId="4" borderId="5" xfId="0" applyNumberFormat="1" applyFill="1" applyBorder="1" applyAlignment="1" applyProtection="1">
      <alignment horizontal="center" vertical="top"/>
      <protection locked="0"/>
    </xf>
    <xf numFmtId="2" fontId="0" fillId="4" borderId="5" xfId="0" applyNumberFormat="1" applyFill="1" applyBorder="1" applyAlignment="1" applyProtection="1">
      <alignment horizontal="center" vertical="top"/>
      <protection locked="0"/>
    </xf>
    <xf numFmtId="2" fontId="0" fillId="4" borderId="20" xfId="0" applyNumberFormat="1" applyFill="1" applyBorder="1" applyAlignment="1" applyProtection="1">
      <alignment horizontal="center" vertical="top"/>
      <protection locked="0"/>
    </xf>
    <xf numFmtId="2" fontId="0" fillId="0" borderId="5" xfId="0" applyNumberFormat="1" applyFill="1" applyBorder="1" applyAlignment="1" applyProtection="1">
      <alignment horizontal="center" vertical="top"/>
    </xf>
    <xf numFmtId="0" fontId="0" fillId="0" borderId="5" xfId="0" applyFill="1" applyBorder="1" applyAlignment="1" applyProtection="1">
      <alignment horizontal="center" vertical="top"/>
    </xf>
    <xf numFmtId="165" fontId="0" fillId="0" borderId="69" xfId="11" applyNumberFormat="1" applyFont="1" applyBorder="1" applyAlignment="1">
      <alignment horizontal="center"/>
    </xf>
    <xf numFmtId="0" fontId="0" fillId="0" borderId="70" xfId="0" applyBorder="1"/>
    <xf numFmtId="14" fontId="0" fillId="0" borderId="70" xfId="0" applyNumberFormat="1" applyBorder="1"/>
    <xf numFmtId="0" fontId="0" fillId="0" borderId="71" xfId="0" applyBorder="1"/>
    <xf numFmtId="0" fontId="12" fillId="0" borderId="5" xfId="0" applyFont="1" applyBorder="1" applyAlignment="1">
      <alignment horizontal="left" vertical="center"/>
    </xf>
    <xf numFmtId="0" fontId="12" fillId="3" borderId="5" xfId="0" applyFont="1" applyFill="1" applyBorder="1" applyAlignment="1">
      <alignment horizontal="left" vertical="center"/>
    </xf>
    <xf numFmtId="0" fontId="11" fillId="0" borderId="22" xfId="0" applyFont="1" applyBorder="1" applyAlignment="1">
      <alignment horizontal="left" vertical="center" wrapText="1"/>
    </xf>
    <xf numFmtId="0" fontId="4" fillId="2" borderId="0" xfId="0" applyFont="1" applyFill="1" applyAlignment="1">
      <alignment horizontal="left" vertical="center" wrapText="1"/>
    </xf>
    <xf numFmtId="0" fontId="11" fillId="4" borderId="18" xfId="0" applyFont="1" applyFill="1" applyBorder="1" applyAlignment="1" applyProtection="1">
      <alignment horizontal="left" vertical="center"/>
      <protection locked="0"/>
    </xf>
    <xf numFmtId="0" fontId="11" fillId="4" borderId="20" xfId="0" applyFont="1" applyFill="1" applyBorder="1" applyAlignment="1" applyProtection="1">
      <alignment horizontal="left" vertical="center"/>
      <protection locked="0"/>
    </xf>
    <xf numFmtId="0" fontId="4" fillId="2" borderId="55" xfId="0" applyFont="1" applyFill="1" applyBorder="1" applyAlignment="1" applyProtection="1">
      <alignment horizontal="left" vertical="center" wrapText="1" indent="1"/>
    </xf>
    <xf numFmtId="0" fontId="11" fillId="0" borderId="5" xfId="0" applyFont="1" applyFill="1" applyBorder="1" applyAlignment="1" applyProtection="1">
      <alignment horizontal="left" vertical="center"/>
    </xf>
    <xf numFmtId="0" fontId="11" fillId="0" borderId="5" xfId="0" applyFont="1" applyBorder="1" applyAlignment="1" applyProtection="1">
      <alignment horizontal="left" vertical="center" wrapText="1"/>
    </xf>
    <xf numFmtId="0" fontId="3" fillId="0" borderId="0" xfId="0" applyFont="1" applyFill="1" applyBorder="1" applyAlignment="1" applyProtection="1">
      <alignment horizontal="left" wrapText="1"/>
    </xf>
    <xf numFmtId="0" fontId="4" fillId="2" borderId="7" xfId="0" applyFont="1" applyFill="1" applyBorder="1" applyAlignment="1" applyProtection="1">
      <alignment horizontal="left" vertical="top" wrapText="1"/>
    </xf>
    <xf numFmtId="0" fontId="0" fillId="0" borderId="0" xfId="0" applyFont="1" applyBorder="1" applyAlignment="1" applyProtection="1">
      <alignment horizontal="left" vertical="center" wrapText="1"/>
    </xf>
    <xf numFmtId="0" fontId="4" fillId="2" borderId="55" xfId="0" applyFont="1" applyFill="1" applyBorder="1" applyAlignment="1" applyProtection="1">
      <alignment horizontal="left" vertical="center"/>
    </xf>
    <xf numFmtId="0" fontId="10" fillId="0" borderId="18" xfId="0" applyFont="1" applyBorder="1" applyAlignment="1" applyProtection="1">
      <alignment horizontal="left" vertical="center"/>
    </xf>
    <xf numFmtId="0" fontId="10" fillId="0" borderId="42" xfId="0" applyFont="1" applyBorder="1" applyAlignment="1" applyProtection="1">
      <alignment horizontal="left" vertical="center"/>
    </xf>
    <xf numFmtId="0" fontId="10" fillId="0" borderId="20" xfId="0" applyFont="1" applyBorder="1" applyAlignment="1" applyProtection="1">
      <alignment horizontal="left" vertical="center"/>
    </xf>
    <xf numFmtId="0" fontId="4" fillId="2" borderId="21" xfId="0" applyFont="1" applyFill="1" applyBorder="1" applyAlignment="1" applyProtection="1">
      <alignment horizontal="left" vertical="top" wrapText="1"/>
    </xf>
    <xf numFmtId="0" fontId="4" fillId="2" borderId="6" xfId="0" applyFont="1" applyFill="1" applyBorder="1" applyAlignment="1" applyProtection="1">
      <alignment horizontal="left" vertical="center"/>
    </xf>
    <xf numFmtId="0" fontId="4" fillId="2" borderId="44" xfId="0" applyFont="1" applyFill="1" applyBorder="1" applyAlignment="1" applyProtection="1">
      <alignment horizontal="left" vertical="center"/>
    </xf>
    <xf numFmtId="0" fontId="10" fillId="0" borderId="19" xfId="0" applyFont="1" applyBorder="1" applyAlignment="1" applyProtection="1">
      <alignment horizontal="left" vertical="center"/>
    </xf>
    <xf numFmtId="0" fontId="3" fillId="0" borderId="0" xfId="0" applyFont="1" applyAlignment="1" applyProtection="1">
      <alignment horizontal="left" vertical="top" wrapText="1"/>
    </xf>
    <xf numFmtId="0" fontId="4" fillId="2" borderId="45" xfId="0" applyFont="1" applyFill="1" applyBorder="1" applyAlignment="1" applyProtection="1">
      <alignment horizontal="left" vertical="center"/>
    </xf>
    <xf numFmtId="0" fontId="4" fillId="2" borderId="46" xfId="0" applyFont="1" applyFill="1" applyBorder="1" applyAlignment="1" applyProtection="1">
      <alignment horizontal="left" vertical="center"/>
    </xf>
    <xf numFmtId="0" fontId="11" fillId="0" borderId="5" xfId="0" applyFont="1" applyFill="1" applyBorder="1" applyAlignment="1" applyProtection="1">
      <alignment vertical="center"/>
    </xf>
    <xf numFmtId="0" fontId="10" fillId="0" borderId="5" xfId="0" applyFont="1" applyBorder="1" applyAlignment="1" applyProtection="1">
      <alignment vertical="center"/>
    </xf>
    <xf numFmtId="0" fontId="0" fillId="0" borderId="0" xfId="0" applyFont="1" applyAlignment="1" applyProtection="1">
      <alignment horizontal="left" wrapText="1"/>
    </xf>
    <xf numFmtId="0" fontId="3" fillId="0" borderId="0" xfId="0" applyFont="1" applyAlignment="1" applyProtection="1">
      <alignment wrapText="1"/>
    </xf>
    <xf numFmtId="0" fontId="4" fillId="2" borderId="58" xfId="0" applyFont="1" applyFill="1" applyBorder="1" applyAlignment="1" applyProtection="1">
      <alignment horizontal="left" vertical="center"/>
    </xf>
    <xf numFmtId="0" fontId="3" fillId="0" borderId="0" xfId="0" applyFont="1" applyBorder="1" applyAlignment="1" applyProtection="1">
      <alignment horizontal="left" vertical="top" wrapText="1"/>
    </xf>
    <xf numFmtId="0" fontId="4" fillId="2" borderId="52" xfId="0" applyFont="1" applyFill="1" applyBorder="1" applyAlignment="1" applyProtection="1">
      <alignment horizontal="left" vertical="center"/>
    </xf>
    <xf numFmtId="0" fontId="3" fillId="0" borderId="0" xfId="0" applyFont="1" applyAlignment="1" applyProtection="1">
      <alignment vertical="top" wrapText="1"/>
    </xf>
    <xf numFmtId="0" fontId="1" fillId="0" borderId="30" xfId="0" applyFont="1" applyBorder="1" applyAlignment="1" applyProtection="1">
      <alignment horizontal="center" vertical="top" wrapText="1"/>
    </xf>
    <xf numFmtId="0" fontId="1" fillId="0" borderId="31" xfId="0" applyFont="1" applyBorder="1" applyAlignment="1" applyProtection="1">
      <alignment horizontal="center" vertical="top" wrapText="1"/>
    </xf>
    <xf numFmtId="0" fontId="14" fillId="0" borderId="0" xfId="0" applyFont="1" applyAlignment="1" applyProtection="1">
      <alignment horizontal="left" vertical="center" wrapText="1"/>
    </xf>
    <xf numFmtId="1" fontId="0" fillId="4" borderId="18" xfId="0" applyNumberFormat="1" applyFill="1" applyBorder="1" applyAlignment="1" applyProtection="1">
      <alignment horizontal="center" vertical="top"/>
      <protection locked="0"/>
    </xf>
    <xf numFmtId="1" fontId="0" fillId="4" borderId="20" xfId="0" applyNumberFormat="1" applyFill="1" applyBorder="1" applyAlignment="1" applyProtection="1">
      <alignment horizontal="center" vertical="top"/>
      <protection locked="0"/>
    </xf>
    <xf numFmtId="0" fontId="14" fillId="0" borderId="0" xfId="0" applyFont="1" applyAlignment="1" applyProtection="1">
      <alignment horizontal="center" vertical="center" wrapText="1"/>
    </xf>
    <xf numFmtId="0" fontId="46" fillId="4" borderId="49" xfId="0" applyFont="1" applyFill="1" applyBorder="1" applyAlignment="1" applyProtection="1">
      <alignment horizontal="left" vertical="center" wrapText="1"/>
      <protection locked="0"/>
    </xf>
    <xf numFmtId="0" fontId="46" fillId="4" borderId="29" xfId="0" applyFont="1" applyFill="1" applyBorder="1" applyAlignment="1" applyProtection="1">
      <alignment horizontal="left" vertical="center" wrapText="1"/>
      <protection locked="0"/>
    </xf>
    <xf numFmtId="0" fontId="46" fillId="4" borderId="50" xfId="0" applyFont="1" applyFill="1" applyBorder="1" applyAlignment="1" applyProtection="1">
      <alignment horizontal="left" vertical="center" wrapText="1"/>
      <protection locked="0"/>
    </xf>
    <xf numFmtId="0" fontId="14" fillId="0" borderId="0" xfId="0" applyFont="1" applyAlignment="1" applyProtection="1">
      <alignment horizontal="center" vertical="center"/>
    </xf>
    <xf numFmtId="1" fontId="0" fillId="4" borderId="5" xfId="0" applyNumberFormat="1" applyFill="1" applyBorder="1" applyAlignment="1" applyProtection="1">
      <alignment horizontal="center" vertical="top"/>
      <protection locked="0"/>
    </xf>
    <xf numFmtId="0" fontId="14" fillId="0" borderId="0" xfId="0" applyFont="1" applyAlignment="1" applyProtection="1">
      <alignment horizontal="center" vertical="top" wrapText="1"/>
    </xf>
    <xf numFmtId="0" fontId="1" fillId="0" borderId="9" xfId="0" applyFont="1" applyBorder="1" applyAlignment="1" applyProtection="1">
      <alignment horizontal="left" vertical="top" wrapText="1"/>
    </xf>
    <xf numFmtId="0" fontId="4" fillId="2" borderId="0" xfId="0" applyFont="1" applyFill="1" applyBorder="1" applyAlignment="1" applyProtection="1">
      <alignment horizontal="left" vertical="center"/>
    </xf>
    <xf numFmtId="0" fontId="1" fillId="0" borderId="30" xfId="0" applyFont="1" applyBorder="1" applyAlignment="1" applyProtection="1">
      <alignment horizontal="left" vertical="top" wrapText="1"/>
    </xf>
    <xf numFmtId="0" fontId="1" fillId="0" borderId="29" xfId="0" applyFont="1" applyBorder="1" applyAlignment="1" applyProtection="1">
      <alignment horizontal="left" vertical="top" wrapText="1"/>
    </xf>
    <xf numFmtId="0" fontId="1" fillId="0" borderId="31"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45" fillId="0" borderId="0" xfId="0" applyFont="1" applyBorder="1" applyAlignment="1" applyProtection="1">
      <alignment horizontal="left" vertical="center" wrapText="1"/>
    </xf>
    <xf numFmtId="0" fontId="3" fillId="0" borderId="0" xfId="0" applyFont="1" applyAlignment="1" applyProtection="1">
      <alignment horizontal="left" wrapText="1"/>
    </xf>
    <xf numFmtId="0" fontId="4" fillId="2" borderId="48" xfId="0" applyFont="1" applyFill="1" applyBorder="1" applyAlignment="1" applyProtection="1">
      <alignment horizontal="left" vertical="center"/>
    </xf>
    <xf numFmtId="0" fontId="0" fillId="4" borderId="18" xfId="0"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20" xfId="0" applyFill="1" applyBorder="1" applyAlignment="1" applyProtection="1">
      <alignment horizontal="left" vertical="top" wrapText="1"/>
      <protection locked="0"/>
    </xf>
    <xf numFmtId="0" fontId="16" fillId="36" borderId="49" xfId="0" applyFont="1" applyFill="1" applyBorder="1" applyAlignment="1" applyProtection="1">
      <alignment horizontal="right" vertical="center"/>
    </xf>
    <xf numFmtId="0" fontId="0" fillId="36" borderId="29" xfId="0" applyFont="1" applyFill="1" applyBorder="1" applyAlignment="1" applyProtection="1">
      <alignment horizontal="right" vertical="center"/>
    </xf>
    <xf numFmtId="0" fontId="0" fillId="36" borderId="50" xfId="0" applyFont="1" applyFill="1" applyBorder="1" applyAlignment="1" applyProtection="1">
      <alignment horizontal="right" vertical="center"/>
    </xf>
    <xf numFmtId="0" fontId="0" fillId="0" borderId="0" xfId="0" applyFont="1" applyBorder="1" applyAlignment="1" applyProtection="1">
      <alignment horizontal="left" vertical="top" wrapText="1"/>
    </xf>
  </cellXfs>
  <cellStyles count="370">
    <cellStyle name="%" xfId="16"/>
    <cellStyle name="% 12" xfId="17"/>
    <cellStyle name="% 2" xfId="18"/>
    <cellStyle name="% 3" xfId="19"/>
    <cellStyle name="% 4" xfId="20"/>
    <cellStyle name="%_514446" xfId="21"/>
    <cellStyle name="%_514455" xfId="22"/>
    <cellStyle name="%_A63 Castle Street Summary analysis 191109 (2)" xfId="23"/>
    <cellStyle name="%_Amended for CM segment Range Estimate M62 J25 - J30" xfId="24"/>
    <cellStyle name="%_Amended for CM segment Range Estimate M62 J25 - J30 REV1" xfId="25"/>
    <cellStyle name="%_Annex 5 - CESS Converter v6" xfId="26"/>
    <cellStyle name="%_Book1" xfId="27"/>
    <cellStyle name="%_Book1 (3)" xfId="28"/>
    <cellStyle name="%_Book1 (4)" xfId="29"/>
    <cellStyle name="%_Book2 (7)" xfId="30"/>
    <cellStyle name="%_C-B  Range Estimate M1 J10 - J13    REV 3" xfId="31"/>
    <cellStyle name="%_C-B  Range Estimate M1 J15 - J19 REV 3" xfId="32"/>
    <cellStyle name="%_C-B  Range Estimate M20  J3 - J5    REV 3" xfId="33"/>
    <cellStyle name="%_C-B  Range Estimate M23  J8 - J10    REV 3" xfId="34"/>
    <cellStyle name="%_C-B  Range Estimate M25   J5 - J7    REV 3" xfId="35"/>
    <cellStyle name="%_C-B  Range Estimate M3  J2 - J4a    REV 3" xfId="36"/>
    <cellStyle name="%_C-B  Range Estimate M6  J2 - J4    REV 3" xfId="37"/>
    <cellStyle name="%_C-B  Range Estimate M62  J25 - J30    REV 3" xfId="38"/>
    <cellStyle name="%_C-B  Range Estimate M62 J25 - J30 REV 2" xfId="39"/>
    <cellStyle name="%_CESS" xfId="40"/>
    <cellStyle name="%_CESS (v 1) (2)" xfId="41"/>
    <cellStyle name="%_CMDAL 20 11 09" xfId="42"/>
    <cellStyle name="%_Construction Scheme Analysis Workbook" xfId="43"/>
    <cellStyle name="%_Copy of Cost Estimate Report Template (current) (2)" xfId="44"/>
    <cellStyle name="%_Copy of Cost Estimate Report Template (current) (3)" xfId="45"/>
    <cellStyle name="%_Copy of DVE phase costs with deflation BE 081209 (2)" xfId="46"/>
    <cellStyle name="%_Copy of Range Estimate Template (CESS 9 49TH1) 2010 unchecked s1" xfId="47"/>
    <cellStyle name="%_Cost Estiamte Report Template rev 07" xfId="48"/>
    <cellStyle name="%_Cost Estimate Report Template" xfId="49"/>
    <cellStyle name="%_Cost Estimate Report Template (2)" xfId="50"/>
    <cellStyle name="%_Cost Estimate Report Template (CERT V1) 27.01.10" xfId="51"/>
    <cellStyle name="%_Cost Estimate Report Template (Current)" xfId="52"/>
    <cellStyle name="%_Cost Estimate Report Template (current) (3)" xfId="53"/>
    <cellStyle name="%_Cost Estimate Report Template (Current) 1" xfId="54"/>
    <cellStyle name="%_Cost Estimate Report Template Amended rev 14mbj(CESS VERSION)" xfId="55"/>
    <cellStyle name="%_Cost Estimate Report Template1 14.12.09" xfId="56"/>
    <cellStyle name="%_Cost Estimate Report Template2 15.12.09" xfId="57"/>
    <cellStyle name="%_DS Programme Risk template based on M25 DRAFT UPDATED II" xfId="58"/>
    <cellStyle name="%_Final Scheme Analysis" xfId="59"/>
    <cellStyle name="%_M1 J25-28 RE Const pr risk applied 200910 DRAFT" xfId="60"/>
    <cellStyle name="%_M25 (S2) J5-7 RE 111110 v1 DRAFT (2)" xfId="61"/>
    <cellStyle name="%_M25 Section 2 MM J5-7 RE 121010 excersise" xfId="62"/>
    <cellStyle name="%_Micks template with comments" xfId="63"/>
    <cellStyle name="%_OPT &amp; DEV Workbook" xfId="64"/>
    <cellStyle name="%_Opts &amp; Dev Scheme Analysis Workbook" xfId="65"/>
    <cellStyle name="%_Output Assurance" xfId="66"/>
    <cellStyle name="%_Process" xfId="67"/>
    <cellStyle name="%_Range Estimate Template (CESS 9.4.9) 1" xfId="68"/>
    <cellStyle name="%_Range Estimate Template (CESS 9.4.9) 5" xfId="69"/>
    <cellStyle name="%_Range Estimate Template (CESS 9.5 0) 14" xfId="70"/>
    <cellStyle name="%_Range Estimate Template (CESS 9.5 0) 19" xfId="71"/>
    <cellStyle name="%_Range Estimate Template (CESS 9.5 0) 28 DS" xfId="72"/>
    <cellStyle name="%_Range Estimate Template (CESS 9.5 0) V10 Draft new port risk" xfId="73"/>
    <cellStyle name="%_Range Estimate Template (v8.4)" xfId="74"/>
    <cellStyle name="%_Range Estimate Template V10 120411" xfId="75"/>
    <cellStyle name="%_RET port" xfId="76"/>
    <cellStyle name="%_RET V10.1 190212 Formatting Changes" xfId="77"/>
    <cellStyle name="%_Risk &amp; Issues" xfId="78"/>
    <cellStyle name="%_Risk 1" xfId="79"/>
    <cellStyle name="%_Risk Reg template V2" xfId="80"/>
    <cellStyle name="%_Segment C-B Cost Compararison" xfId="81"/>
    <cellStyle name="%_Summary C - B" xfId="82"/>
    <cellStyle name="%_Template C-B  Range Estimate M    J   - J    REV 3" xfId="83"/>
    <cellStyle name="%_TEST OPT &amp; DEV" xfId="84"/>
    <cellStyle name="%_TEST Scheme Analysis" xfId="85"/>
    <cellStyle name="%_TEST Workbook" xfId="86"/>
    <cellStyle name="* PA Heading 1" xfId="87"/>
    <cellStyle name="* PA Heading 2" xfId="88"/>
    <cellStyle name="* PA Heading 3" xfId="89"/>
    <cellStyle name="* PA Table Headings" xfId="90"/>
    <cellStyle name="**Input Cell" xfId="91"/>
    <cellStyle name="**Output Cell" xfId="92"/>
    <cellStyle name="**Reference Cell" xfId="93"/>
    <cellStyle name="20% - Accent1 2" xfId="94"/>
    <cellStyle name="20% - Accent2 2" xfId="95"/>
    <cellStyle name="20% - Accent3 2" xfId="96"/>
    <cellStyle name="20% - Accent4 2" xfId="97"/>
    <cellStyle name="20% - Accent5 2" xfId="98"/>
    <cellStyle name="20% - Accent6 2" xfId="99"/>
    <cellStyle name="40% - Accent1 2" xfId="100"/>
    <cellStyle name="40% - Accent2 2" xfId="101"/>
    <cellStyle name="40% - Accent3 2" xfId="102"/>
    <cellStyle name="40% - Accent4 2" xfId="103"/>
    <cellStyle name="40% - Accent5 2" xfId="104"/>
    <cellStyle name="40% - Accent6 2" xfId="105"/>
    <cellStyle name="60% - Accent1 2" xfId="106"/>
    <cellStyle name="60% - Accent2 2" xfId="107"/>
    <cellStyle name="60% - Accent3 2" xfId="108"/>
    <cellStyle name="60% - Accent4 2" xfId="109"/>
    <cellStyle name="60% - Accent5 2" xfId="110"/>
    <cellStyle name="60% - Accent6 2" xfId="111"/>
    <cellStyle name="Accent1 2" xfId="112"/>
    <cellStyle name="Accent2 2" xfId="113"/>
    <cellStyle name="Accent3 2" xfId="114"/>
    <cellStyle name="Accent4 2" xfId="115"/>
    <cellStyle name="Accent5 2" xfId="116"/>
    <cellStyle name="Accent6 2" xfId="117"/>
    <cellStyle name="Bad 2" xfId="118"/>
    <cellStyle name="Calculation 2" xfId="119"/>
    <cellStyle name="Calculation 3" xfId="120"/>
    <cellStyle name="Check Cell 2" xfId="121"/>
    <cellStyle name="Comma" xfId="11" builtinId="3"/>
    <cellStyle name="Comma 10" xfId="122"/>
    <cellStyle name="Comma 2" xfId="2"/>
    <cellStyle name="Comma 2 16" xfId="10"/>
    <cellStyle name="Comma 2 2" xfId="123"/>
    <cellStyle name="Comma 2 2 2" xfId="124"/>
    <cellStyle name="Comma 2 3" xfId="125"/>
    <cellStyle name="Comma 2 3 2" xfId="126"/>
    <cellStyle name="Comma 2 4" xfId="127"/>
    <cellStyle name="Comma 2 5" xfId="128"/>
    <cellStyle name="Comma 3" xfId="129"/>
    <cellStyle name="Comma 3 2" xfId="130"/>
    <cellStyle name="Comma 3 2 2" xfId="131"/>
    <cellStyle name="Comma 3 3" xfId="132"/>
    <cellStyle name="Comma 4" xfId="133"/>
    <cellStyle name="Comma 4 2" xfId="134"/>
    <cellStyle name="Comma 5" xfId="135"/>
    <cellStyle name="Comma 5 2" xfId="136"/>
    <cellStyle name="Comma 5 2 2" xfId="137"/>
    <cellStyle name="Comma 5 2 3" xfId="138"/>
    <cellStyle name="Comma 5 3" xfId="139"/>
    <cellStyle name="Comma 5 3 2" xfId="140"/>
    <cellStyle name="Comma 5 3 3" xfId="141"/>
    <cellStyle name="Comma 5 4" xfId="142"/>
    <cellStyle name="Comma 5 5" xfId="143"/>
    <cellStyle name="Comma 6" xfId="144"/>
    <cellStyle name="Comma 6 2" xfId="145"/>
    <cellStyle name="Comma 6 2 2" xfId="146"/>
    <cellStyle name="Comma 6 2 3" xfId="147"/>
    <cellStyle name="Comma 6 3" xfId="148"/>
    <cellStyle name="Comma 6 3 2" xfId="149"/>
    <cellStyle name="Comma 6 3 3" xfId="150"/>
    <cellStyle name="Comma 6 4" xfId="151"/>
    <cellStyle name="Comma 6 5" xfId="152"/>
    <cellStyle name="Comma 7" xfId="153"/>
    <cellStyle name="Comma 7 2" xfId="154"/>
    <cellStyle name="Comma 7 3" xfId="155"/>
    <cellStyle name="Comma 8" xfId="156"/>
    <cellStyle name="Comma 9" xfId="157"/>
    <cellStyle name="Currency 2" xfId="7"/>
    <cellStyle name="Currency 2 2" xfId="158"/>
    <cellStyle name="Currency 2 2 2" xfId="159"/>
    <cellStyle name="Currency 2 3" xfId="160"/>
    <cellStyle name="Currency 3" xfId="161"/>
    <cellStyle name="Currency 3 2" xfId="162"/>
    <cellStyle name="Currency 3 2 2" xfId="163"/>
    <cellStyle name="Currency 3 2 3" xfId="164"/>
    <cellStyle name="Currency 3 3" xfId="165"/>
    <cellStyle name="Currency 3 3 2" xfId="166"/>
    <cellStyle name="Currency 3 3 3" xfId="167"/>
    <cellStyle name="Currency 3 4" xfId="168"/>
    <cellStyle name="Currency 3 5" xfId="169"/>
    <cellStyle name="Currency 4" xfId="170"/>
    <cellStyle name="Currency 4 2" xfId="171"/>
    <cellStyle name="Currency 4 2 2" xfId="172"/>
    <cellStyle name="Currency 4 2 3" xfId="173"/>
    <cellStyle name="Currency 4 3" xfId="174"/>
    <cellStyle name="Currency 4 3 2" xfId="175"/>
    <cellStyle name="Currency 4 3 3" xfId="176"/>
    <cellStyle name="Currency 4 4" xfId="177"/>
    <cellStyle name="Currency 4 5" xfId="178"/>
    <cellStyle name="Currency 5" xfId="179"/>
    <cellStyle name="Currency 5 2" xfId="180"/>
    <cellStyle name="Currency 5 3" xfId="181"/>
    <cellStyle name="Currency 6" xfId="182"/>
    <cellStyle name="Explanatory Text 2" xfId="183"/>
    <cellStyle name="EYInputDate" xfId="184"/>
    <cellStyle name="EYInputDate 10" xfId="185"/>
    <cellStyle name="EYInputDate 10 2" xfId="186"/>
    <cellStyle name="EYInputDate 10 2 2" xfId="187"/>
    <cellStyle name="EYInputDate 10 3" xfId="188"/>
    <cellStyle name="EYInputDate 11" xfId="189"/>
    <cellStyle name="EYInputDate 11 2" xfId="190"/>
    <cellStyle name="EYInputDate 11 2 2" xfId="191"/>
    <cellStyle name="EYInputDate 11 3" xfId="192"/>
    <cellStyle name="EYInputDate 12" xfId="193"/>
    <cellStyle name="EYInputDate 12 2" xfId="194"/>
    <cellStyle name="EYInputDate 13" xfId="195"/>
    <cellStyle name="EYInputDate 13 2" xfId="196"/>
    <cellStyle name="EYInputDate 14" xfId="197"/>
    <cellStyle name="EYInputDate 2" xfId="198"/>
    <cellStyle name="EYInputDate 2 2" xfId="199"/>
    <cellStyle name="EYInputDate 2 2 2" xfId="200"/>
    <cellStyle name="EYInputDate 2 3" xfId="201"/>
    <cellStyle name="EYInputDate 3" xfId="202"/>
    <cellStyle name="EYInputDate 3 2" xfId="203"/>
    <cellStyle name="EYInputDate 3 2 2" xfId="204"/>
    <cellStyle name="EYInputDate 3 3" xfId="205"/>
    <cellStyle name="EYInputDate 4" xfId="206"/>
    <cellStyle name="EYInputDate 4 2" xfId="207"/>
    <cellStyle name="EYInputDate 4 2 2" xfId="208"/>
    <cellStyle name="EYInputDate 4 3" xfId="209"/>
    <cellStyle name="EYInputDate 5" xfId="210"/>
    <cellStyle name="EYInputDate 5 2" xfId="211"/>
    <cellStyle name="EYInputDate 5 2 2" xfId="212"/>
    <cellStyle name="EYInputDate 5 3" xfId="213"/>
    <cellStyle name="EYInputDate 6" xfId="214"/>
    <cellStyle name="EYInputDate 6 2" xfId="215"/>
    <cellStyle name="EYInputDate 6 2 2" xfId="216"/>
    <cellStyle name="EYInputDate 6 3" xfId="217"/>
    <cellStyle name="EYInputDate 7" xfId="218"/>
    <cellStyle name="EYInputDate 7 2" xfId="219"/>
    <cellStyle name="EYInputDate 7 2 2" xfId="220"/>
    <cellStyle name="EYInputDate 7 3" xfId="221"/>
    <cellStyle name="EYInputDate 8" xfId="222"/>
    <cellStyle name="EYInputDate 8 2" xfId="223"/>
    <cellStyle name="EYInputDate 8 2 2" xfId="224"/>
    <cellStyle name="EYInputDate 8 3" xfId="225"/>
    <cellStyle name="EYInputDate 9" xfId="226"/>
    <cellStyle name="EYInputDate 9 2" xfId="227"/>
    <cellStyle name="EYInputDate 9 2 2" xfId="228"/>
    <cellStyle name="EYInputDate 9 3" xfId="229"/>
    <cellStyle name="EYInputValue" xfId="230"/>
    <cellStyle name="EYInputValue 10" xfId="231"/>
    <cellStyle name="EYInputValue 10 2" xfId="232"/>
    <cellStyle name="EYInputValue 10 2 2" xfId="233"/>
    <cellStyle name="EYInputValue 10 3" xfId="234"/>
    <cellStyle name="EYInputValue 11" xfId="235"/>
    <cellStyle name="EYInputValue 11 2" xfId="236"/>
    <cellStyle name="EYInputValue 11 2 2" xfId="237"/>
    <cellStyle name="EYInputValue 11 3" xfId="238"/>
    <cellStyle name="EYInputValue 12" xfId="239"/>
    <cellStyle name="EYInputValue 12 2" xfId="240"/>
    <cellStyle name="EYInputValue 13" xfId="241"/>
    <cellStyle name="EYInputValue 13 2" xfId="242"/>
    <cellStyle name="EYInputValue 14" xfId="243"/>
    <cellStyle name="EYInputValue 2" xfId="244"/>
    <cellStyle name="EYInputValue 2 2" xfId="245"/>
    <cellStyle name="EYInputValue 2 2 2" xfId="246"/>
    <cellStyle name="EYInputValue 2 3" xfId="247"/>
    <cellStyle name="EYInputValue 3" xfId="248"/>
    <cellStyle name="EYInputValue 3 2" xfId="249"/>
    <cellStyle name="EYInputValue 3 2 2" xfId="250"/>
    <cellStyle name="EYInputValue 3 3" xfId="251"/>
    <cellStyle name="EYInputValue 4" xfId="252"/>
    <cellStyle name="EYInputValue 4 2" xfId="253"/>
    <cellStyle name="EYInputValue 4 2 2" xfId="254"/>
    <cellStyle name="EYInputValue 4 3" xfId="255"/>
    <cellStyle name="EYInputValue 5" xfId="256"/>
    <cellStyle name="EYInputValue 5 2" xfId="257"/>
    <cellStyle name="EYInputValue 5 2 2" xfId="258"/>
    <cellStyle name="EYInputValue 5 3" xfId="259"/>
    <cellStyle name="EYInputValue 6" xfId="260"/>
    <cellStyle name="EYInputValue 6 2" xfId="261"/>
    <cellStyle name="EYInputValue 6 2 2" xfId="262"/>
    <cellStyle name="EYInputValue 6 3" xfId="263"/>
    <cellStyle name="EYInputValue 7" xfId="264"/>
    <cellStyle name="EYInputValue 7 2" xfId="265"/>
    <cellStyle name="EYInputValue 7 2 2" xfId="266"/>
    <cellStyle name="EYInputValue 7 3" xfId="267"/>
    <cellStyle name="EYInputValue 8" xfId="268"/>
    <cellStyle name="EYInputValue 8 2" xfId="269"/>
    <cellStyle name="EYInputValue 8 2 2" xfId="270"/>
    <cellStyle name="EYInputValue 8 3" xfId="271"/>
    <cellStyle name="EYInputValue 9" xfId="272"/>
    <cellStyle name="EYInputValue 9 2" xfId="273"/>
    <cellStyle name="EYInputValue 9 2 2" xfId="274"/>
    <cellStyle name="EYInputValue 9 3" xfId="275"/>
    <cellStyle name="Free text" xfId="276"/>
    <cellStyle name="Good 2" xfId="277"/>
    <cellStyle name="Heading 1 2" xfId="278"/>
    <cellStyle name="Heading 2 2" xfId="279"/>
    <cellStyle name="Heading 3 2" xfId="280"/>
    <cellStyle name="Heading 3 2 2" xfId="281"/>
    <cellStyle name="Heading 4 2" xfId="282"/>
    <cellStyle name="Headings" xfId="283"/>
    <cellStyle name="Input 2" xfId="284"/>
    <cellStyle name="Input 3" xfId="285"/>
    <cellStyle name="Linked Cell 2" xfId="286"/>
    <cellStyle name="Main headings" xfId="287"/>
    <cellStyle name="Neutral 2" xfId="288"/>
    <cellStyle name="Non-changeable" xfId="289"/>
    <cellStyle name="Normal" xfId="0" builtinId="0"/>
    <cellStyle name="Normal 10" xfId="290"/>
    <cellStyle name="Normal 10 2" xfId="291"/>
    <cellStyle name="Normal 10 3" xfId="292"/>
    <cellStyle name="Normal 11" xfId="293"/>
    <cellStyle name="Normal 12" xfId="294"/>
    <cellStyle name="Normal 13" xfId="15"/>
    <cellStyle name="Normal 14" xfId="14"/>
    <cellStyle name="Normal 15" xfId="295"/>
    <cellStyle name="Normal 16" xfId="296"/>
    <cellStyle name="Normal 2" xfId="1"/>
    <cellStyle name="Normal 2 10" xfId="297"/>
    <cellStyle name="Normal 2 16" xfId="298"/>
    <cellStyle name="Normal 2 2" xfId="8"/>
    <cellStyle name="Normal 2 3" xfId="299"/>
    <cellStyle name="Normal 2 4" xfId="300"/>
    <cellStyle name="Normal 2 4 2" xfId="301"/>
    <cellStyle name="Normal 2 5" xfId="302"/>
    <cellStyle name="Normal 3" xfId="3"/>
    <cellStyle name="Normal 3 11" xfId="303"/>
    <cellStyle name="Normal 3 2" xfId="12"/>
    <cellStyle name="Normal 3 3" xfId="304"/>
    <cellStyle name="Normal 3 4" xfId="305"/>
    <cellStyle name="Normal 4" xfId="6"/>
    <cellStyle name="Normal 4 2" xfId="9"/>
    <cellStyle name="Normal 4 2 2" xfId="306"/>
    <cellStyle name="Normal 4 3" xfId="13"/>
    <cellStyle name="Normal 47" xfId="307"/>
    <cellStyle name="Normal 5" xfId="308"/>
    <cellStyle name="Normal 5 2" xfId="309"/>
    <cellStyle name="Normal 6" xfId="310"/>
    <cellStyle name="Normal 6 2" xfId="311"/>
    <cellStyle name="Normal 7" xfId="312"/>
    <cellStyle name="Normal 8" xfId="313"/>
    <cellStyle name="Normal 8 2" xfId="314"/>
    <cellStyle name="Normal 8 2 2" xfId="315"/>
    <cellStyle name="Normal 8 2 3" xfId="316"/>
    <cellStyle name="Normal 8 3" xfId="317"/>
    <cellStyle name="Normal 8 3 2" xfId="318"/>
    <cellStyle name="Normal 8 3 3" xfId="319"/>
    <cellStyle name="Normal 8 4" xfId="320"/>
    <cellStyle name="Normal 8 5" xfId="321"/>
    <cellStyle name="Normal 9" xfId="322"/>
    <cellStyle name="Normal 9 2" xfId="323"/>
    <cellStyle name="Normal 9 2 2" xfId="324"/>
    <cellStyle name="Normal 9 2 3" xfId="325"/>
    <cellStyle name="Normal 9 3" xfId="326"/>
    <cellStyle name="Normal 9 3 2" xfId="327"/>
    <cellStyle name="Normal 9 3 3" xfId="328"/>
    <cellStyle name="Normal 9 4" xfId="329"/>
    <cellStyle name="Normal 9 5" xfId="330"/>
    <cellStyle name="Note 2" xfId="331"/>
    <cellStyle name="Output 2" xfId="332"/>
    <cellStyle name="Percent" xfId="5" builtinId="5"/>
    <cellStyle name="Percent 10" xfId="333"/>
    <cellStyle name="Percent 2" xfId="4"/>
    <cellStyle name="Percent 2 15" xfId="334"/>
    <cellStyle name="Percent 2 2" xfId="335"/>
    <cellStyle name="Percent 2 3" xfId="336"/>
    <cellStyle name="Percent 2 4" xfId="337"/>
    <cellStyle name="Percent 2 5" xfId="338"/>
    <cellStyle name="Percent 3" xfId="339"/>
    <cellStyle name="Percent 4" xfId="340"/>
    <cellStyle name="Percent 5" xfId="341"/>
    <cellStyle name="Percent 6" xfId="342"/>
    <cellStyle name="Percent 6 2" xfId="343"/>
    <cellStyle name="Percent 6 2 2" xfId="344"/>
    <cellStyle name="Percent 6 2 3" xfId="345"/>
    <cellStyle name="Percent 6 3" xfId="346"/>
    <cellStyle name="Percent 6 3 2" xfId="347"/>
    <cellStyle name="Percent 6 3 3" xfId="348"/>
    <cellStyle name="Percent 6 4" xfId="349"/>
    <cellStyle name="Percent 6 5" xfId="350"/>
    <cellStyle name="Percent 7" xfId="351"/>
    <cellStyle name="Percent 7 2" xfId="352"/>
    <cellStyle name="Percent 7 2 2" xfId="353"/>
    <cellStyle name="Percent 7 2 3" xfId="354"/>
    <cellStyle name="Percent 7 3" xfId="355"/>
    <cellStyle name="Percent 7 3 2" xfId="356"/>
    <cellStyle name="Percent 7 3 3" xfId="357"/>
    <cellStyle name="Percent 7 4" xfId="358"/>
    <cellStyle name="Percent 7 5" xfId="359"/>
    <cellStyle name="Percent 8" xfId="360"/>
    <cellStyle name="Percent 8 2" xfId="361"/>
    <cellStyle name="Percent 8 3" xfId="362"/>
    <cellStyle name="Percent 9" xfId="363"/>
    <cellStyle name="Style 1" xfId="364"/>
    <cellStyle name="Sum Total" xfId="365"/>
    <cellStyle name="Sum Total 2" xfId="366"/>
    <cellStyle name="Title 2" xfId="367"/>
    <cellStyle name="Total 2" xfId="368"/>
    <cellStyle name="Warning Text 2" xfId="369"/>
  </cellStyles>
  <dxfs count="0"/>
  <tableStyles count="0" defaultTableStyle="TableStyleMedium2" defaultPivotStyle="PivotStyleLight16"/>
  <colors>
    <mruColors>
      <color rgb="FF002E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4984059</xdr:colOff>
      <xdr:row>0</xdr:row>
      <xdr:rowOff>38100</xdr:rowOff>
    </xdr:from>
    <xdr:to>
      <xdr:col>2</xdr:col>
      <xdr:colOff>6721570</xdr:colOff>
      <xdr:row>0</xdr:row>
      <xdr:rowOff>568498</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5596972" y="38100"/>
          <a:ext cx="1737511" cy="5303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437034</xdr:colOff>
      <xdr:row>0</xdr:row>
      <xdr:rowOff>44824</xdr:rowOff>
    </xdr:from>
    <xdr:to>
      <xdr:col>6</xdr:col>
      <xdr:colOff>284621</xdr:colOff>
      <xdr:row>0</xdr:row>
      <xdr:rowOff>515471</xdr:rowOff>
    </xdr:to>
    <xdr:pic>
      <xdr:nvPicPr>
        <xdr:cNvPr id="2" name="Picture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8858" y="44824"/>
          <a:ext cx="1494851" cy="470647"/>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298083</xdr:colOff>
      <xdr:row>0</xdr:row>
      <xdr:rowOff>22412</xdr:rowOff>
    </xdr:from>
    <xdr:to>
      <xdr:col>8</xdr:col>
      <xdr:colOff>885257</xdr:colOff>
      <xdr:row>0</xdr:row>
      <xdr:rowOff>527798</xdr:rowOff>
    </xdr:to>
    <xdr:pic>
      <xdr:nvPicPr>
        <xdr:cNvPr id="2" name="Picture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7" y="22412"/>
          <a:ext cx="1494851" cy="505386"/>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733425</xdr:colOff>
      <xdr:row>0</xdr:row>
      <xdr:rowOff>28575</xdr:rowOff>
    </xdr:from>
    <xdr:to>
      <xdr:col>6</xdr:col>
      <xdr:colOff>1334269</xdr:colOff>
      <xdr:row>0</xdr:row>
      <xdr:rowOff>555251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8775" y="28575"/>
          <a:ext cx="1734319" cy="526676"/>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4181475</xdr:colOff>
      <xdr:row>0</xdr:row>
      <xdr:rowOff>28575</xdr:rowOff>
    </xdr:from>
    <xdr:to>
      <xdr:col>3</xdr:col>
      <xdr:colOff>794536</xdr:colOff>
      <xdr:row>0</xdr:row>
      <xdr:rowOff>558973</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4695825" y="28575"/>
          <a:ext cx="1737511" cy="530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4459939</xdr:colOff>
      <xdr:row>0</xdr:row>
      <xdr:rowOff>44825</xdr:rowOff>
    </xdr:from>
    <xdr:to>
      <xdr:col>3</xdr:col>
      <xdr:colOff>1255061</xdr:colOff>
      <xdr:row>0</xdr:row>
      <xdr:rowOff>515473</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9821" y="44825"/>
          <a:ext cx="1456769" cy="470648"/>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795623</xdr:colOff>
      <xdr:row>0</xdr:row>
      <xdr:rowOff>44824</xdr:rowOff>
    </xdr:from>
    <xdr:to>
      <xdr:col>6</xdr:col>
      <xdr:colOff>1232657</xdr:colOff>
      <xdr:row>0</xdr:row>
      <xdr:rowOff>515472</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4823" y="44824"/>
          <a:ext cx="1456209" cy="470648"/>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649940</xdr:colOff>
      <xdr:row>0</xdr:row>
      <xdr:rowOff>44824</xdr:rowOff>
    </xdr:from>
    <xdr:to>
      <xdr:col>6</xdr:col>
      <xdr:colOff>1382791</xdr:colOff>
      <xdr:row>0</xdr:row>
      <xdr:rowOff>515471</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12205" y="44824"/>
          <a:ext cx="1494851" cy="470647"/>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246543</xdr:colOff>
      <xdr:row>0</xdr:row>
      <xdr:rowOff>31937</xdr:rowOff>
    </xdr:from>
    <xdr:to>
      <xdr:col>7</xdr:col>
      <xdr:colOff>881342</xdr:colOff>
      <xdr:row>0</xdr:row>
      <xdr:rowOff>537323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0893" y="31937"/>
          <a:ext cx="1492049" cy="505386"/>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913293</xdr:colOff>
      <xdr:row>0</xdr:row>
      <xdr:rowOff>31937</xdr:rowOff>
    </xdr:from>
    <xdr:to>
      <xdr:col>5</xdr:col>
      <xdr:colOff>1119467</xdr:colOff>
      <xdr:row>0</xdr:row>
      <xdr:rowOff>537323</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4743" y="31937"/>
          <a:ext cx="1492049" cy="505386"/>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17943</xdr:colOff>
      <xdr:row>0</xdr:row>
      <xdr:rowOff>22412</xdr:rowOff>
    </xdr:from>
    <xdr:to>
      <xdr:col>9</xdr:col>
      <xdr:colOff>190500</xdr:colOff>
      <xdr:row>0</xdr:row>
      <xdr:rowOff>527798</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0943" y="22412"/>
          <a:ext cx="1496532" cy="505386"/>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17943</xdr:colOff>
      <xdr:row>0</xdr:row>
      <xdr:rowOff>22412</xdr:rowOff>
    </xdr:from>
    <xdr:to>
      <xdr:col>9</xdr:col>
      <xdr:colOff>190500</xdr:colOff>
      <xdr:row>0</xdr:row>
      <xdr:rowOff>527798</xdr:rowOff>
    </xdr:to>
    <xdr:pic>
      <xdr:nvPicPr>
        <xdr:cNvPr id="2" name="Picture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0943" y="22412"/>
          <a:ext cx="1496532" cy="505386"/>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0"/>
  <sheetViews>
    <sheetView workbookViewId="0">
      <selection activeCell="D17" sqref="D17"/>
    </sheetView>
  </sheetViews>
  <sheetFormatPr defaultRowHeight="15"/>
  <cols>
    <col min="1" max="1" width="3.109375" customWidth="1"/>
    <col min="2" max="2" width="7.5546875" bestFit="1" customWidth="1"/>
    <col min="3" max="3" width="57.88671875" customWidth="1"/>
    <col min="4" max="4" width="9.44140625" bestFit="1" customWidth="1"/>
    <col min="5" max="5" width="9.88671875" bestFit="1" customWidth="1"/>
  </cols>
  <sheetData>
    <row r="2" spans="2:5" ht="15" customHeight="1">
      <c r="B2" s="202" t="s">
        <v>11</v>
      </c>
      <c r="C2" s="202"/>
      <c r="D2" s="202"/>
      <c r="E2" s="202"/>
    </row>
    <row r="3" spans="2:5" ht="15" customHeight="1">
      <c r="B3" s="203" t="s">
        <v>293</v>
      </c>
      <c r="C3" s="203"/>
      <c r="D3" s="203"/>
      <c r="E3" s="203"/>
    </row>
    <row r="4" spans="2:5" ht="18">
      <c r="B4" s="7"/>
      <c r="C4" s="7"/>
      <c r="D4" s="7"/>
      <c r="E4" s="7"/>
    </row>
    <row r="5" spans="2:5" ht="15.75">
      <c r="C5" s="1" t="s">
        <v>18</v>
      </c>
    </row>
    <row r="6" spans="2:5" ht="15.75">
      <c r="B6" s="1"/>
    </row>
    <row r="7" spans="2:5" ht="16.5" thickBot="1">
      <c r="B7" s="1" t="s">
        <v>5</v>
      </c>
      <c r="C7" s="1" t="s">
        <v>6</v>
      </c>
      <c r="D7" s="1" t="s">
        <v>7</v>
      </c>
      <c r="E7" s="1" t="s">
        <v>8</v>
      </c>
    </row>
    <row r="8" spans="2:5">
      <c r="B8" s="8">
        <v>0.1</v>
      </c>
      <c r="C8" s="9" t="s">
        <v>89</v>
      </c>
      <c r="D8" s="9" t="s">
        <v>9</v>
      </c>
      <c r="E8" s="21">
        <v>43913</v>
      </c>
    </row>
    <row r="9" spans="2:5">
      <c r="B9" s="10">
        <v>0.2</v>
      </c>
      <c r="C9" s="2" t="s">
        <v>264</v>
      </c>
      <c r="D9" s="2" t="s">
        <v>9</v>
      </c>
      <c r="E9" s="22">
        <v>43942</v>
      </c>
    </row>
    <row r="10" spans="2:5">
      <c r="B10" s="10">
        <v>0.3</v>
      </c>
      <c r="C10" s="2" t="s">
        <v>264</v>
      </c>
      <c r="D10" s="2" t="s">
        <v>9</v>
      </c>
      <c r="E10" s="22">
        <v>43943</v>
      </c>
    </row>
    <row r="11" spans="2:5">
      <c r="B11" s="10">
        <v>1</v>
      </c>
      <c r="C11" s="2" t="s">
        <v>328</v>
      </c>
      <c r="D11" s="2" t="s">
        <v>9</v>
      </c>
      <c r="E11" s="22">
        <v>43944</v>
      </c>
    </row>
    <row r="12" spans="2:5">
      <c r="B12" s="178">
        <v>2</v>
      </c>
      <c r="C12" s="179" t="s">
        <v>327</v>
      </c>
      <c r="D12" s="2" t="s">
        <v>9</v>
      </c>
      <c r="E12" s="22">
        <v>43945</v>
      </c>
    </row>
    <row r="13" spans="2:5">
      <c r="B13" s="185">
        <v>3</v>
      </c>
      <c r="C13" s="186" t="s">
        <v>329</v>
      </c>
      <c r="D13" s="2" t="s">
        <v>9</v>
      </c>
      <c r="E13" s="22">
        <v>43945</v>
      </c>
    </row>
    <row r="14" spans="2:5">
      <c r="B14" s="187">
        <v>4</v>
      </c>
      <c r="C14" s="188" t="s">
        <v>334</v>
      </c>
      <c r="D14" s="2" t="s">
        <v>9</v>
      </c>
      <c r="E14" s="189">
        <v>43956</v>
      </c>
    </row>
    <row r="15" spans="2:5">
      <c r="B15" s="190">
        <v>5</v>
      </c>
      <c r="C15" s="191" t="s">
        <v>335</v>
      </c>
      <c r="D15" s="2" t="s">
        <v>9</v>
      </c>
      <c r="E15" s="189">
        <v>43958</v>
      </c>
    </row>
    <row r="16" spans="2:5">
      <c r="B16" s="198">
        <v>6</v>
      </c>
      <c r="C16" s="199" t="s">
        <v>340</v>
      </c>
      <c r="D16" s="2" t="s">
        <v>9</v>
      </c>
      <c r="E16" s="200">
        <v>43969</v>
      </c>
    </row>
    <row r="17" spans="2:5">
      <c r="B17" s="198">
        <v>7</v>
      </c>
      <c r="C17" s="201" t="s">
        <v>341</v>
      </c>
      <c r="D17" s="2" t="s">
        <v>9</v>
      </c>
      <c r="E17" s="200">
        <v>43970</v>
      </c>
    </row>
    <row r="18" spans="2:5" ht="15.75" thickBot="1">
      <c r="B18" s="11"/>
      <c r="C18" s="12"/>
      <c r="D18" s="12"/>
      <c r="E18" s="12"/>
    </row>
    <row r="20" spans="2:5" ht="15.75">
      <c r="C20" s="18"/>
    </row>
  </sheetData>
  <sheetProtection password="C756" sheet="1" objects="1" scenarios="1"/>
  <mergeCells count="2">
    <mergeCell ref="B2:E2"/>
    <mergeCell ref="B3:E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zoomScaleNormal="100" workbookViewId="0">
      <selection activeCell="E68" sqref="E68:F68"/>
    </sheetView>
  </sheetViews>
  <sheetFormatPr defaultRowHeight="15"/>
  <cols>
    <col min="1" max="1" width="8.88671875" style="52"/>
    <col min="2" max="2" width="11.88671875" style="52" customWidth="1"/>
    <col min="3" max="3" width="23" style="52" customWidth="1"/>
    <col min="4" max="4" width="8.6640625" style="52" customWidth="1"/>
    <col min="5" max="5" width="12.33203125" style="52" customWidth="1"/>
    <col min="6" max="6" width="26.21875" style="52" customWidth="1"/>
    <col min="7" max="7" width="10" style="52" customWidth="1"/>
    <col min="8" max="8" width="4.5546875" style="52" bestFit="1" customWidth="1"/>
    <col min="9" max="9" width="15.44140625" style="119" customWidth="1"/>
    <col min="10" max="10" width="16.33203125" style="52" customWidth="1"/>
    <col min="11" max="16384" width="8.88671875" style="52"/>
  </cols>
  <sheetData>
    <row r="1" spans="1:10" s="48" customFormat="1" ht="43.5" customHeight="1">
      <c r="A1" s="89"/>
      <c r="B1" s="219" t="str">
        <f>Title</f>
        <v>Stopped Vehicle Detection Framework - Lot 1 Scanning Radar SVD</v>
      </c>
      <c r="C1" s="219"/>
      <c r="D1" s="220"/>
      <c r="E1" s="231"/>
      <c r="F1" s="219"/>
      <c r="G1" s="223"/>
      <c r="H1" s="223"/>
      <c r="I1" s="219"/>
      <c r="J1" s="90"/>
    </row>
    <row r="2" spans="1:10" s="48" customFormat="1" ht="32.25" customHeight="1">
      <c r="A2" s="45"/>
      <c r="B2" s="209" t="str">
        <f>"Tenderer : "&amp;TendName</f>
        <v>Tenderer : Tenderer inserts Name on 'Notes' worksheet cell B2</v>
      </c>
      <c r="C2" s="209"/>
      <c r="D2" s="209"/>
      <c r="E2" s="209"/>
      <c r="F2" s="209"/>
      <c r="G2" s="209"/>
      <c r="H2" s="209"/>
      <c r="I2" s="209"/>
      <c r="J2" s="46"/>
    </row>
    <row r="3" spans="1:10" s="48" customFormat="1" ht="42.75" customHeight="1">
      <c r="A3" s="45"/>
      <c r="B3" s="215" t="s">
        <v>244</v>
      </c>
      <c r="C3" s="221"/>
      <c r="D3" s="216"/>
      <c r="E3" s="216"/>
      <c r="F3" s="221"/>
      <c r="G3" s="216"/>
      <c r="H3" s="216"/>
      <c r="I3" s="217"/>
      <c r="J3" s="69"/>
    </row>
    <row r="5" spans="1:10" ht="33.75" customHeight="1">
      <c r="B5" s="222" t="s">
        <v>310</v>
      </c>
      <c r="C5" s="222"/>
      <c r="D5" s="222"/>
      <c r="E5" s="222"/>
      <c r="F5" s="222"/>
      <c r="G5" s="222"/>
      <c r="I5" s="52"/>
    </row>
    <row r="6" spans="1:10">
      <c r="B6" s="52" t="s">
        <v>313</v>
      </c>
    </row>
    <row r="7" spans="1:10">
      <c r="B7" s="232" t="s">
        <v>234</v>
      </c>
      <c r="C7" s="232"/>
      <c r="D7" s="232"/>
      <c r="E7" s="232"/>
      <c r="F7" s="232"/>
      <c r="G7" s="232"/>
      <c r="H7" s="232"/>
      <c r="I7" s="232"/>
    </row>
    <row r="8" spans="1:10">
      <c r="B8" s="232" t="s">
        <v>230</v>
      </c>
      <c r="C8" s="232"/>
      <c r="D8" s="232"/>
      <c r="E8" s="232"/>
      <c r="F8" s="232"/>
      <c r="G8" s="232"/>
      <c r="H8" s="232"/>
      <c r="I8" s="232"/>
    </row>
    <row r="9" spans="1:10" s="48" customFormat="1">
      <c r="A9" s="45"/>
      <c r="B9" s="213" t="s">
        <v>242</v>
      </c>
      <c r="C9" s="213"/>
      <c r="D9" s="213"/>
      <c r="E9" s="213"/>
      <c r="F9" s="213"/>
      <c r="G9" s="213"/>
      <c r="H9" s="213"/>
      <c r="I9" s="213"/>
    </row>
    <row r="10" spans="1:10">
      <c r="B10" s="222" t="s">
        <v>229</v>
      </c>
      <c r="C10" s="222"/>
      <c r="D10" s="222"/>
      <c r="E10" s="222"/>
      <c r="F10" s="222"/>
      <c r="G10" s="222"/>
      <c r="H10" s="222"/>
      <c r="I10" s="222"/>
    </row>
    <row r="11" spans="1:10">
      <c r="B11" s="222" t="s">
        <v>156</v>
      </c>
      <c r="C11" s="222"/>
      <c r="D11" s="222"/>
      <c r="E11" s="222"/>
      <c r="F11" s="222"/>
      <c r="G11" s="222"/>
      <c r="H11" s="222"/>
      <c r="I11" s="222"/>
    </row>
    <row r="12" spans="1:10">
      <c r="B12" s="232" t="s">
        <v>157</v>
      </c>
      <c r="C12" s="232"/>
      <c r="D12" s="232"/>
      <c r="E12" s="232"/>
      <c r="F12" s="232"/>
      <c r="G12" s="232"/>
      <c r="H12" s="232"/>
      <c r="I12" s="232"/>
    </row>
    <row r="13" spans="1:10" ht="33" customHeight="1">
      <c r="B13" s="232" t="s">
        <v>314</v>
      </c>
      <c r="C13" s="232"/>
      <c r="D13" s="232"/>
      <c r="E13" s="232"/>
      <c r="F13" s="232"/>
      <c r="G13" s="232"/>
      <c r="H13" s="232"/>
      <c r="I13" s="232"/>
    </row>
    <row r="14" spans="1:10" ht="33" customHeight="1">
      <c r="B14" s="232" t="s">
        <v>226</v>
      </c>
      <c r="C14" s="232"/>
      <c r="D14" s="232"/>
      <c r="E14" s="232"/>
      <c r="F14" s="232"/>
      <c r="G14" s="232"/>
      <c r="H14" s="232"/>
      <c r="I14" s="52"/>
    </row>
    <row r="15" spans="1:10" ht="31.5" customHeight="1">
      <c r="B15" s="235" t="s">
        <v>315</v>
      </c>
      <c r="C15" s="235"/>
      <c r="D15" s="235"/>
      <c r="E15" s="235"/>
      <c r="F15" s="235"/>
      <c r="G15" s="235"/>
      <c r="H15" s="235"/>
      <c r="I15" s="235"/>
      <c r="J15" s="235"/>
    </row>
    <row r="16" spans="1:10" ht="16.5" thickBot="1">
      <c r="B16" s="242"/>
      <c r="C16" s="242"/>
      <c r="D16" s="242"/>
      <c r="E16" s="242"/>
      <c r="F16" s="242"/>
      <c r="G16" s="242"/>
      <c r="H16" s="242"/>
      <c r="I16" s="242"/>
      <c r="J16" s="242"/>
    </row>
    <row r="17" spans="2:10" ht="32.25" thickBot="1">
      <c r="B17" s="121" t="s">
        <v>38</v>
      </c>
      <c r="C17" s="76" t="s">
        <v>39</v>
      </c>
      <c r="D17" s="107" t="s">
        <v>55</v>
      </c>
      <c r="E17" s="122" t="s">
        <v>104</v>
      </c>
      <c r="F17" s="93" t="s">
        <v>52</v>
      </c>
      <c r="G17" s="77" t="s">
        <v>53</v>
      </c>
      <c r="H17" s="77" t="s">
        <v>0</v>
      </c>
      <c r="I17" s="123" t="s">
        <v>3</v>
      </c>
      <c r="J17" s="95" t="s">
        <v>4</v>
      </c>
    </row>
    <row r="18" spans="2:10" ht="15.75" customHeight="1">
      <c r="B18" s="108" t="s">
        <v>123</v>
      </c>
      <c r="C18" s="109"/>
      <c r="D18" s="109"/>
      <c r="E18" s="109"/>
      <c r="F18" s="109"/>
      <c r="G18" s="109"/>
      <c r="H18" s="109"/>
      <c r="I18" s="124"/>
      <c r="J18" s="109"/>
    </row>
    <row r="19" spans="2:10">
      <c r="B19" s="133" t="s">
        <v>79</v>
      </c>
      <c r="C19" s="114" t="str">
        <f>IFERROR(VLOOKUP($B19,Table_All,2,FALSE),"")</f>
        <v>Component 01</v>
      </c>
      <c r="D19" s="194"/>
      <c r="E19" s="133" t="s">
        <v>131</v>
      </c>
      <c r="F19" s="114" t="str">
        <f>IFERROR(VLOOKUP($E19,Table_All,2,FALSE),"")</f>
        <v>Role 1</v>
      </c>
      <c r="G19" s="194"/>
      <c r="H19" s="125" t="s">
        <v>54</v>
      </c>
      <c r="I19" s="126">
        <f>IFERROR(VLOOKUP($E19,Table_All,5,FALSE),"")</f>
        <v>0</v>
      </c>
      <c r="J19" s="98">
        <f t="shared" ref="J19:J38" si="0">(D19*G19)*I19</f>
        <v>0</v>
      </c>
    </row>
    <row r="20" spans="2:10">
      <c r="B20" s="133"/>
      <c r="C20" s="114" t="str">
        <f t="shared" ref="C20:C38" si="1">IFERROR(VLOOKUP(B20,Table_All,2,FALSE),"")</f>
        <v/>
      </c>
      <c r="D20" s="194"/>
      <c r="E20" s="133"/>
      <c r="F20" s="114" t="str">
        <f t="shared" ref="F20:F38" si="2">IFERROR(VLOOKUP(E20,Table_All,2,FALSE),"")</f>
        <v/>
      </c>
      <c r="G20" s="194"/>
      <c r="H20" s="125" t="s">
        <v>54</v>
      </c>
      <c r="I20" s="126">
        <f t="shared" ref="I20:I38" si="3">IFERROR(VLOOKUP($E20,Table_All,5,FALSE),0)</f>
        <v>0</v>
      </c>
      <c r="J20" s="98">
        <f t="shared" si="0"/>
        <v>0</v>
      </c>
    </row>
    <row r="21" spans="2:10">
      <c r="B21" s="133"/>
      <c r="C21" s="114" t="str">
        <f t="shared" si="1"/>
        <v/>
      </c>
      <c r="D21" s="194"/>
      <c r="E21" s="133"/>
      <c r="F21" s="114" t="str">
        <f t="shared" si="2"/>
        <v/>
      </c>
      <c r="G21" s="194"/>
      <c r="H21" s="125" t="s">
        <v>54</v>
      </c>
      <c r="I21" s="126">
        <f t="shared" si="3"/>
        <v>0</v>
      </c>
      <c r="J21" s="98">
        <f t="shared" si="0"/>
        <v>0</v>
      </c>
    </row>
    <row r="22" spans="2:10">
      <c r="B22" s="133"/>
      <c r="C22" s="114" t="str">
        <f t="shared" si="1"/>
        <v/>
      </c>
      <c r="D22" s="194"/>
      <c r="E22" s="133"/>
      <c r="F22" s="114" t="str">
        <f t="shared" si="2"/>
        <v/>
      </c>
      <c r="G22" s="194"/>
      <c r="H22" s="125" t="s">
        <v>54</v>
      </c>
      <c r="I22" s="126">
        <f t="shared" si="3"/>
        <v>0</v>
      </c>
      <c r="J22" s="98">
        <f t="shared" si="0"/>
        <v>0</v>
      </c>
    </row>
    <row r="23" spans="2:10">
      <c r="B23" s="133"/>
      <c r="C23" s="114" t="str">
        <f t="shared" si="1"/>
        <v/>
      </c>
      <c r="D23" s="194"/>
      <c r="E23" s="133"/>
      <c r="F23" s="114" t="str">
        <f t="shared" si="2"/>
        <v/>
      </c>
      <c r="G23" s="194"/>
      <c r="H23" s="125" t="s">
        <v>54</v>
      </c>
      <c r="I23" s="126">
        <f t="shared" si="3"/>
        <v>0</v>
      </c>
      <c r="J23" s="98">
        <f t="shared" si="0"/>
        <v>0</v>
      </c>
    </row>
    <row r="24" spans="2:10">
      <c r="B24" s="133"/>
      <c r="C24" s="114" t="str">
        <f t="shared" si="1"/>
        <v/>
      </c>
      <c r="D24" s="194"/>
      <c r="E24" s="133"/>
      <c r="F24" s="114" t="str">
        <f t="shared" si="2"/>
        <v/>
      </c>
      <c r="G24" s="194"/>
      <c r="H24" s="125" t="s">
        <v>54</v>
      </c>
      <c r="I24" s="126">
        <f t="shared" si="3"/>
        <v>0</v>
      </c>
      <c r="J24" s="98">
        <f t="shared" si="0"/>
        <v>0</v>
      </c>
    </row>
    <row r="25" spans="2:10">
      <c r="B25" s="133"/>
      <c r="C25" s="114" t="str">
        <f t="shared" si="1"/>
        <v/>
      </c>
      <c r="D25" s="194"/>
      <c r="E25" s="133"/>
      <c r="F25" s="114" t="str">
        <f t="shared" si="2"/>
        <v/>
      </c>
      <c r="G25" s="194"/>
      <c r="H25" s="125" t="s">
        <v>54</v>
      </c>
      <c r="I25" s="126">
        <f t="shared" si="3"/>
        <v>0</v>
      </c>
      <c r="J25" s="98">
        <f t="shared" si="0"/>
        <v>0</v>
      </c>
    </row>
    <row r="26" spans="2:10">
      <c r="B26" s="133"/>
      <c r="C26" s="114" t="str">
        <f t="shared" si="1"/>
        <v/>
      </c>
      <c r="D26" s="194"/>
      <c r="E26" s="133"/>
      <c r="F26" s="114" t="str">
        <f t="shared" si="2"/>
        <v/>
      </c>
      <c r="G26" s="194"/>
      <c r="H26" s="125" t="s">
        <v>54</v>
      </c>
      <c r="I26" s="126">
        <f t="shared" si="3"/>
        <v>0</v>
      </c>
      <c r="J26" s="98">
        <f t="shared" si="0"/>
        <v>0</v>
      </c>
    </row>
    <row r="27" spans="2:10">
      <c r="B27" s="133"/>
      <c r="C27" s="114" t="str">
        <f t="shared" si="1"/>
        <v/>
      </c>
      <c r="D27" s="194"/>
      <c r="E27" s="133"/>
      <c r="F27" s="114" t="str">
        <f t="shared" si="2"/>
        <v/>
      </c>
      <c r="G27" s="194"/>
      <c r="H27" s="125" t="s">
        <v>54</v>
      </c>
      <c r="I27" s="126">
        <f t="shared" si="3"/>
        <v>0</v>
      </c>
      <c r="J27" s="98">
        <f t="shared" si="0"/>
        <v>0</v>
      </c>
    </row>
    <row r="28" spans="2:10">
      <c r="B28" s="133"/>
      <c r="C28" s="114" t="str">
        <f t="shared" ref="C28:C37" si="4">IFERROR(VLOOKUP(B28,Table_All,2,FALSE),"")</f>
        <v/>
      </c>
      <c r="D28" s="194"/>
      <c r="E28" s="133"/>
      <c r="F28" s="114" t="str">
        <f t="shared" ref="F28:F37" si="5">IFERROR(VLOOKUP(E28,Table_All,2,FALSE),"")</f>
        <v/>
      </c>
      <c r="G28" s="194"/>
      <c r="H28" s="125" t="s">
        <v>54</v>
      </c>
      <c r="I28" s="126">
        <f t="shared" si="3"/>
        <v>0</v>
      </c>
      <c r="J28" s="98">
        <f t="shared" ref="J28:J37" si="6">(D28*G28)*I28</f>
        <v>0</v>
      </c>
    </row>
    <row r="29" spans="2:10">
      <c r="B29" s="133"/>
      <c r="C29" s="114" t="str">
        <f t="shared" si="4"/>
        <v/>
      </c>
      <c r="D29" s="194"/>
      <c r="E29" s="133"/>
      <c r="F29" s="114" t="str">
        <f t="shared" si="5"/>
        <v/>
      </c>
      <c r="G29" s="194"/>
      <c r="H29" s="125" t="s">
        <v>54</v>
      </c>
      <c r="I29" s="126">
        <f t="shared" si="3"/>
        <v>0</v>
      </c>
      <c r="J29" s="98">
        <f t="shared" si="6"/>
        <v>0</v>
      </c>
    </row>
    <row r="30" spans="2:10">
      <c r="B30" s="133"/>
      <c r="C30" s="114" t="str">
        <f t="shared" si="4"/>
        <v/>
      </c>
      <c r="D30" s="194"/>
      <c r="E30" s="133"/>
      <c r="F30" s="114" t="str">
        <f t="shared" si="5"/>
        <v/>
      </c>
      <c r="G30" s="194"/>
      <c r="H30" s="125" t="s">
        <v>54</v>
      </c>
      <c r="I30" s="126">
        <f t="shared" si="3"/>
        <v>0</v>
      </c>
      <c r="J30" s="98">
        <f t="shared" si="6"/>
        <v>0</v>
      </c>
    </row>
    <row r="31" spans="2:10">
      <c r="B31" s="133"/>
      <c r="C31" s="114" t="str">
        <f t="shared" si="4"/>
        <v/>
      </c>
      <c r="D31" s="194"/>
      <c r="E31" s="133"/>
      <c r="F31" s="114" t="str">
        <f t="shared" si="5"/>
        <v/>
      </c>
      <c r="G31" s="194"/>
      <c r="H31" s="125" t="s">
        <v>54</v>
      </c>
      <c r="I31" s="126">
        <f t="shared" si="3"/>
        <v>0</v>
      </c>
      <c r="J31" s="98">
        <f t="shared" si="6"/>
        <v>0</v>
      </c>
    </row>
    <row r="32" spans="2:10">
      <c r="B32" s="133"/>
      <c r="C32" s="114" t="str">
        <f t="shared" si="4"/>
        <v/>
      </c>
      <c r="D32" s="194"/>
      <c r="E32" s="133"/>
      <c r="F32" s="114" t="str">
        <f t="shared" si="5"/>
        <v/>
      </c>
      <c r="G32" s="194"/>
      <c r="H32" s="125" t="s">
        <v>54</v>
      </c>
      <c r="I32" s="126">
        <f t="shared" si="3"/>
        <v>0</v>
      </c>
      <c r="J32" s="98">
        <f t="shared" si="6"/>
        <v>0</v>
      </c>
    </row>
    <row r="33" spans="1:10">
      <c r="B33" s="133"/>
      <c r="C33" s="114" t="str">
        <f t="shared" si="4"/>
        <v/>
      </c>
      <c r="D33" s="194"/>
      <c r="E33" s="133"/>
      <c r="F33" s="114" t="str">
        <f t="shared" si="5"/>
        <v/>
      </c>
      <c r="G33" s="194"/>
      <c r="H33" s="125" t="s">
        <v>54</v>
      </c>
      <c r="I33" s="126">
        <f t="shared" si="3"/>
        <v>0</v>
      </c>
      <c r="J33" s="98">
        <f t="shared" si="6"/>
        <v>0</v>
      </c>
    </row>
    <row r="34" spans="1:10">
      <c r="B34" s="133"/>
      <c r="C34" s="114" t="str">
        <f t="shared" si="4"/>
        <v/>
      </c>
      <c r="D34" s="194"/>
      <c r="E34" s="133"/>
      <c r="F34" s="114" t="str">
        <f t="shared" si="5"/>
        <v/>
      </c>
      <c r="G34" s="194"/>
      <c r="H34" s="125" t="s">
        <v>54</v>
      </c>
      <c r="I34" s="126">
        <f t="shared" si="3"/>
        <v>0</v>
      </c>
      <c r="J34" s="98">
        <f t="shared" si="6"/>
        <v>0</v>
      </c>
    </row>
    <row r="35" spans="1:10">
      <c r="B35" s="133"/>
      <c r="C35" s="114" t="str">
        <f t="shared" si="4"/>
        <v/>
      </c>
      <c r="D35" s="194"/>
      <c r="E35" s="133"/>
      <c r="F35" s="114" t="str">
        <f t="shared" si="5"/>
        <v/>
      </c>
      <c r="G35" s="194"/>
      <c r="H35" s="125" t="s">
        <v>54</v>
      </c>
      <c r="I35" s="126">
        <f t="shared" si="3"/>
        <v>0</v>
      </c>
      <c r="J35" s="98">
        <f t="shared" si="6"/>
        <v>0</v>
      </c>
    </row>
    <row r="36" spans="1:10">
      <c r="B36" s="133"/>
      <c r="C36" s="114" t="str">
        <f t="shared" si="4"/>
        <v/>
      </c>
      <c r="D36" s="194"/>
      <c r="E36" s="133"/>
      <c r="F36" s="114" t="str">
        <f t="shared" si="5"/>
        <v/>
      </c>
      <c r="G36" s="194"/>
      <c r="H36" s="125" t="s">
        <v>54</v>
      </c>
      <c r="I36" s="126">
        <f t="shared" si="3"/>
        <v>0</v>
      </c>
      <c r="J36" s="98">
        <f t="shared" si="6"/>
        <v>0</v>
      </c>
    </row>
    <row r="37" spans="1:10">
      <c r="B37" s="133"/>
      <c r="C37" s="114" t="str">
        <f t="shared" si="4"/>
        <v/>
      </c>
      <c r="D37" s="194"/>
      <c r="E37" s="133"/>
      <c r="F37" s="114" t="str">
        <f t="shared" si="5"/>
        <v/>
      </c>
      <c r="G37" s="194"/>
      <c r="H37" s="125" t="s">
        <v>54</v>
      </c>
      <c r="I37" s="126">
        <f t="shared" si="3"/>
        <v>0</v>
      </c>
      <c r="J37" s="98">
        <f t="shared" si="6"/>
        <v>0</v>
      </c>
    </row>
    <row r="38" spans="1:10">
      <c r="B38" s="133"/>
      <c r="C38" s="114" t="str">
        <f t="shared" si="1"/>
        <v/>
      </c>
      <c r="D38" s="194"/>
      <c r="E38" s="133"/>
      <c r="F38" s="114" t="str">
        <f t="shared" si="2"/>
        <v/>
      </c>
      <c r="G38" s="194"/>
      <c r="H38" s="125" t="s">
        <v>54</v>
      </c>
      <c r="I38" s="126">
        <f t="shared" si="3"/>
        <v>0</v>
      </c>
      <c r="J38" s="98">
        <f t="shared" si="0"/>
        <v>0</v>
      </c>
    </row>
    <row r="39" spans="1:10" ht="15.75">
      <c r="B39" s="127"/>
      <c r="J39" s="113">
        <f>SUM(J19:J38)</f>
        <v>0</v>
      </c>
    </row>
    <row r="40" spans="1:10">
      <c r="B40" s="127"/>
    </row>
    <row r="41" spans="1:10" ht="15.75">
      <c r="A41" s="54"/>
      <c r="B41" s="128"/>
      <c r="C41" s="55"/>
      <c r="D41" s="55"/>
      <c r="E41" s="55"/>
      <c r="F41" s="55"/>
      <c r="G41" s="55"/>
      <c r="H41" s="55"/>
      <c r="I41" s="129" t="s">
        <v>237</v>
      </c>
      <c r="J41" s="113">
        <f>J39*0.6</f>
        <v>0</v>
      </c>
    </row>
    <row r="42" spans="1:10" ht="15.75">
      <c r="A42" s="54"/>
      <c r="B42" s="128"/>
      <c r="C42" s="55"/>
      <c r="D42" s="55"/>
      <c r="E42" s="55"/>
      <c r="F42" s="55"/>
      <c r="G42" s="55"/>
      <c r="H42" s="55"/>
      <c r="I42" s="129" t="s">
        <v>312</v>
      </c>
      <c r="J42" s="113">
        <f>J39*0.4*(1+Personnel!$D$26)</f>
        <v>0</v>
      </c>
    </row>
    <row r="43" spans="1:10" ht="15.75" thickBot="1">
      <c r="B43" s="127"/>
    </row>
    <row r="44" spans="1:10" ht="32.25" customHeight="1" thickBot="1">
      <c r="B44" s="121" t="s">
        <v>38</v>
      </c>
      <c r="C44" s="76" t="s">
        <v>39</v>
      </c>
      <c r="D44" s="107" t="s">
        <v>55</v>
      </c>
      <c r="E44" s="233" t="s">
        <v>227</v>
      </c>
      <c r="F44" s="234"/>
      <c r="G44" s="77" t="s">
        <v>53</v>
      </c>
      <c r="H44" s="77" t="s">
        <v>0</v>
      </c>
      <c r="I44" s="123" t="s">
        <v>3</v>
      </c>
      <c r="J44" s="95" t="s">
        <v>4</v>
      </c>
    </row>
    <row r="45" spans="1:10" ht="15.75" customHeight="1">
      <c r="B45" s="108" t="s">
        <v>40</v>
      </c>
      <c r="C45" s="109"/>
      <c r="D45" s="109"/>
      <c r="E45" s="109"/>
      <c r="F45" s="109"/>
      <c r="G45" s="109"/>
      <c r="H45" s="109"/>
      <c r="I45" s="124"/>
      <c r="J45" s="109"/>
    </row>
    <row r="46" spans="1:10">
      <c r="B46" s="133" t="s">
        <v>79</v>
      </c>
      <c r="C46" s="114" t="str">
        <f>IFERROR(VLOOKUP($B46,Table_All,2,FALSE),"")</f>
        <v>Component 01</v>
      </c>
      <c r="D46" s="194"/>
      <c r="E46" s="236"/>
      <c r="F46" s="237"/>
      <c r="G46" s="194"/>
      <c r="H46" s="125" t="s">
        <v>54</v>
      </c>
      <c r="I46" s="134"/>
      <c r="J46" s="98">
        <f>(D46*G46)*I46</f>
        <v>0</v>
      </c>
    </row>
    <row r="47" spans="1:10">
      <c r="B47" s="133"/>
      <c r="C47" s="114" t="str">
        <f>IFERROR(VLOOKUP(B47,Table_All,2,FALSE),"")</f>
        <v/>
      </c>
      <c r="D47" s="194"/>
      <c r="E47" s="236"/>
      <c r="F47" s="237"/>
      <c r="G47" s="194"/>
      <c r="H47" s="125" t="s">
        <v>54</v>
      </c>
      <c r="I47" s="134"/>
      <c r="J47" s="98">
        <f>(D47*G47)*I47</f>
        <v>0</v>
      </c>
    </row>
    <row r="48" spans="1:10">
      <c r="B48" s="133"/>
      <c r="C48" s="114" t="str">
        <f>IFERROR(VLOOKUP(B48,Table_All,2,FALSE),"")</f>
        <v/>
      </c>
      <c r="D48" s="194"/>
      <c r="E48" s="236"/>
      <c r="F48" s="237"/>
      <c r="G48" s="194"/>
      <c r="H48" s="125" t="s">
        <v>54</v>
      </c>
      <c r="I48" s="134"/>
      <c r="J48" s="98">
        <f>(D48*G48)*I48</f>
        <v>0</v>
      </c>
    </row>
    <row r="49" spans="2:10">
      <c r="B49" s="133"/>
      <c r="C49" s="114" t="str">
        <f>IFERROR(VLOOKUP(B49,Table_All,2,FALSE),"")</f>
        <v/>
      </c>
      <c r="D49" s="194"/>
      <c r="E49" s="236"/>
      <c r="F49" s="237"/>
      <c r="G49" s="194"/>
      <c r="H49" s="125" t="s">
        <v>54</v>
      </c>
      <c r="I49" s="134"/>
      <c r="J49" s="98">
        <f>(D49*G49)*I49</f>
        <v>0</v>
      </c>
    </row>
    <row r="50" spans="2:10">
      <c r="B50" s="133"/>
      <c r="C50" s="114" t="str">
        <f>IFERROR(VLOOKUP(B50,Table_All,2,FALSE),"")</f>
        <v/>
      </c>
      <c r="D50" s="194"/>
      <c r="E50" s="236"/>
      <c r="F50" s="237"/>
      <c r="G50" s="194"/>
      <c r="H50" s="125" t="s">
        <v>54</v>
      </c>
      <c r="I50" s="134"/>
      <c r="J50" s="98">
        <f>(D50*G50)*I50</f>
        <v>0</v>
      </c>
    </row>
    <row r="51" spans="2:10" ht="15.75">
      <c r="B51" s="127"/>
      <c r="J51" s="113">
        <f>SUM(J46:J50)</f>
        <v>0</v>
      </c>
    </row>
    <row r="52" spans="2:10" ht="15.75" thickBot="1">
      <c r="B52" s="127"/>
    </row>
    <row r="53" spans="2:10" ht="32.25" customHeight="1" thickBot="1">
      <c r="B53" s="121" t="s">
        <v>38</v>
      </c>
      <c r="C53" s="76" t="s">
        <v>39</v>
      </c>
      <c r="D53" s="107" t="s">
        <v>55</v>
      </c>
      <c r="E53" s="233" t="s">
        <v>228</v>
      </c>
      <c r="F53" s="234"/>
      <c r="G53" s="77" t="s">
        <v>53</v>
      </c>
      <c r="H53" s="77" t="s">
        <v>0</v>
      </c>
      <c r="I53" s="123" t="s">
        <v>3</v>
      </c>
      <c r="J53" s="95" t="s">
        <v>4</v>
      </c>
    </row>
    <row r="54" spans="2:10" ht="15.75" customHeight="1">
      <c r="B54" s="108" t="s">
        <v>56</v>
      </c>
      <c r="C54" s="109"/>
      <c r="D54" s="109"/>
      <c r="E54" s="109"/>
      <c r="F54" s="109"/>
      <c r="G54" s="109"/>
      <c r="H54" s="109"/>
      <c r="I54" s="124"/>
      <c r="J54" s="109"/>
    </row>
    <row r="55" spans="2:10">
      <c r="B55" s="133" t="s">
        <v>79</v>
      </c>
      <c r="C55" s="114" t="str">
        <f>IFERROR(VLOOKUP($B55,Table_All,2,FALSE),"")</f>
        <v>Component 01</v>
      </c>
      <c r="D55" s="194"/>
      <c r="E55" s="236"/>
      <c r="F55" s="237"/>
      <c r="G55" s="194"/>
      <c r="H55" s="32"/>
      <c r="I55" s="134"/>
      <c r="J55" s="98">
        <f>(D55*G55)*I55</f>
        <v>0</v>
      </c>
    </row>
    <row r="56" spans="2:10">
      <c r="B56" s="133"/>
      <c r="C56" s="114" t="str">
        <f>IFERROR(VLOOKUP(B56,Table_All,2,FALSE),"")</f>
        <v/>
      </c>
      <c r="D56" s="194"/>
      <c r="E56" s="236"/>
      <c r="F56" s="237"/>
      <c r="G56" s="194"/>
      <c r="H56" s="32"/>
      <c r="I56" s="134"/>
      <c r="J56" s="98">
        <f>(D56*G56)*I56</f>
        <v>0</v>
      </c>
    </row>
    <row r="57" spans="2:10">
      <c r="B57" s="133"/>
      <c r="C57" s="114" t="str">
        <f>IFERROR(VLOOKUP(B57,Table_All,2,FALSE),"")</f>
        <v/>
      </c>
      <c r="D57" s="194"/>
      <c r="E57" s="236"/>
      <c r="F57" s="237"/>
      <c r="G57" s="194"/>
      <c r="H57" s="32"/>
      <c r="I57" s="134"/>
      <c r="J57" s="98">
        <f>(D57*G57)*I57</f>
        <v>0</v>
      </c>
    </row>
    <row r="58" spans="2:10">
      <c r="B58" s="133"/>
      <c r="C58" s="114" t="str">
        <f>IFERROR(VLOOKUP(B58,Table_All,2,FALSE),"")</f>
        <v/>
      </c>
      <c r="D58" s="194"/>
      <c r="E58" s="236"/>
      <c r="F58" s="237"/>
      <c r="G58" s="194"/>
      <c r="H58" s="32"/>
      <c r="I58" s="134"/>
      <c r="J58" s="98">
        <f>(D58*G58)*I58</f>
        <v>0</v>
      </c>
    </row>
    <row r="59" spans="2:10">
      <c r="B59" s="133"/>
      <c r="C59" s="114" t="str">
        <f>IFERROR(VLOOKUP(B59,Table_All,2,FALSE),"")</f>
        <v/>
      </c>
      <c r="D59" s="194"/>
      <c r="E59" s="236"/>
      <c r="F59" s="237"/>
      <c r="G59" s="194"/>
      <c r="H59" s="32"/>
      <c r="I59" s="134"/>
      <c r="J59" s="98">
        <f>(D59*G59)*I59</f>
        <v>0</v>
      </c>
    </row>
    <row r="60" spans="2:10" ht="15.75">
      <c r="B60" s="127"/>
      <c r="J60" s="113">
        <f>SUM(J55:J59)</f>
        <v>0</v>
      </c>
    </row>
    <row r="61" spans="2:10" ht="15.75" thickBot="1">
      <c r="B61" s="127"/>
    </row>
    <row r="62" spans="2:10" ht="32.25" customHeight="1" thickBot="1">
      <c r="B62" s="121" t="s">
        <v>38</v>
      </c>
      <c r="C62" s="76" t="s">
        <v>39</v>
      </c>
      <c r="D62" s="107" t="s">
        <v>55</v>
      </c>
      <c r="E62" s="233" t="s">
        <v>57</v>
      </c>
      <c r="F62" s="234"/>
      <c r="G62" s="77" t="s">
        <v>53</v>
      </c>
      <c r="H62" s="77" t="s">
        <v>0</v>
      </c>
      <c r="I62" s="123" t="s">
        <v>3</v>
      </c>
      <c r="J62" s="95" t="s">
        <v>4</v>
      </c>
    </row>
    <row r="63" spans="2:10" ht="15.75" customHeight="1">
      <c r="B63" s="108" t="s">
        <v>124</v>
      </c>
      <c r="C63" s="109"/>
      <c r="D63" s="109"/>
      <c r="E63" s="109"/>
      <c r="F63" s="109"/>
      <c r="G63" s="109"/>
      <c r="H63" s="109"/>
      <c r="I63" s="124"/>
      <c r="J63" s="109"/>
    </row>
    <row r="64" spans="2:10">
      <c r="B64" s="133" t="s">
        <v>79</v>
      </c>
      <c r="C64" s="114" t="str">
        <f>IFERROR(VLOOKUP($B64,Table_All,2,FALSE),"")</f>
        <v>Component 01</v>
      </c>
      <c r="D64" s="194"/>
      <c r="E64" s="236"/>
      <c r="F64" s="237"/>
      <c r="G64" s="194"/>
      <c r="H64" s="193"/>
      <c r="I64" s="134"/>
      <c r="J64" s="98">
        <f>(D64*G64)*I64</f>
        <v>0</v>
      </c>
    </row>
    <row r="65" spans="1:11">
      <c r="B65" s="133"/>
      <c r="C65" s="114" t="str">
        <f>IFERROR(VLOOKUP(B65,Table_All,2,FALSE),"")</f>
        <v/>
      </c>
      <c r="D65" s="194"/>
      <c r="E65" s="236"/>
      <c r="F65" s="237"/>
      <c r="G65" s="194"/>
      <c r="H65" s="193"/>
      <c r="I65" s="134"/>
      <c r="J65" s="98">
        <f>(D65*G65)*I65</f>
        <v>0</v>
      </c>
    </row>
    <row r="66" spans="1:11">
      <c r="B66" s="133"/>
      <c r="C66" s="114" t="str">
        <f>IFERROR(VLOOKUP(B66,Table_All,2,FALSE),"")</f>
        <v/>
      </c>
      <c r="D66" s="194"/>
      <c r="E66" s="236"/>
      <c r="F66" s="237"/>
      <c r="G66" s="194"/>
      <c r="H66" s="193"/>
      <c r="I66" s="134"/>
      <c r="J66" s="98">
        <f>(D66*G66)*I66</f>
        <v>0</v>
      </c>
    </row>
    <row r="67" spans="1:11">
      <c r="B67" s="133"/>
      <c r="C67" s="114" t="str">
        <f>IFERROR(VLOOKUP(B67,Table_All,2,FALSE),"")</f>
        <v/>
      </c>
      <c r="D67" s="194"/>
      <c r="E67" s="236"/>
      <c r="F67" s="237"/>
      <c r="G67" s="194"/>
      <c r="H67" s="193"/>
      <c r="I67" s="134"/>
      <c r="J67" s="98">
        <f>(D67*G67)*I67</f>
        <v>0</v>
      </c>
    </row>
    <row r="68" spans="1:11">
      <c r="B68" s="133"/>
      <c r="C68" s="114" t="str">
        <f>IFERROR(VLOOKUP(B68,Table_All,2,FALSE),"")</f>
        <v/>
      </c>
      <c r="D68" s="194"/>
      <c r="E68" s="236"/>
      <c r="F68" s="237"/>
      <c r="G68" s="194"/>
      <c r="H68" s="193"/>
      <c r="I68" s="134"/>
      <c r="J68" s="98">
        <f>(D68*G68)*I68</f>
        <v>0</v>
      </c>
    </row>
    <row r="69" spans="1:11" ht="15.75">
      <c r="B69" s="127"/>
      <c r="J69" s="113">
        <f>SUM(J64:J68)</f>
        <v>0</v>
      </c>
    </row>
    <row r="70" spans="1:11">
      <c r="B70" s="127"/>
    </row>
    <row r="71" spans="1:11" ht="15.75" thickBot="1"/>
    <row r="72" spans="1:11" ht="29.25" customHeight="1" thickBot="1">
      <c r="B72" s="238" t="s">
        <v>316</v>
      </c>
      <c r="C72" s="238"/>
      <c r="D72" s="238"/>
      <c r="E72" s="238"/>
      <c r="F72" s="239" t="s">
        <v>243</v>
      </c>
      <c r="G72" s="240"/>
      <c r="H72" s="241"/>
      <c r="I72" s="130"/>
      <c r="J72" s="130"/>
    </row>
    <row r="73" spans="1:11" ht="15.75" thickBot="1"/>
    <row r="74" spans="1:11" ht="32.25" thickBot="1">
      <c r="A74" s="54"/>
      <c r="B74" s="121" t="s">
        <v>38</v>
      </c>
      <c r="C74" s="76" t="s">
        <v>39</v>
      </c>
      <c r="D74" s="107" t="s">
        <v>55</v>
      </c>
      <c r="E74" s="122" t="s">
        <v>104</v>
      </c>
      <c r="F74" s="93" t="s">
        <v>52</v>
      </c>
      <c r="G74" s="77" t="s">
        <v>53</v>
      </c>
      <c r="H74" s="77" t="s">
        <v>0</v>
      </c>
      <c r="I74" s="123" t="s">
        <v>3</v>
      </c>
      <c r="J74" s="95" t="s">
        <v>4</v>
      </c>
      <c r="K74" s="69"/>
    </row>
    <row r="75" spans="1:11" ht="15.75" customHeight="1">
      <c r="A75" s="54"/>
      <c r="B75" s="108" t="s">
        <v>123</v>
      </c>
      <c r="C75" s="109"/>
      <c r="D75" s="109"/>
      <c r="E75" s="109"/>
      <c r="F75" s="109"/>
      <c r="G75" s="109"/>
      <c r="H75" s="109"/>
      <c r="I75" s="124"/>
      <c r="J75" s="109"/>
      <c r="K75" s="69"/>
    </row>
    <row r="76" spans="1:11">
      <c r="A76" s="54"/>
      <c r="B76" s="133" t="s">
        <v>79</v>
      </c>
      <c r="C76" s="114" t="str">
        <f>IFERROR(VLOOKUP($B76,Table_All,2,FALSE),"")</f>
        <v>Component 01</v>
      </c>
      <c r="D76" s="194"/>
      <c r="E76" s="133" t="s">
        <v>131</v>
      </c>
      <c r="F76" s="114" t="str">
        <f>IFERROR(VLOOKUP($E76,Table_All,2,FALSE),"")</f>
        <v>Role 1</v>
      </c>
      <c r="G76" s="194"/>
      <c r="H76" s="125" t="s">
        <v>54</v>
      </c>
      <c r="I76" s="126">
        <f>IFERROR(VLOOKUP($E76,Table_All,5,FALSE),"")</f>
        <v>0</v>
      </c>
      <c r="J76" s="98">
        <f t="shared" ref="J76:J95" si="7">(D76*G76)*I76</f>
        <v>0</v>
      </c>
      <c r="K76" s="69"/>
    </row>
    <row r="77" spans="1:11">
      <c r="A77" s="54"/>
      <c r="B77" s="133"/>
      <c r="C77" s="114" t="str">
        <f t="shared" ref="C77:C95" si="8">IFERROR(VLOOKUP(B77,Table_All,2,FALSE),"")</f>
        <v/>
      </c>
      <c r="D77" s="194"/>
      <c r="E77" s="133"/>
      <c r="F77" s="114" t="str">
        <f t="shared" ref="F77:F95" si="9">IFERROR(VLOOKUP(E77,Table_All,2,FALSE),"")</f>
        <v/>
      </c>
      <c r="G77" s="194"/>
      <c r="H77" s="125" t="s">
        <v>54</v>
      </c>
      <c r="I77" s="126">
        <f t="shared" ref="I77:I95" si="10">IFERROR(VLOOKUP($E77,Table_All,5,FALSE),0)</f>
        <v>0</v>
      </c>
      <c r="J77" s="98">
        <f t="shared" si="7"/>
        <v>0</v>
      </c>
      <c r="K77" s="69"/>
    </row>
    <row r="78" spans="1:11">
      <c r="A78" s="54"/>
      <c r="B78" s="133"/>
      <c r="C78" s="114" t="str">
        <f t="shared" si="8"/>
        <v/>
      </c>
      <c r="D78" s="194"/>
      <c r="E78" s="133"/>
      <c r="F78" s="114" t="str">
        <f t="shared" si="9"/>
        <v/>
      </c>
      <c r="G78" s="194"/>
      <c r="H78" s="125" t="s">
        <v>54</v>
      </c>
      <c r="I78" s="126">
        <f t="shared" si="10"/>
        <v>0</v>
      </c>
      <c r="J78" s="98">
        <f t="shared" si="7"/>
        <v>0</v>
      </c>
      <c r="K78" s="69"/>
    </row>
    <row r="79" spans="1:11">
      <c r="A79" s="54"/>
      <c r="B79" s="133"/>
      <c r="C79" s="114" t="str">
        <f t="shared" si="8"/>
        <v/>
      </c>
      <c r="D79" s="194"/>
      <c r="E79" s="133"/>
      <c r="F79" s="114" t="str">
        <f t="shared" si="9"/>
        <v/>
      </c>
      <c r="G79" s="194"/>
      <c r="H79" s="125" t="s">
        <v>54</v>
      </c>
      <c r="I79" s="126">
        <f t="shared" si="10"/>
        <v>0</v>
      </c>
      <c r="J79" s="98">
        <f t="shared" si="7"/>
        <v>0</v>
      </c>
      <c r="K79" s="69"/>
    </row>
    <row r="80" spans="1:11">
      <c r="A80" s="54"/>
      <c r="B80" s="133"/>
      <c r="C80" s="114" t="str">
        <f t="shared" si="8"/>
        <v/>
      </c>
      <c r="D80" s="194"/>
      <c r="E80" s="133"/>
      <c r="F80" s="114" t="str">
        <f t="shared" si="9"/>
        <v/>
      </c>
      <c r="G80" s="194"/>
      <c r="H80" s="125" t="s">
        <v>54</v>
      </c>
      <c r="I80" s="126">
        <f t="shared" si="10"/>
        <v>0</v>
      </c>
      <c r="J80" s="98">
        <f t="shared" si="7"/>
        <v>0</v>
      </c>
      <c r="K80" s="69"/>
    </row>
    <row r="81" spans="1:11">
      <c r="A81" s="54"/>
      <c r="B81" s="133"/>
      <c r="C81" s="114" t="str">
        <f t="shared" si="8"/>
        <v/>
      </c>
      <c r="D81" s="194"/>
      <c r="E81" s="133"/>
      <c r="F81" s="114" t="str">
        <f t="shared" si="9"/>
        <v/>
      </c>
      <c r="G81" s="194"/>
      <c r="H81" s="125" t="s">
        <v>54</v>
      </c>
      <c r="I81" s="126">
        <f t="shared" si="10"/>
        <v>0</v>
      </c>
      <c r="J81" s="98">
        <f t="shared" si="7"/>
        <v>0</v>
      </c>
      <c r="K81" s="69"/>
    </row>
    <row r="82" spans="1:11">
      <c r="A82" s="54"/>
      <c r="B82" s="133"/>
      <c r="C82" s="114" t="str">
        <f t="shared" si="8"/>
        <v/>
      </c>
      <c r="D82" s="194"/>
      <c r="E82" s="133"/>
      <c r="F82" s="114" t="str">
        <f t="shared" si="9"/>
        <v/>
      </c>
      <c r="G82" s="194"/>
      <c r="H82" s="125" t="s">
        <v>54</v>
      </c>
      <c r="I82" s="126">
        <f t="shared" si="10"/>
        <v>0</v>
      </c>
      <c r="J82" s="98">
        <f t="shared" si="7"/>
        <v>0</v>
      </c>
      <c r="K82" s="69"/>
    </row>
    <row r="83" spans="1:11">
      <c r="A83" s="54"/>
      <c r="B83" s="133"/>
      <c r="C83" s="114" t="str">
        <f t="shared" si="8"/>
        <v/>
      </c>
      <c r="D83" s="194"/>
      <c r="E83" s="133"/>
      <c r="F83" s="114" t="str">
        <f t="shared" si="9"/>
        <v/>
      </c>
      <c r="G83" s="194"/>
      <c r="H83" s="125" t="s">
        <v>54</v>
      </c>
      <c r="I83" s="126">
        <f t="shared" si="10"/>
        <v>0</v>
      </c>
      <c r="J83" s="98">
        <f t="shared" si="7"/>
        <v>0</v>
      </c>
      <c r="K83" s="69"/>
    </row>
    <row r="84" spans="1:11">
      <c r="A84" s="54"/>
      <c r="B84" s="133"/>
      <c r="C84" s="114" t="str">
        <f t="shared" si="8"/>
        <v/>
      </c>
      <c r="D84" s="194"/>
      <c r="E84" s="133"/>
      <c r="F84" s="114" t="str">
        <f t="shared" si="9"/>
        <v/>
      </c>
      <c r="G84" s="194"/>
      <c r="H84" s="125" t="s">
        <v>54</v>
      </c>
      <c r="I84" s="126">
        <f t="shared" si="10"/>
        <v>0</v>
      </c>
      <c r="J84" s="98">
        <f t="shared" si="7"/>
        <v>0</v>
      </c>
      <c r="K84" s="69"/>
    </row>
    <row r="85" spans="1:11">
      <c r="A85" s="54"/>
      <c r="B85" s="133"/>
      <c r="C85" s="114" t="str">
        <f t="shared" ref="C85:C94" si="11">IFERROR(VLOOKUP(B85,Table_All,2,FALSE),"")</f>
        <v/>
      </c>
      <c r="D85" s="194"/>
      <c r="E85" s="133"/>
      <c r="F85" s="114" t="str">
        <f t="shared" ref="F85:F94" si="12">IFERROR(VLOOKUP(E85,Table_All,2,FALSE),"")</f>
        <v/>
      </c>
      <c r="G85" s="194"/>
      <c r="H85" s="125" t="s">
        <v>54</v>
      </c>
      <c r="I85" s="126">
        <f t="shared" si="10"/>
        <v>0</v>
      </c>
      <c r="J85" s="98">
        <f t="shared" ref="J85:J94" si="13">(D85*G85)*I85</f>
        <v>0</v>
      </c>
      <c r="K85" s="69"/>
    </row>
    <row r="86" spans="1:11">
      <c r="A86" s="54"/>
      <c r="B86" s="133"/>
      <c r="C86" s="114" t="str">
        <f t="shared" si="11"/>
        <v/>
      </c>
      <c r="D86" s="194"/>
      <c r="E86" s="133"/>
      <c r="F86" s="114" t="str">
        <f t="shared" si="12"/>
        <v/>
      </c>
      <c r="G86" s="194"/>
      <c r="H86" s="125" t="s">
        <v>54</v>
      </c>
      <c r="I86" s="126">
        <f t="shared" si="10"/>
        <v>0</v>
      </c>
      <c r="J86" s="98">
        <f t="shared" si="13"/>
        <v>0</v>
      </c>
      <c r="K86" s="69"/>
    </row>
    <row r="87" spans="1:11">
      <c r="A87" s="54"/>
      <c r="B87" s="133"/>
      <c r="C87" s="114" t="str">
        <f t="shared" si="11"/>
        <v/>
      </c>
      <c r="D87" s="194"/>
      <c r="E87" s="133"/>
      <c r="F87" s="114" t="str">
        <f t="shared" si="12"/>
        <v/>
      </c>
      <c r="G87" s="194"/>
      <c r="H87" s="125" t="s">
        <v>54</v>
      </c>
      <c r="I87" s="126">
        <f t="shared" si="10"/>
        <v>0</v>
      </c>
      <c r="J87" s="98">
        <f t="shared" si="13"/>
        <v>0</v>
      </c>
      <c r="K87" s="69"/>
    </row>
    <row r="88" spans="1:11">
      <c r="A88" s="54"/>
      <c r="B88" s="133"/>
      <c r="C88" s="114" t="str">
        <f t="shared" si="11"/>
        <v/>
      </c>
      <c r="D88" s="194"/>
      <c r="E88" s="133"/>
      <c r="F88" s="114" t="str">
        <f t="shared" si="12"/>
        <v/>
      </c>
      <c r="G88" s="194"/>
      <c r="H88" s="125" t="s">
        <v>54</v>
      </c>
      <c r="I88" s="126">
        <f t="shared" si="10"/>
        <v>0</v>
      </c>
      <c r="J88" s="98">
        <f t="shared" si="13"/>
        <v>0</v>
      </c>
      <c r="K88" s="69"/>
    </row>
    <row r="89" spans="1:11">
      <c r="A89" s="54"/>
      <c r="B89" s="133"/>
      <c r="C89" s="114" t="str">
        <f t="shared" si="11"/>
        <v/>
      </c>
      <c r="D89" s="194"/>
      <c r="E89" s="133"/>
      <c r="F89" s="114" t="str">
        <f t="shared" si="12"/>
        <v/>
      </c>
      <c r="G89" s="194"/>
      <c r="H89" s="125" t="s">
        <v>54</v>
      </c>
      <c r="I89" s="126">
        <f t="shared" si="10"/>
        <v>0</v>
      </c>
      <c r="J89" s="98">
        <f t="shared" si="13"/>
        <v>0</v>
      </c>
      <c r="K89" s="69"/>
    </row>
    <row r="90" spans="1:11">
      <c r="A90" s="54"/>
      <c r="B90" s="133"/>
      <c r="C90" s="114" t="str">
        <f t="shared" si="11"/>
        <v/>
      </c>
      <c r="D90" s="194"/>
      <c r="E90" s="133"/>
      <c r="F90" s="114" t="str">
        <f t="shared" si="12"/>
        <v/>
      </c>
      <c r="G90" s="194"/>
      <c r="H90" s="125" t="s">
        <v>54</v>
      </c>
      <c r="I90" s="126">
        <f t="shared" si="10"/>
        <v>0</v>
      </c>
      <c r="J90" s="98">
        <f t="shared" si="13"/>
        <v>0</v>
      </c>
      <c r="K90" s="69"/>
    </row>
    <row r="91" spans="1:11">
      <c r="A91" s="54"/>
      <c r="B91" s="133"/>
      <c r="C91" s="114" t="str">
        <f t="shared" si="11"/>
        <v/>
      </c>
      <c r="D91" s="194"/>
      <c r="E91" s="133"/>
      <c r="F91" s="114" t="str">
        <f t="shared" si="12"/>
        <v/>
      </c>
      <c r="G91" s="194"/>
      <c r="H91" s="125" t="s">
        <v>54</v>
      </c>
      <c r="I91" s="126">
        <f t="shared" si="10"/>
        <v>0</v>
      </c>
      <c r="J91" s="98">
        <f t="shared" si="13"/>
        <v>0</v>
      </c>
      <c r="K91" s="69"/>
    </row>
    <row r="92" spans="1:11">
      <c r="A92" s="54"/>
      <c r="B92" s="133"/>
      <c r="C92" s="114" t="str">
        <f t="shared" si="11"/>
        <v/>
      </c>
      <c r="D92" s="194"/>
      <c r="E92" s="133"/>
      <c r="F92" s="114" t="str">
        <f t="shared" si="12"/>
        <v/>
      </c>
      <c r="G92" s="194"/>
      <c r="H92" s="125" t="s">
        <v>54</v>
      </c>
      <c r="I92" s="126">
        <f t="shared" si="10"/>
        <v>0</v>
      </c>
      <c r="J92" s="98">
        <f t="shared" si="13"/>
        <v>0</v>
      </c>
      <c r="K92" s="69"/>
    </row>
    <row r="93" spans="1:11">
      <c r="A93" s="54"/>
      <c r="B93" s="133"/>
      <c r="C93" s="114" t="str">
        <f t="shared" si="11"/>
        <v/>
      </c>
      <c r="D93" s="194"/>
      <c r="E93" s="133"/>
      <c r="F93" s="114" t="str">
        <f t="shared" si="12"/>
        <v/>
      </c>
      <c r="G93" s="194"/>
      <c r="H93" s="125" t="s">
        <v>54</v>
      </c>
      <c r="I93" s="126">
        <f t="shared" si="10"/>
        <v>0</v>
      </c>
      <c r="J93" s="98">
        <f t="shared" si="13"/>
        <v>0</v>
      </c>
      <c r="K93" s="69"/>
    </row>
    <row r="94" spans="1:11">
      <c r="A94" s="54"/>
      <c r="B94" s="133"/>
      <c r="C94" s="114" t="str">
        <f t="shared" si="11"/>
        <v/>
      </c>
      <c r="D94" s="194"/>
      <c r="E94" s="133"/>
      <c r="F94" s="114" t="str">
        <f t="shared" si="12"/>
        <v/>
      </c>
      <c r="G94" s="194"/>
      <c r="H94" s="125" t="s">
        <v>54</v>
      </c>
      <c r="I94" s="126">
        <f t="shared" si="10"/>
        <v>0</v>
      </c>
      <c r="J94" s="98">
        <f t="shared" si="13"/>
        <v>0</v>
      </c>
      <c r="K94" s="69"/>
    </row>
    <row r="95" spans="1:11">
      <c r="A95" s="54"/>
      <c r="B95" s="133"/>
      <c r="C95" s="114" t="str">
        <f t="shared" si="8"/>
        <v/>
      </c>
      <c r="D95" s="194"/>
      <c r="E95" s="133"/>
      <c r="F95" s="114" t="str">
        <f t="shared" si="9"/>
        <v/>
      </c>
      <c r="G95" s="194"/>
      <c r="H95" s="125" t="s">
        <v>54</v>
      </c>
      <c r="I95" s="126">
        <f t="shared" si="10"/>
        <v>0</v>
      </c>
      <c r="J95" s="98">
        <f t="shared" si="7"/>
        <v>0</v>
      </c>
      <c r="K95" s="69"/>
    </row>
    <row r="96" spans="1:11" ht="15.75">
      <c r="A96" s="54"/>
      <c r="B96" s="128"/>
      <c r="C96" s="55"/>
      <c r="D96" s="55"/>
      <c r="E96" s="55"/>
      <c r="F96" s="55"/>
      <c r="G96" s="55"/>
      <c r="H96" s="55"/>
      <c r="I96" s="129"/>
      <c r="J96" s="113">
        <f>SUM(J76:J95)</f>
        <v>0</v>
      </c>
      <c r="K96" s="69"/>
    </row>
    <row r="97" spans="1:11" ht="15.75">
      <c r="A97" s="54"/>
      <c r="B97" s="128"/>
      <c r="C97" s="55"/>
      <c r="D97" s="55"/>
      <c r="E97" s="55"/>
      <c r="F97" s="55"/>
      <c r="G97" s="55"/>
      <c r="H97" s="55"/>
      <c r="I97" s="129"/>
      <c r="J97" s="131"/>
      <c r="K97" s="69"/>
    </row>
    <row r="98" spans="1:11" ht="15.75">
      <c r="A98" s="54"/>
      <c r="B98" s="128"/>
      <c r="C98" s="55"/>
      <c r="D98" s="55"/>
      <c r="E98" s="55"/>
      <c r="F98" s="55"/>
      <c r="G98" s="55"/>
      <c r="H98" s="55"/>
      <c r="I98" s="129" t="s">
        <v>237</v>
      </c>
      <c r="J98" s="113">
        <f>J96*0.6</f>
        <v>0</v>
      </c>
      <c r="K98" s="69"/>
    </row>
    <row r="99" spans="1:11" ht="15.75">
      <c r="A99" s="54"/>
      <c r="B99" s="128"/>
      <c r="C99" s="55"/>
      <c r="D99" s="55"/>
      <c r="E99" s="55"/>
      <c r="F99" s="55"/>
      <c r="G99" s="55"/>
      <c r="H99" s="55"/>
      <c r="I99" s="129" t="s">
        <v>312</v>
      </c>
      <c r="J99" s="113">
        <f>J96*0.4*(1+Personnel!$D$26)</f>
        <v>0</v>
      </c>
      <c r="K99" s="69"/>
    </row>
    <row r="100" spans="1:11" ht="15.75" thickBot="1">
      <c r="A100" s="54"/>
      <c r="B100" s="128"/>
      <c r="C100" s="55"/>
      <c r="D100" s="55"/>
      <c r="E100" s="55"/>
      <c r="F100" s="55"/>
      <c r="G100" s="55"/>
      <c r="H100" s="55"/>
      <c r="I100" s="129"/>
      <c r="J100" s="55"/>
      <c r="K100" s="69"/>
    </row>
    <row r="101" spans="1:11" ht="33" customHeight="1" thickBot="1">
      <c r="A101" s="54"/>
      <c r="B101" s="121" t="s">
        <v>38</v>
      </c>
      <c r="C101" s="76" t="s">
        <v>39</v>
      </c>
      <c r="D101" s="107" t="s">
        <v>55</v>
      </c>
      <c r="E101" s="233" t="s">
        <v>57</v>
      </c>
      <c r="F101" s="234"/>
      <c r="G101" s="77" t="s">
        <v>53</v>
      </c>
      <c r="H101" s="77" t="s">
        <v>0</v>
      </c>
      <c r="I101" s="123" t="s">
        <v>3</v>
      </c>
      <c r="J101" s="95" t="s">
        <v>4</v>
      </c>
      <c r="K101" s="69"/>
    </row>
    <row r="102" spans="1:11" ht="15.75" customHeight="1">
      <c r="A102" s="54"/>
      <c r="B102" s="108" t="s">
        <v>124</v>
      </c>
      <c r="C102" s="109"/>
      <c r="D102" s="109"/>
      <c r="E102" s="109"/>
      <c r="F102" s="109"/>
      <c r="G102" s="109"/>
      <c r="H102" s="109"/>
      <c r="I102" s="124"/>
      <c r="J102" s="109"/>
      <c r="K102" s="69"/>
    </row>
    <row r="103" spans="1:11">
      <c r="A103" s="54"/>
      <c r="B103" s="133" t="s">
        <v>79</v>
      </c>
      <c r="C103" s="114" t="str">
        <f>IFERROR(VLOOKUP($B103,Table_All,2,FALSE),"")</f>
        <v>Component 01</v>
      </c>
      <c r="D103" s="194"/>
      <c r="E103" s="236"/>
      <c r="F103" s="237"/>
      <c r="G103" s="194"/>
      <c r="H103" s="32"/>
      <c r="I103" s="134"/>
      <c r="J103" s="98">
        <f>(D103*G103)*I103</f>
        <v>0</v>
      </c>
      <c r="K103" s="69"/>
    </row>
    <row r="104" spans="1:11">
      <c r="A104" s="54"/>
      <c r="B104" s="133"/>
      <c r="C104" s="114" t="str">
        <f>IFERROR(VLOOKUP(B104,Table_All,2,FALSE),"")</f>
        <v/>
      </c>
      <c r="D104" s="194"/>
      <c r="E104" s="236"/>
      <c r="F104" s="237"/>
      <c r="G104" s="194"/>
      <c r="H104" s="32"/>
      <c r="I104" s="134"/>
      <c r="J104" s="98">
        <f>(D104*G104)*I104</f>
        <v>0</v>
      </c>
      <c r="K104" s="69"/>
    </row>
    <row r="105" spans="1:11">
      <c r="A105" s="54"/>
      <c r="B105" s="133"/>
      <c r="C105" s="114" t="str">
        <f>IFERROR(VLOOKUP(B105,Table_All,2,FALSE),"")</f>
        <v/>
      </c>
      <c r="D105" s="194"/>
      <c r="E105" s="236"/>
      <c r="F105" s="237"/>
      <c r="G105" s="194"/>
      <c r="H105" s="32"/>
      <c r="I105" s="134"/>
      <c r="J105" s="98">
        <f>(D105*G105)*I105</f>
        <v>0</v>
      </c>
      <c r="K105" s="69"/>
    </row>
    <row r="106" spans="1:11">
      <c r="A106" s="54"/>
      <c r="B106" s="133"/>
      <c r="C106" s="114" t="str">
        <f>IFERROR(VLOOKUP(B106,Table_All,2,FALSE),"")</f>
        <v/>
      </c>
      <c r="D106" s="194"/>
      <c r="E106" s="236"/>
      <c r="F106" s="237"/>
      <c r="G106" s="194"/>
      <c r="H106" s="32"/>
      <c r="I106" s="134"/>
      <c r="J106" s="98">
        <f>(D106*G106)*I106</f>
        <v>0</v>
      </c>
      <c r="K106" s="69"/>
    </row>
    <row r="107" spans="1:11">
      <c r="A107" s="54"/>
      <c r="B107" s="133"/>
      <c r="C107" s="114" t="str">
        <f>IFERROR(VLOOKUP(B107,Table_All,2,FALSE),"")</f>
        <v/>
      </c>
      <c r="D107" s="194"/>
      <c r="E107" s="236"/>
      <c r="F107" s="237"/>
      <c r="G107" s="194"/>
      <c r="H107" s="32"/>
      <c r="I107" s="134"/>
      <c r="J107" s="98">
        <f>(D107*G107)*I107</f>
        <v>0</v>
      </c>
      <c r="K107" s="69"/>
    </row>
    <row r="108" spans="1:11" ht="15.75">
      <c r="A108" s="54"/>
      <c r="B108" s="128"/>
      <c r="C108" s="55"/>
      <c r="D108" s="55"/>
      <c r="E108" s="55"/>
      <c r="F108" s="55"/>
      <c r="G108" s="55"/>
      <c r="H108" s="55"/>
      <c r="I108" s="129"/>
      <c r="J108" s="113">
        <f>SUM(J103:J107)</f>
        <v>0</v>
      </c>
      <c r="K108" s="69"/>
    </row>
    <row r="109" spans="1:11" ht="15.75">
      <c r="A109" s="54"/>
      <c r="B109" s="128"/>
      <c r="C109" s="55"/>
      <c r="D109" s="55"/>
      <c r="E109" s="55"/>
      <c r="F109" s="55"/>
      <c r="G109" s="55"/>
      <c r="H109" s="55"/>
      <c r="I109" s="129"/>
      <c r="J109" s="131"/>
      <c r="K109" s="69"/>
    </row>
    <row r="110" spans="1:11">
      <c r="A110" s="61"/>
      <c r="B110" s="62"/>
      <c r="C110" s="62"/>
      <c r="D110" s="62"/>
      <c r="E110" s="62"/>
      <c r="F110" s="62"/>
      <c r="G110" s="62"/>
      <c r="H110" s="62"/>
      <c r="I110" s="132"/>
      <c r="J110" s="62"/>
      <c r="K110" s="85"/>
    </row>
  </sheetData>
  <sheetProtection algorithmName="SHA-512" hashValue="gDIcrHbqhB7Hqpj3x/tm7cmVNw8raphrJnmfwZx1lZEJT3oNDxPPopXAH5geQf6KgS/k5Y6giqjrPQkwnlnR9A==" saltValue="hwwZ4pRNl1gbtIDAjztA9g==" spinCount="100000" sheet="1" objects="1" scenarios="1" formatColumns="0" formatRows="0"/>
  <mergeCells count="40">
    <mergeCell ref="B72:E72"/>
    <mergeCell ref="F72:H72"/>
    <mergeCell ref="B16:J16"/>
    <mergeCell ref="E68:F68"/>
    <mergeCell ref="E59:F59"/>
    <mergeCell ref="E62:F62"/>
    <mergeCell ref="E64:F64"/>
    <mergeCell ref="E65:F65"/>
    <mergeCell ref="E66:F66"/>
    <mergeCell ref="E67:F67"/>
    <mergeCell ref="E58:F58"/>
    <mergeCell ref="E57:F57"/>
    <mergeCell ref="E55:F55"/>
    <mergeCell ref="E56:F56"/>
    <mergeCell ref="E107:F107"/>
    <mergeCell ref="E101:F101"/>
    <mergeCell ref="E103:F103"/>
    <mergeCell ref="E104:F104"/>
    <mergeCell ref="E105:F105"/>
    <mergeCell ref="E106:F106"/>
    <mergeCell ref="B14:H14"/>
    <mergeCell ref="B9:I9"/>
    <mergeCell ref="E53:F53"/>
    <mergeCell ref="B8:I8"/>
    <mergeCell ref="B10:I10"/>
    <mergeCell ref="B12:I12"/>
    <mergeCell ref="B13:I13"/>
    <mergeCell ref="B15:J15"/>
    <mergeCell ref="E44:F44"/>
    <mergeCell ref="E46:F46"/>
    <mergeCell ref="E47:F47"/>
    <mergeCell ref="E48:F48"/>
    <mergeCell ref="E49:F49"/>
    <mergeCell ref="E50:F50"/>
    <mergeCell ref="B1:I1"/>
    <mergeCell ref="B2:I2"/>
    <mergeCell ref="B3:I3"/>
    <mergeCell ref="B7:I7"/>
    <mergeCell ref="B11:I11"/>
    <mergeCell ref="B5:G5"/>
  </mergeCells>
  <dataValidations count="2">
    <dataValidation type="list" allowBlank="1" showInputMessage="1" showErrorMessage="1" sqref="B103:B107 B46:B50 B55:B59 B64:B68 B19:B38 B76:B95">
      <formula1>Equip</formula1>
    </dataValidation>
    <dataValidation type="list" allowBlank="1" showInputMessage="1" showErrorMessage="1" sqref="E19:E38 E76:E95">
      <formula1>ROLE</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13" zoomScaleNormal="100" workbookViewId="0">
      <selection activeCell="J33" sqref="J33"/>
    </sheetView>
  </sheetViews>
  <sheetFormatPr defaultRowHeight="15"/>
  <cols>
    <col min="1" max="1" width="8.88671875" style="52"/>
    <col min="2" max="2" width="11.88671875" style="52" customWidth="1"/>
    <col min="3" max="3" width="23" style="52" customWidth="1"/>
    <col min="4" max="4" width="10.88671875" style="52" customWidth="1"/>
    <col min="5" max="5" width="10.33203125" style="52" bestFit="1" customWidth="1"/>
    <col min="6" max="6" width="26.21875" style="52" customWidth="1"/>
    <col min="7" max="7" width="10" style="52" customWidth="1"/>
    <col min="8" max="8" width="4.5546875" style="52" bestFit="1" customWidth="1"/>
    <col min="9" max="9" width="15.44140625" style="119" customWidth="1"/>
    <col min="10" max="10" width="16.33203125" style="52" customWidth="1"/>
    <col min="11" max="16384" width="8.88671875" style="52"/>
  </cols>
  <sheetData>
    <row r="1" spans="1:11" s="48" customFormat="1" ht="43.5" customHeight="1">
      <c r="A1" s="89"/>
      <c r="B1" s="219" t="str">
        <f>Title</f>
        <v>Stopped Vehicle Detection Framework - Lot 1 Scanning Radar SVD</v>
      </c>
      <c r="C1" s="219"/>
      <c r="D1" s="220"/>
      <c r="E1" s="220"/>
      <c r="F1" s="219"/>
      <c r="G1" s="223"/>
      <c r="H1" s="223"/>
      <c r="I1" s="219"/>
      <c r="J1" s="90"/>
    </row>
    <row r="2" spans="1:11" s="48" customFormat="1" ht="32.25" customHeight="1">
      <c r="A2" s="45"/>
      <c r="B2" s="209" t="str">
        <f>"Tenderer : "&amp;TendName</f>
        <v>Tenderer : Tenderer inserts Name on 'Notes' worksheet cell B2</v>
      </c>
      <c r="C2" s="209"/>
      <c r="D2" s="209"/>
      <c r="E2" s="209"/>
      <c r="F2" s="209"/>
      <c r="G2" s="209"/>
      <c r="H2" s="209"/>
      <c r="I2" s="209"/>
      <c r="J2" s="46"/>
    </row>
    <row r="3" spans="1:11" s="48" customFormat="1" ht="42.75" customHeight="1">
      <c r="A3" s="45"/>
      <c r="B3" s="215" t="s">
        <v>165</v>
      </c>
      <c r="C3" s="221"/>
      <c r="D3" s="216"/>
      <c r="E3" s="216"/>
      <c r="F3" s="221"/>
      <c r="G3" s="216"/>
      <c r="H3" s="216"/>
      <c r="I3" s="217"/>
      <c r="J3" s="69"/>
    </row>
    <row r="5" spans="1:11" ht="33.75" customHeight="1">
      <c r="B5" s="222" t="s">
        <v>310</v>
      </c>
      <c r="C5" s="222"/>
      <c r="D5" s="222"/>
      <c r="E5" s="222"/>
      <c r="F5" s="222"/>
      <c r="G5" s="222"/>
      <c r="I5" s="52"/>
    </row>
    <row r="6" spans="1:11" ht="30.75" customHeight="1">
      <c r="B6" s="228" t="s">
        <v>319</v>
      </c>
      <c r="C6" s="228"/>
      <c r="D6" s="228"/>
      <c r="E6" s="228"/>
      <c r="F6" s="228"/>
      <c r="G6" s="228"/>
      <c r="H6" s="228"/>
      <c r="I6" s="228"/>
    </row>
    <row r="7" spans="1:11">
      <c r="B7" s="232" t="s">
        <v>225</v>
      </c>
      <c r="C7" s="232"/>
      <c r="D7" s="232"/>
      <c r="E7" s="232"/>
      <c r="F7" s="232"/>
      <c r="G7" s="232"/>
      <c r="H7" s="232"/>
      <c r="I7" s="52"/>
    </row>
    <row r="8" spans="1:11" ht="33" customHeight="1">
      <c r="B8" s="232" t="s">
        <v>320</v>
      </c>
      <c r="C8" s="232"/>
      <c r="D8" s="232"/>
      <c r="E8" s="232"/>
      <c r="F8" s="232"/>
      <c r="G8" s="232"/>
      <c r="H8" s="232"/>
      <c r="I8" s="52"/>
    </row>
    <row r="9" spans="1:11">
      <c r="B9" s="127"/>
    </row>
    <row r="10" spans="1:11" ht="15.75">
      <c r="B10" s="79" t="s">
        <v>166</v>
      </c>
      <c r="C10" s="79"/>
      <c r="D10" s="244"/>
      <c r="E10" s="244"/>
      <c r="F10" s="244"/>
      <c r="G10" s="244"/>
      <c r="H10" s="244"/>
      <c r="I10" s="244"/>
      <c r="J10" s="135"/>
    </row>
    <row r="11" spans="1:11" ht="15.75" thickBot="1">
      <c r="B11" s="118"/>
      <c r="C11" s="118"/>
      <c r="D11" s="118"/>
      <c r="E11" s="118"/>
      <c r="F11" s="118"/>
      <c r="G11" s="118"/>
      <c r="H11" s="118"/>
      <c r="I11" s="120"/>
    </row>
    <row r="12" spans="1:11" ht="32.25" customHeight="1" thickBot="1">
      <c r="B12" s="184" t="s">
        <v>104</v>
      </c>
      <c r="C12" s="182" t="s">
        <v>52</v>
      </c>
      <c r="D12" s="245" t="s">
        <v>224</v>
      </c>
      <c r="E12" s="245"/>
      <c r="F12" s="245"/>
      <c r="G12" s="92" t="s">
        <v>318</v>
      </c>
      <c r="H12" s="94" t="s">
        <v>0</v>
      </c>
      <c r="I12" s="94" t="s">
        <v>3</v>
      </c>
      <c r="J12" s="95" t="s">
        <v>4</v>
      </c>
    </row>
    <row r="13" spans="1:11" ht="15.75" customHeight="1">
      <c r="B13" s="183"/>
      <c r="C13" s="183"/>
      <c r="D13" s="183"/>
      <c r="E13" s="183"/>
      <c r="F13" s="183"/>
      <c r="G13" s="183"/>
      <c r="H13" s="183"/>
      <c r="I13" s="183"/>
      <c r="J13" s="183"/>
      <c r="K13" s="120"/>
    </row>
    <row r="14" spans="1:11">
      <c r="B14" s="87" t="s">
        <v>131</v>
      </c>
      <c r="C14" s="96" t="str">
        <f t="shared" ref="C14:C23" si="0">IFERROR(VLOOKUP(B14,Table_All,2,FALSE),"")</f>
        <v>Role 1</v>
      </c>
      <c r="D14" s="243"/>
      <c r="E14" s="243"/>
      <c r="F14" s="243"/>
      <c r="G14" s="195"/>
      <c r="H14" s="97" t="s">
        <v>258</v>
      </c>
      <c r="I14" s="97">
        <f t="shared" ref="I14:I23" si="1">IFERROR(VLOOKUP(B14,Table_All,5,FALSE),0)</f>
        <v>0</v>
      </c>
      <c r="J14" s="98">
        <f>G14*I14</f>
        <v>0</v>
      </c>
      <c r="K14" s="120"/>
    </row>
    <row r="15" spans="1:11">
      <c r="B15" s="87"/>
      <c r="C15" s="96" t="str">
        <f t="shared" si="0"/>
        <v/>
      </c>
      <c r="D15" s="243"/>
      <c r="E15" s="243"/>
      <c r="F15" s="243"/>
      <c r="G15" s="195"/>
      <c r="H15" s="97" t="s">
        <v>258</v>
      </c>
      <c r="I15" s="97">
        <f t="shared" si="1"/>
        <v>0</v>
      </c>
      <c r="J15" s="98">
        <f t="shared" ref="J15:J23" si="2">G15*I15</f>
        <v>0</v>
      </c>
      <c r="K15" s="120"/>
    </row>
    <row r="16" spans="1:11">
      <c r="B16" s="87"/>
      <c r="C16" s="96" t="str">
        <f t="shared" si="0"/>
        <v/>
      </c>
      <c r="D16" s="243"/>
      <c r="E16" s="243"/>
      <c r="F16" s="243"/>
      <c r="G16" s="195"/>
      <c r="H16" s="97" t="s">
        <v>258</v>
      </c>
      <c r="I16" s="97">
        <f t="shared" si="1"/>
        <v>0</v>
      </c>
      <c r="J16" s="98">
        <f t="shared" si="2"/>
        <v>0</v>
      </c>
      <c r="K16" s="120"/>
    </row>
    <row r="17" spans="2:11">
      <c r="B17" s="87"/>
      <c r="C17" s="96" t="str">
        <f t="shared" si="0"/>
        <v/>
      </c>
      <c r="D17" s="243"/>
      <c r="E17" s="243"/>
      <c r="F17" s="243"/>
      <c r="G17" s="195"/>
      <c r="H17" s="97" t="s">
        <v>258</v>
      </c>
      <c r="I17" s="97">
        <f t="shared" si="1"/>
        <v>0</v>
      </c>
      <c r="J17" s="98">
        <f t="shared" si="2"/>
        <v>0</v>
      </c>
      <c r="K17" s="120"/>
    </row>
    <row r="18" spans="2:11">
      <c r="B18" s="87"/>
      <c r="C18" s="96" t="str">
        <f t="shared" si="0"/>
        <v/>
      </c>
      <c r="D18" s="243"/>
      <c r="E18" s="243"/>
      <c r="F18" s="243"/>
      <c r="G18" s="195"/>
      <c r="H18" s="97" t="s">
        <v>258</v>
      </c>
      <c r="I18" s="97">
        <f t="shared" si="1"/>
        <v>0</v>
      </c>
      <c r="J18" s="98">
        <f t="shared" si="2"/>
        <v>0</v>
      </c>
      <c r="K18" s="120"/>
    </row>
    <row r="19" spans="2:11">
      <c r="B19" s="87"/>
      <c r="C19" s="96" t="str">
        <f t="shared" si="0"/>
        <v/>
      </c>
      <c r="D19" s="243"/>
      <c r="E19" s="243"/>
      <c r="F19" s="243"/>
      <c r="G19" s="195"/>
      <c r="H19" s="97" t="s">
        <v>258</v>
      </c>
      <c r="I19" s="97">
        <f t="shared" si="1"/>
        <v>0</v>
      </c>
      <c r="J19" s="98">
        <f t="shared" si="2"/>
        <v>0</v>
      </c>
      <c r="K19" s="120"/>
    </row>
    <row r="20" spans="2:11">
      <c r="B20" s="87"/>
      <c r="C20" s="96" t="str">
        <f t="shared" si="0"/>
        <v/>
      </c>
      <c r="D20" s="243"/>
      <c r="E20" s="243"/>
      <c r="F20" s="243"/>
      <c r="G20" s="195"/>
      <c r="H20" s="97" t="s">
        <v>258</v>
      </c>
      <c r="I20" s="97">
        <f t="shared" si="1"/>
        <v>0</v>
      </c>
      <c r="J20" s="98">
        <f t="shared" si="2"/>
        <v>0</v>
      </c>
      <c r="K20" s="120"/>
    </row>
    <row r="21" spans="2:11">
      <c r="B21" s="87"/>
      <c r="C21" s="96" t="str">
        <f t="shared" si="0"/>
        <v/>
      </c>
      <c r="D21" s="243"/>
      <c r="E21" s="243"/>
      <c r="F21" s="243"/>
      <c r="G21" s="195"/>
      <c r="H21" s="97" t="s">
        <v>258</v>
      </c>
      <c r="I21" s="97">
        <f t="shared" si="1"/>
        <v>0</v>
      </c>
      <c r="J21" s="98">
        <f t="shared" si="2"/>
        <v>0</v>
      </c>
      <c r="K21" s="120"/>
    </row>
    <row r="22" spans="2:11">
      <c r="B22" s="87"/>
      <c r="C22" s="96" t="str">
        <f t="shared" si="0"/>
        <v/>
      </c>
      <c r="D22" s="243"/>
      <c r="E22" s="243"/>
      <c r="F22" s="243"/>
      <c r="G22" s="195"/>
      <c r="H22" s="97" t="s">
        <v>258</v>
      </c>
      <c r="I22" s="97">
        <f t="shared" si="1"/>
        <v>0</v>
      </c>
      <c r="J22" s="98">
        <f t="shared" si="2"/>
        <v>0</v>
      </c>
      <c r="K22" s="120"/>
    </row>
    <row r="23" spans="2:11">
      <c r="B23" s="87"/>
      <c r="C23" s="96" t="str">
        <f t="shared" si="0"/>
        <v/>
      </c>
      <c r="D23" s="243"/>
      <c r="E23" s="243"/>
      <c r="F23" s="243"/>
      <c r="G23" s="195"/>
      <c r="H23" s="97" t="s">
        <v>258</v>
      </c>
      <c r="I23" s="97">
        <f t="shared" si="1"/>
        <v>0</v>
      </c>
      <c r="J23" s="98">
        <f t="shared" si="2"/>
        <v>0</v>
      </c>
      <c r="K23" s="120"/>
    </row>
    <row r="24" spans="2:11" ht="15.75">
      <c r="B24" s="99"/>
      <c r="C24" s="99"/>
      <c r="D24" s="99"/>
      <c r="E24" s="136"/>
      <c r="F24" s="136"/>
      <c r="G24" s="99"/>
      <c r="H24" s="100"/>
      <c r="I24" s="100" t="s">
        <v>36</v>
      </c>
      <c r="J24" s="104">
        <f>SUM(J14:J22)</f>
        <v>0</v>
      </c>
      <c r="K24" s="120"/>
    </row>
    <row r="25" spans="2:11" ht="15.75" thickBot="1">
      <c r="B25" s="127"/>
      <c r="I25" s="120"/>
    </row>
    <row r="26" spans="2:11" ht="32.25" customHeight="1" thickBot="1">
      <c r="B26" s="121" t="s">
        <v>38</v>
      </c>
      <c r="C26" s="76" t="s">
        <v>39</v>
      </c>
      <c r="D26" s="192" t="s">
        <v>55</v>
      </c>
      <c r="E26" s="233" t="s">
        <v>57</v>
      </c>
      <c r="F26" s="234"/>
      <c r="G26" s="77" t="s">
        <v>53</v>
      </c>
      <c r="H26" s="77" t="s">
        <v>0</v>
      </c>
      <c r="I26" s="123" t="s">
        <v>3</v>
      </c>
      <c r="J26" s="95" t="s">
        <v>4</v>
      </c>
    </row>
    <row r="27" spans="2:11" ht="15.75" customHeight="1">
      <c r="B27" s="108" t="s">
        <v>124</v>
      </c>
      <c r="C27" s="109"/>
      <c r="D27" s="109"/>
      <c r="E27" s="109"/>
      <c r="F27" s="109"/>
      <c r="G27" s="109"/>
      <c r="H27" s="109"/>
      <c r="I27" s="124"/>
      <c r="J27" s="109"/>
    </row>
    <row r="28" spans="2:11">
      <c r="B28" s="133" t="s">
        <v>79</v>
      </c>
      <c r="C28" s="96" t="str">
        <f t="shared" ref="C28:C32" si="3">IFERROR(VLOOKUP(B28,Table_All,2,FALSE),"")</f>
        <v>Component 01</v>
      </c>
      <c r="D28" s="193"/>
      <c r="E28" s="236"/>
      <c r="F28" s="237"/>
      <c r="G28" s="195"/>
      <c r="H28" s="32"/>
      <c r="I28" s="134"/>
      <c r="J28" s="98">
        <f>(D28*G28)*I28</f>
        <v>0</v>
      </c>
    </row>
    <row r="29" spans="2:11">
      <c r="B29" s="133"/>
      <c r="C29" s="96" t="str">
        <f t="shared" si="3"/>
        <v/>
      </c>
      <c r="D29" s="193"/>
      <c r="E29" s="236"/>
      <c r="F29" s="237"/>
      <c r="G29" s="195"/>
      <c r="H29" s="32"/>
      <c r="I29" s="134"/>
      <c r="J29" s="98">
        <f t="shared" ref="J29:J32" si="4">(D29*G29)*I29</f>
        <v>0</v>
      </c>
    </row>
    <row r="30" spans="2:11">
      <c r="B30" s="133"/>
      <c r="C30" s="96" t="str">
        <f t="shared" si="3"/>
        <v/>
      </c>
      <c r="D30" s="193"/>
      <c r="E30" s="236"/>
      <c r="F30" s="237"/>
      <c r="G30" s="195"/>
      <c r="H30" s="32"/>
      <c r="I30" s="134"/>
      <c r="J30" s="98">
        <f t="shared" si="4"/>
        <v>0</v>
      </c>
    </row>
    <row r="31" spans="2:11">
      <c r="B31" s="133"/>
      <c r="C31" s="96" t="str">
        <f t="shared" si="3"/>
        <v/>
      </c>
      <c r="D31" s="193"/>
      <c r="E31" s="236"/>
      <c r="F31" s="237"/>
      <c r="G31" s="195"/>
      <c r="H31" s="32"/>
      <c r="I31" s="134"/>
      <c r="J31" s="98">
        <f t="shared" si="4"/>
        <v>0</v>
      </c>
    </row>
    <row r="32" spans="2:11">
      <c r="B32" s="133"/>
      <c r="C32" s="96" t="str">
        <f t="shared" si="3"/>
        <v/>
      </c>
      <c r="D32" s="193"/>
      <c r="E32" s="236"/>
      <c r="F32" s="237"/>
      <c r="G32" s="195"/>
      <c r="H32" s="32"/>
      <c r="I32" s="134"/>
      <c r="J32" s="98">
        <f t="shared" si="4"/>
        <v>0</v>
      </c>
    </row>
    <row r="33" spans="2:10" ht="15.75">
      <c r="B33" s="127"/>
      <c r="I33" s="100" t="s">
        <v>36</v>
      </c>
      <c r="J33" s="113">
        <f>SUM(J28:J32)</f>
        <v>0</v>
      </c>
    </row>
    <row r="34" spans="2:10">
      <c r="B34" s="127"/>
    </row>
  </sheetData>
  <sheetProtection algorithmName="SHA-512" hashValue="s7vOQYq0OMa38wtmBz4gfyo5UrwN/WzG0sENzBdmMUen9dvmEvFlb0v8C6kNZhOQmWDlBVb9wDgqfDrrla0L3Q==" saltValue="oieiygcd5HLyjdN4cmVuhA==" spinCount="100000" sheet="1" objects="1" scenarios="1" formatColumns="0" formatRows="0"/>
  <mergeCells count="25">
    <mergeCell ref="D20:F20"/>
    <mergeCell ref="D21:F21"/>
    <mergeCell ref="B1:I1"/>
    <mergeCell ref="B2:I2"/>
    <mergeCell ref="B3:I3"/>
    <mergeCell ref="B7:H7"/>
    <mergeCell ref="B8:H8"/>
    <mergeCell ref="B6:I6"/>
    <mergeCell ref="B5:G5"/>
    <mergeCell ref="D22:F22"/>
    <mergeCell ref="D23:F23"/>
    <mergeCell ref="E32:F32"/>
    <mergeCell ref="D10:I10"/>
    <mergeCell ref="E26:F26"/>
    <mergeCell ref="E28:F28"/>
    <mergeCell ref="E29:F29"/>
    <mergeCell ref="E30:F30"/>
    <mergeCell ref="E31:F31"/>
    <mergeCell ref="D12:F12"/>
    <mergeCell ref="D14:F14"/>
    <mergeCell ref="D15:F15"/>
    <mergeCell ref="D16:F16"/>
    <mergeCell ref="D17:F17"/>
    <mergeCell ref="D18:F18"/>
    <mergeCell ref="D19:F19"/>
  </mergeCells>
  <dataValidations count="2">
    <dataValidation type="list" allowBlank="1" showInputMessage="1" showErrorMessage="1" sqref="B14:B23">
      <formula1>ROLE</formula1>
    </dataValidation>
    <dataValidation type="list" allowBlank="1" showInputMessage="1" showErrorMessage="1" sqref="B28:B32">
      <formula1>Equip</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85" zoomScaleNormal="85" workbookViewId="0">
      <selection activeCell="D10" sqref="D10"/>
    </sheetView>
  </sheetViews>
  <sheetFormatPr defaultRowHeight="15"/>
  <cols>
    <col min="1" max="1" width="8.88671875" style="52"/>
    <col min="2" max="2" width="11.88671875" style="52" customWidth="1"/>
    <col min="3" max="3" width="45.21875" style="52" customWidth="1"/>
    <col min="4" max="4" width="10" style="52" customWidth="1"/>
    <col min="5" max="5" width="8.88671875" style="52"/>
    <col min="6" max="6" width="10.33203125" style="52" customWidth="1"/>
    <col min="7" max="16384" width="8.88671875" style="52"/>
  </cols>
  <sheetData>
    <row r="1" spans="1:7" s="48" customFormat="1" ht="43.5" customHeight="1">
      <c r="A1" s="89"/>
      <c r="B1" s="246" t="str">
        <f>Title</f>
        <v>Stopped Vehicle Detection Framework - Lot 1 Scanning Radar SVD</v>
      </c>
      <c r="C1" s="246"/>
      <c r="D1" s="246"/>
      <c r="E1" s="246"/>
      <c r="F1" s="246"/>
      <c r="G1" s="246"/>
    </row>
    <row r="2" spans="1:7" s="48" customFormat="1" ht="32.25" customHeight="1">
      <c r="A2" s="45"/>
      <c r="B2" s="225" t="str">
        <f>"Tenderer : "&amp;TendName</f>
        <v>Tenderer : Tenderer inserts Name on 'Notes' worksheet cell B2</v>
      </c>
      <c r="C2" s="225"/>
      <c r="D2" s="225"/>
      <c r="E2" s="225"/>
      <c r="F2" s="225"/>
    </row>
    <row r="3" spans="1:7" s="48" customFormat="1" ht="42.75" customHeight="1">
      <c r="A3" s="45"/>
      <c r="B3" s="226" t="s">
        <v>122</v>
      </c>
      <c r="C3" s="226"/>
      <c r="D3" s="226"/>
      <c r="E3" s="226"/>
      <c r="F3" s="226"/>
    </row>
    <row r="5" spans="1:7" ht="30.75" customHeight="1">
      <c r="B5" s="222" t="s">
        <v>326</v>
      </c>
      <c r="C5" s="222"/>
      <c r="D5" s="222"/>
      <c r="E5" s="222"/>
      <c r="F5" s="222"/>
    </row>
    <row r="6" spans="1:7">
      <c r="B6" s="228" t="s">
        <v>155</v>
      </c>
      <c r="C6" s="228"/>
      <c r="D6" s="228"/>
      <c r="E6" s="228"/>
      <c r="F6" s="228"/>
      <c r="G6" s="228"/>
    </row>
    <row r="7" spans="1:7" ht="15.75" thickBot="1"/>
    <row r="8" spans="1:7" ht="16.5" thickBot="1">
      <c r="B8" s="76" t="s">
        <v>38</v>
      </c>
      <c r="C8" s="76" t="s">
        <v>39</v>
      </c>
      <c r="D8" s="107" t="s">
        <v>37</v>
      </c>
      <c r="E8" s="93" t="s">
        <v>0</v>
      </c>
      <c r="F8" s="77" t="s">
        <v>3</v>
      </c>
      <c r="G8" s="95" t="s">
        <v>4</v>
      </c>
    </row>
    <row r="9" spans="1:7" ht="15.75" customHeight="1">
      <c r="B9" s="108" t="s">
        <v>43</v>
      </c>
      <c r="C9" s="109"/>
      <c r="D9" s="109"/>
      <c r="E9" s="109"/>
      <c r="F9" s="109"/>
      <c r="G9" s="109"/>
    </row>
    <row r="10" spans="1:7">
      <c r="B10" s="87" t="s">
        <v>79</v>
      </c>
      <c r="C10" s="114" t="str">
        <f t="shared" ref="C10:C19" si="0">IFERROR(VLOOKUP(B10,Table_All,2,FALSE),"")</f>
        <v>Component 01</v>
      </c>
      <c r="D10" s="194"/>
      <c r="E10" s="115"/>
      <c r="F10" s="116"/>
      <c r="G10" s="98">
        <f t="shared" ref="G10:G19" si="1">D10*F10</f>
        <v>0</v>
      </c>
    </row>
    <row r="11" spans="1:7">
      <c r="B11" s="87"/>
      <c r="C11" s="114" t="str">
        <f t="shared" si="0"/>
        <v/>
      </c>
      <c r="D11" s="194"/>
      <c r="E11" s="115"/>
      <c r="F11" s="116"/>
      <c r="G11" s="98">
        <f t="shared" si="1"/>
        <v>0</v>
      </c>
    </row>
    <row r="12" spans="1:7">
      <c r="B12" s="87"/>
      <c r="C12" s="114" t="str">
        <f t="shared" si="0"/>
        <v/>
      </c>
      <c r="D12" s="194"/>
      <c r="E12" s="115"/>
      <c r="F12" s="116"/>
      <c r="G12" s="98">
        <f t="shared" si="1"/>
        <v>0</v>
      </c>
    </row>
    <row r="13" spans="1:7">
      <c r="B13" s="87"/>
      <c r="C13" s="114" t="str">
        <f t="shared" si="0"/>
        <v/>
      </c>
      <c r="D13" s="194"/>
      <c r="E13" s="115"/>
      <c r="F13" s="116"/>
      <c r="G13" s="98">
        <f t="shared" si="1"/>
        <v>0</v>
      </c>
    </row>
    <row r="14" spans="1:7">
      <c r="B14" s="87"/>
      <c r="C14" s="114" t="str">
        <f t="shared" si="0"/>
        <v/>
      </c>
      <c r="D14" s="194"/>
      <c r="E14" s="115"/>
      <c r="F14" s="116"/>
      <c r="G14" s="98">
        <f t="shared" si="1"/>
        <v>0</v>
      </c>
    </row>
    <row r="15" spans="1:7">
      <c r="B15" s="87"/>
      <c r="C15" s="114" t="str">
        <f t="shared" si="0"/>
        <v/>
      </c>
      <c r="D15" s="194"/>
      <c r="E15" s="115"/>
      <c r="F15" s="116"/>
      <c r="G15" s="98">
        <f t="shared" si="1"/>
        <v>0</v>
      </c>
    </row>
    <row r="16" spans="1:7">
      <c r="B16" s="87"/>
      <c r="C16" s="114" t="str">
        <f t="shared" si="0"/>
        <v/>
      </c>
      <c r="D16" s="194"/>
      <c r="E16" s="115"/>
      <c r="F16" s="116"/>
      <c r="G16" s="98">
        <f t="shared" si="1"/>
        <v>0</v>
      </c>
    </row>
    <row r="17" spans="2:7">
      <c r="B17" s="87"/>
      <c r="C17" s="114" t="str">
        <f t="shared" si="0"/>
        <v/>
      </c>
      <c r="D17" s="194"/>
      <c r="E17" s="115"/>
      <c r="F17" s="116"/>
      <c r="G17" s="98">
        <f t="shared" si="1"/>
        <v>0</v>
      </c>
    </row>
    <row r="18" spans="2:7">
      <c r="B18" s="87"/>
      <c r="C18" s="114" t="str">
        <f t="shared" si="0"/>
        <v/>
      </c>
      <c r="D18" s="194"/>
      <c r="E18" s="115"/>
      <c r="F18" s="116"/>
      <c r="G18" s="98">
        <f t="shared" si="1"/>
        <v>0</v>
      </c>
    </row>
    <row r="19" spans="2:7">
      <c r="B19" s="87"/>
      <c r="C19" s="114" t="str">
        <f t="shared" si="0"/>
        <v/>
      </c>
      <c r="D19" s="194"/>
      <c r="E19" s="115"/>
      <c r="F19" s="116"/>
      <c r="G19" s="98">
        <f t="shared" si="1"/>
        <v>0</v>
      </c>
    </row>
    <row r="20" spans="2:7" ht="15.75">
      <c r="F20" s="119" t="s">
        <v>36</v>
      </c>
      <c r="G20" s="113">
        <f>SUM(G10:G19)</f>
        <v>0</v>
      </c>
    </row>
    <row r="22" spans="2:7" ht="20.25" customHeight="1">
      <c r="B22" s="222" t="s">
        <v>325</v>
      </c>
      <c r="C22" s="222"/>
      <c r="D22" s="222"/>
      <c r="E22" s="222"/>
      <c r="F22" s="222"/>
    </row>
    <row r="23" spans="2:7" ht="31.5" customHeight="1">
      <c r="B23" s="222" t="s">
        <v>317</v>
      </c>
      <c r="C23" s="222"/>
      <c r="D23" s="222"/>
      <c r="E23" s="222"/>
      <c r="F23" s="222"/>
      <c r="G23" s="222"/>
    </row>
    <row r="24" spans="2:7">
      <c r="B24" s="228" t="s">
        <v>155</v>
      </c>
      <c r="C24" s="228"/>
      <c r="D24" s="228"/>
      <c r="E24" s="228"/>
      <c r="F24" s="228"/>
      <c r="G24" s="228"/>
    </row>
    <row r="25" spans="2:7" ht="15.75" thickBot="1"/>
    <row r="26" spans="2:7" ht="16.5" thickBot="1">
      <c r="B26" s="76" t="s">
        <v>38</v>
      </c>
      <c r="C26" s="76" t="s">
        <v>39</v>
      </c>
      <c r="D26" s="107" t="s">
        <v>37</v>
      </c>
      <c r="E26" s="93" t="s">
        <v>0</v>
      </c>
      <c r="F26" s="77" t="s">
        <v>3</v>
      </c>
      <c r="G26" s="95" t="s">
        <v>4</v>
      </c>
    </row>
    <row r="27" spans="2:7" ht="15.75">
      <c r="B27" s="108" t="s">
        <v>43</v>
      </c>
      <c r="C27" s="109"/>
      <c r="D27" s="109"/>
      <c r="E27" s="109"/>
      <c r="F27" s="109"/>
      <c r="G27" s="109"/>
    </row>
    <row r="28" spans="2:7">
      <c r="B28" s="87" t="s">
        <v>79</v>
      </c>
      <c r="C28" s="114" t="str">
        <f t="shared" ref="C28:C37" si="2">IFERROR(VLOOKUP(B28,Table_All,2,FALSE),"")</f>
        <v>Component 01</v>
      </c>
      <c r="D28" s="194"/>
      <c r="E28" s="115"/>
      <c r="F28" s="116"/>
      <c r="G28" s="98">
        <f t="shared" ref="G28:G37" si="3">D28*F28</f>
        <v>0</v>
      </c>
    </row>
    <row r="29" spans="2:7">
      <c r="B29" s="87"/>
      <c r="C29" s="114" t="str">
        <f t="shared" si="2"/>
        <v/>
      </c>
      <c r="D29" s="194"/>
      <c r="E29" s="115"/>
      <c r="F29" s="116"/>
      <c r="G29" s="98">
        <f t="shared" si="3"/>
        <v>0</v>
      </c>
    </row>
    <row r="30" spans="2:7">
      <c r="B30" s="87"/>
      <c r="C30" s="114" t="str">
        <f t="shared" si="2"/>
        <v/>
      </c>
      <c r="D30" s="194"/>
      <c r="E30" s="115"/>
      <c r="F30" s="116"/>
      <c r="G30" s="98">
        <f t="shared" si="3"/>
        <v>0</v>
      </c>
    </row>
    <row r="31" spans="2:7">
      <c r="B31" s="87"/>
      <c r="C31" s="114" t="str">
        <f t="shared" si="2"/>
        <v/>
      </c>
      <c r="D31" s="194"/>
      <c r="E31" s="115"/>
      <c r="F31" s="116"/>
      <c r="G31" s="98">
        <f t="shared" si="3"/>
        <v>0</v>
      </c>
    </row>
    <row r="32" spans="2:7">
      <c r="B32" s="87"/>
      <c r="C32" s="114" t="str">
        <f t="shared" si="2"/>
        <v/>
      </c>
      <c r="D32" s="194"/>
      <c r="E32" s="115"/>
      <c r="F32" s="116"/>
      <c r="G32" s="98">
        <f t="shared" si="3"/>
        <v>0</v>
      </c>
    </row>
    <row r="33" spans="2:7">
      <c r="B33" s="87"/>
      <c r="C33" s="114" t="str">
        <f t="shared" si="2"/>
        <v/>
      </c>
      <c r="D33" s="194"/>
      <c r="E33" s="115"/>
      <c r="F33" s="116"/>
      <c r="G33" s="98">
        <f t="shared" si="3"/>
        <v>0</v>
      </c>
    </row>
    <row r="34" spans="2:7">
      <c r="B34" s="87"/>
      <c r="C34" s="114" t="str">
        <f t="shared" si="2"/>
        <v/>
      </c>
      <c r="D34" s="194"/>
      <c r="E34" s="115"/>
      <c r="F34" s="116"/>
      <c r="G34" s="98">
        <f t="shared" si="3"/>
        <v>0</v>
      </c>
    </row>
    <row r="35" spans="2:7">
      <c r="B35" s="87"/>
      <c r="C35" s="114" t="str">
        <f t="shared" si="2"/>
        <v/>
      </c>
      <c r="D35" s="194"/>
      <c r="E35" s="115"/>
      <c r="F35" s="116"/>
      <c r="G35" s="98">
        <f t="shared" si="3"/>
        <v>0</v>
      </c>
    </row>
    <row r="36" spans="2:7">
      <c r="B36" s="87"/>
      <c r="C36" s="114" t="str">
        <f t="shared" si="2"/>
        <v/>
      </c>
      <c r="D36" s="194"/>
      <c r="E36" s="115"/>
      <c r="F36" s="116"/>
      <c r="G36" s="98">
        <f t="shared" si="3"/>
        <v>0</v>
      </c>
    </row>
    <row r="37" spans="2:7">
      <c r="B37" s="87"/>
      <c r="C37" s="114" t="str">
        <f t="shared" si="2"/>
        <v/>
      </c>
      <c r="D37" s="194"/>
      <c r="E37" s="115"/>
      <c r="F37" s="116"/>
      <c r="G37" s="98">
        <f t="shared" si="3"/>
        <v>0</v>
      </c>
    </row>
    <row r="38" spans="2:7" ht="15.75">
      <c r="G38" s="113">
        <f>SUM(G28:G37)</f>
        <v>0</v>
      </c>
    </row>
    <row r="40" spans="2:7" ht="20.25" customHeight="1">
      <c r="B40" s="222" t="s">
        <v>324</v>
      </c>
      <c r="C40" s="222"/>
      <c r="D40" s="222"/>
      <c r="E40" s="222"/>
      <c r="F40" s="222"/>
    </row>
    <row r="41" spans="2:7" ht="31.5" customHeight="1">
      <c r="B41" s="222" t="s">
        <v>317</v>
      </c>
      <c r="C41" s="222"/>
      <c r="D41" s="222"/>
      <c r="E41" s="222"/>
      <c r="F41" s="222"/>
      <c r="G41" s="222"/>
    </row>
    <row r="42" spans="2:7">
      <c r="B42" s="228" t="s">
        <v>155</v>
      </c>
      <c r="C42" s="228"/>
      <c r="D42" s="228"/>
      <c r="E42" s="228"/>
      <c r="F42" s="228"/>
      <c r="G42" s="228"/>
    </row>
    <row r="43" spans="2:7" ht="15.75" thickBot="1"/>
    <row r="44" spans="2:7" ht="16.5" thickBot="1">
      <c r="B44" s="76" t="s">
        <v>38</v>
      </c>
      <c r="C44" s="76" t="s">
        <v>39</v>
      </c>
      <c r="D44" s="107" t="s">
        <v>37</v>
      </c>
      <c r="E44" s="93" t="s">
        <v>0</v>
      </c>
      <c r="F44" s="77" t="s">
        <v>3</v>
      </c>
      <c r="G44" s="95" t="s">
        <v>4</v>
      </c>
    </row>
    <row r="45" spans="2:7" ht="15.75">
      <c r="B45" s="108" t="s">
        <v>43</v>
      </c>
      <c r="C45" s="109"/>
      <c r="D45" s="109"/>
      <c r="E45" s="109"/>
      <c r="F45" s="109"/>
      <c r="G45" s="109"/>
    </row>
    <row r="46" spans="2:7">
      <c r="B46" s="87" t="s">
        <v>79</v>
      </c>
      <c r="C46" s="114" t="str">
        <f t="shared" ref="C46:C55" si="4">IFERROR(VLOOKUP(B46,Table_All,2,FALSE),"")</f>
        <v>Component 01</v>
      </c>
      <c r="D46" s="194"/>
      <c r="E46" s="115"/>
      <c r="F46" s="116"/>
      <c r="G46" s="98">
        <f t="shared" ref="G46:G55" si="5">D46*F46</f>
        <v>0</v>
      </c>
    </row>
    <row r="47" spans="2:7">
      <c r="B47" s="87"/>
      <c r="C47" s="114" t="str">
        <f t="shared" si="4"/>
        <v/>
      </c>
      <c r="D47" s="194"/>
      <c r="E47" s="115"/>
      <c r="F47" s="116"/>
      <c r="G47" s="98">
        <f t="shared" si="5"/>
        <v>0</v>
      </c>
    </row>
    <row r="48" spans="2:7">
      <c r="B48" s="87"/>
      <c r="C48" s="114" t="str">
        <f t="shared" si="4"/>
        <v/>
      </c>
      <c r="D48" s="194"/>
      <c r="E48" s="115"/>
      <c r="F48" s="116"/>
      <c r="G48" s="98">
        <f t="shared" si="5"/>
        <v>0</v>
      </c>
    </row>
    <row r="49" spans="2:7">
      <c r="B49" s="87"/>
      <c r="C49" s="114" t="str">
        <f t="shared" si="4"/>
        <v/>
      </c>
      <c r="D49" s="194"/>
      <c r="E49" s="115"/>
      <c r="F49" s="116"/>
      <c r="G49" s="98">
        <f t="shared" si="5"/>
        <v>0</v>
      </c>
    </row>
    <row r="50" spans="2:7">
      <c r="B50" s="87"/>
      <c r="C50" s="114" t="str">
        <f t="shared" si="4"/>
        <v/>
      </c>
      <c r="D50" s="194"/>
      <c r="E50" s="115"/>
      <c r="F50" s="116"/>
      <c r="G50" s="98">
        <f t="shared" si="5"/>
        <v>0</v>
      </c>
    </row>
    <row r="51" spans="2:7">
      <c r="B51" s="87"/>
      <c r="C51" s="114" t="str">
        <f t="shared" si="4"/>
        <v/>
      </c>
      <c r="D51" s="194"/>
      <c r="E51" s="115"/>
      <c r="F51" s="116"/>
      <c r="G51" s="98">
        <f t="shared" si="5"/>
        <v>0</v>
      </c>
    </row>
    <row r="52" spans="2:7">
      <c r="B52" s="87"/>
      <c r="C52" s="114" t="str">
        <f t="shared" si="4"/>
        <v/>
      </c>
      <c r="D52" s="194"/>
      <c r="E52" s="115"/>
      <c r="F52" s="116"/>
      <c r="G52" s="98">
        <f t="shared" si="5"/>
        <v>0</v>
      </c>
    </row>
    <row r="53" spans="2:7">
      <c r="B53" s="87"/>
      <c r="C53" s="114" t="str">
        <f t="shared" si="4"/>
        <v/>
      </c>
      <c r="D53" s="194"/>
      <c r="E53" s="115"/>
      <c r="F53" s="116"/>
      <c r="G53" s="98">
        <f t="shared" si="5"/>
        <v>0</v>
      </c>
    </row>
    <row r="54" spans="2:7">
      <c r="B54" s="87"/>
      <c r="C54" s="114" t="str">
        <f t="shared" si="4"/>
        <v/>
      </c>
      <c r="D54" s="194"/>
      <c r="E54" s="115"/>
      <c r="F54" s="116"/>
      <c r="G54" s="98">
        <f t="shared" si="5"/>
        <v>0</v>
      </c>
    </row>
    <row r="55" spans="2:7">
      <c r="B55" s="87"/>
      <c r="C55" s="114" t="str">
        <f t="shared" si="4"/>
        <v/>
      </c>
      <c r="D55" s="194"/>
      <c r="E55" s="115"/>
      <c r="F55" s="116"/>
      <c r="G55" s="98">
        <f t="shared" si="5"/>
        <v>0</v>
      </c>
    </row>
  </sheetData>
  <sheetProtection algorithmName="SHA-512" hashValue="FuicH9Nwy6P7MPFYJ/synhPnGtyg0MaBXwjr4ibRvw3MbL7q3uYlezXJnn8oYlk+sYGi00cOzvduZTL5/mXRaw==" saltValue="0KCzlObFowO1PM16Ey5BUw==" spinCount="100000" sheet="1" objects="1" scenarios="1" formatColumns="0" formatRows="0"/>
  <mergeCells count="11">
    <mergeCell ref="B2:F2"/>
    <mergeCell ref="B3:F3"/>
    <mergeCell ref="B5:F5"/>
    <mergeCell ref="B6:G6"/>
    <mergeCell ref="B1:G1"/>
    <mergeCell ref="B42:G42"/>
    <mergeCell ref="B22:F22"/>
    <mergeCell ref="B24:G24"/>
    <mergeCell ref="B23:G23"/>
    <mergeCell ref="B40:F40"/>
    <mergeCell ref="B41:G41"/>
  </mergeCells>
  <dataValidations count="1">
    <dataValidation type="list" allowBlank="1" showInputMessage="1" showErrorMessage="1" sqref="B10:B19 B28:B37 B46:B55">
      <formula1>Equip</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zoomScale="85" zoomScaleNormal="85" workbookViewId="0">
      <selection activeCell="I12" sqref="I12"/>
    </sheetView>
  </sheetViews>
  <sheetFormatPr defaultRowHeight="15"/>
  <cols>
    <col min="1" max="1" width="8.88671875" style="52"/>
    <col min="2" max="2" width="11.88671875" style="52" customWidth="1"/>
    <col min="3" max="3" width="24.6640625" style="52" customWidth="1"/>
    <col min="4" max="4" width="8.88671875" style="52"/>
    <col min="5" max="5" width="21.5546875" style="52" customWidth="1"/>
    <col min="6" max="6" width="6.44140625" style="52" customWidth="1"/>
    <col min="7" max="7" width="13" style="52" customWidth="1"/>
    <col min="8" max="9" width="10.5546875" style="52" customWidth="1"/>
    <col min="10" max="10" width="16.33203125" style="52" customWidth="1"/>
    <col min="11" max="16384" width="8.88671875" style="52"/>
  </cols>
  <sheetData>
    <row r="1" spans="1:10" s="48" customFormat="1" ht="43.5" customHeight="1">
      <c r="A1" s="89"/>
      <c r="B1" s="219" t="str">
        <f>Title</f>
        <v>Stopped Vehicle Detection Framework - Lot 1 Scanning Radar SVD</v>
      </c>
      <c r="C1" s="219"/>
      <c r="D1" s="220"/>
      <c r="E1" s="220"/>
      <c r="F1" s="219"/>
      <c r="G1" s="223"/>
      <c r="H1" s="253"/>
      <c r="I1" s="219"/>
      <c r="J1" s="90"/>
    </row>
    <row r="2" spans="1:10" s="48" customFormat="1" ht="32.25" customHeight="1">
      <c r="A2" s="45"/>
      <c r="B2" s="209" t="str">
        <f>"Tenderer : "&amp;TendName</f>
        <v>Tenderer : Tenderer inserts Name on 'Notes' worksheet cell B2</v>
      </c>
      <c r="C2" s="209"/>
      <c r="D2" s="209"/>
      <c r="E2" s="209"/>
      <c r="F2" s="209"/>
      <c r="G2" s="209"/>
      <c r="H2" s="209"/>
      <c r="I2" s="209"/>
      <c r="J2" s="46"/>
    </row>
    <row r="3" spans="1:10" s="48" customFormat="1" ht="42.75" customHeight="1">
      <c r="A3" s="45"/>
      <c r="B3" s="215" t="s">
        <v>97</v>
      </c>
      <c r="C3" s="221"/>
      <c r="D3" s="216"/>
      <c r="E3" s="216"/>
      <c r="F3" s="221"/>
      <c r="G3" s="216"/>
      <c r="H3" s="216"/>
      <c r="I3" s="217"/>
      <c r="J3" s="69"/>
    </row>
    <row r="5" spans="1:10">
      <c r="B5" s="228" t="s">
        <v>248</v>
      </c>
      <c r="C5" s="228"/>
      <c r="D5" s="228"/>
      <c r="E5" s="228"/>
      <c r="F5" s="228"/>
      <c r="G5" s="228"/>
      <c r="H5" s="228"/>
      <c r="I5" s="228"/>
    </row>
    <row r="6" spans="1:10">
      <c r="B6" s="252" t="s">
        <v>223</v>
      </c>
      <c r="C6" s="252"/>
      <c r="D6" s="252"/>
      <c r="E6" s="252"/>
      <c r="F6" s="252"/>
      <c r="G6" s="252"/>
      <c r="H6" s="252"/>
      <c r="I6" s="252"/>
    </row>
    <row r="8" spans="1:10" ht="15.75">
      <c r="B8" s="250" t="s">
        <v>161</v>
      </c>
      <c r="C8" s="250"/>
      <c r="D8" s="250"/>
      <c r="E8" s="250"/>
      <c r="F8" s="250"/>
      <c r="G8" s="250"/>
      <c r="H8" s="250"/>
      <c r="I8" s="250"/>
      <c r="J8" s="250"/>
    </row>
    <row r="9" spans="1:10" ht="16.5" thickBot="1">
      <c r="B9" s="137"/>
      <c r="C9" s="137"/>
      <c r="D9" s="137"/>
      <c r="E9" s="137"/>
      <c r="F9" s="137"/>
      <c r="G9" s="137"/>
      <c r="H9" s="137"/>
      <c r="I9" s="137"/>
      <c r="J9" s="137"/>
    </row>
    <row r="10" spans="1:10" ht="48" thickBot="1">
      <c r="B10" s="76" t="s">
        <v>104</v>
      </c>
      <c r="C10" s="76" t="s">
        <v>52</v>
      </c>
      <c r="D10" s="107" t="s">
        <v>98</v>
      </c>
      <c r="E10" s="233" t="s">
        <v>99</v>
      </c>
      <c r="F10" s="234"/>
      <c r="G10" s="77" t="s">
        <v>100</v>
      </c>
      <c r="H10" s="77" t="s">
        <v>101</v>
      </c>
      <c r="I10" s="77" t="s">
        <v>102</v>
      </c>
      <c r="J10" s="95" t="s">
        <v>4</v>
      </c>
    </row>
    <row r="11" spans="1:10" ht="15.75" customHeight="1">
      <c r="B11" s="108" t="s">
        <v>97</v>
      </c>
      <c r="C11" s="109"/>
      <c r="D11" s="109"/>
      <c r="E11" s="109"/>
      <c r="F11" s="109"/>
      <c r="G11" s="109"/>
      <c r="H11" s="109"/>
      <c r="I11" s="109"/>
      <c r="J11" s="109"/>
    </row>
    <row r="12" spans="1:10">
      <c r="B12" s="133" t="s">
        <v>131</v>
      </c>
      <c r="C12" s="114" t="str">
        <f t="shared" ref="C12:C21" si="0">IFERROR(VLOOKUP($B12,Table_All,2,FALSE),"")</f>
        <v>Role 1</v>
      </c>
      <c r="D12" s="194"/>
      <c r="E12" s="236"/>
      <c r="F12" s="237"/>
      <c r="G12" s="138">
        <f t="shared" ref="G12:G21" si="1">IFERROR(VLOOKUP($B12,Table_All,5,FALSE),0)</f>
        <v>0</v>
      </c>
      <c r="H12" s="140"/>
      <c r="I12" s="138">
        <f>G12*H12</f>
        <v>0</v>
      </c>
      <c r="J12" s="98">
        <f>D12*I12</f>
        <v>0</v>
      </c>
    </row>
    <row r="13" spans="1:10">
      <c r="B13" s="133"/>
      <c r="C13" s="114" t="str">
        <f t="shared" si="0"/>
        <v/>
      </c>
      <c r="D13" s="194"/>
      <c r="E13" s="236"/>
      <c r="F13" s="237"/>
      <c r="G13" s="138">
        <f t="shared" si="1"/>
        <v>0</v>
      </c>
      <c r="H13" s="140"/>
      <c r="I13" s="138">
        <f t="shared" ref="I13:I21" si="2">G13*H13</f>
        <v>0</v>
      </c>
      <c r="J13" s="98">
        <f t="shared" ref="J13:J21" si="3">D13*I13</f>
        <v>0</v>
      </c>
    </row>
    <row r="14" spans="1:10">
      <c r="B14" s="133"/>
      <c r="C14" s="114" t="str">
        <f t="shared" si="0"/>
        <v/>
      </c>
      <c r="D14" s="194"/>
      <c r="E14" s="236"/>
      <c r="F14" s="237"/>
      <c r="G14" s="138">
        <f t="shared" si="1"/>
        <v>0</v>
      </c>
      <c r="H14" s="140"/>
      <c r="I14" s="138">
        <f t="shared" si="2"/>
        <v>0</v>
      </c>
      <c r="J14" s="98">
        <f t="shared" si="3"/>
        <v>0</v>
      </c>
    </row>
    <row r="15" spans="1:10">
      <c r="B15" s="133"/>
      <c r="C15" s="114" t="str">
        <f t="shared" si="0"/>
        <v/>
      </c>
      <c r="D15" s="194"/>
      <c r="E15" s="236"/>
      <c r="F15" s="237"/>
      <c r="G15" s="138">
        <f t="shared" si="1"/>
        <v>0</v>
      </c>
      <c r="H15" s="140"/>
      <c r="I15" s="138">
        <f t="shared" si="2"/>
        <v>0</v>
      </c>
      <c r="J15" s="98">
        <f t="shared" si="3"/>
        <v>0</v>
      </c>
    </row>
    <row r="16" spans="1:10">
      <c r="B16" s="133"/>
      <c r="C16" s="114" t="str">
        <f t="shared" si="0"/>
        <v/>
      </c>
      <c r="D16" s="194"/>
      <c r="E16" s="236"/>
      <c r="F16" s="237"/>
      <c r="G16" s="138">
        <f t="shared" si="1"/>
        <v>0</v>
      </c>
      <c r="H16" s="140"/>
      <c r="I16" s="138">
        <f t="shared" si="2"/>
        <v>0</v>
      </c>
      <c r="J16" s="98">
        <f t="shared" si="3"/>
        <v>0</v>
      </c>
    </row>
    <row r="17" spans="2:10">
      <c r="B17" s="133"/>
      <c r="C17" s="114" t="str">
        <f t="shared" si="0"/>
        <v/>
      </c>
      <c r="D17" s="194"/>
      <c r="E17" s="236"/>
      <c r="F17" s="237"/>
      <c r="G17" s="138">
        <f t="shared" si="1"/>
        <v>0</v>
      </c>
      <c r="H17" s="140"/>
      <c r="I17" s="138">
        <f t="shared" si="2"/>
        <v>0</v>
      </c>
      <c r="J17" s="98">
        <f t="shared" si="3"/>
        <v>0</v>
      </c>
    </row>
    <row r="18" spans="2:10">
      <c r="B18" s="133"/>
      <c r="C18" s="114" t="str">
        <f t="shared" si="0"/>
        <v/>
      </c>
      <c r="D18" s="194"/>
      <c r="E18" s="236"/>
      <c r="F18" s="237"/>
      <c r="G18" s="138">
        <f t="shared" si="1"/>
        <v>0</v>
      </c>
      <c r="H18" s="140"/>
      <c r="I18" s="138">
        <f t="shared" si="2"/>
        <v>0</v>
      </c>
      <c r="J18" s="98">
        <f t="shared" si="3"/>
        <v>0</v>
      </c>
    </row>
    <row r="19" spans="2:10">
      <c r="B19" s="133"/>
      <c r="C19" s="114" t="str">
        <f t="shared" si="0"/>
        <v/>
      </c>
      <c r="D19" s="194"/>
      <c r="E19" s="236"/>
      <c r="F19" s="237"/>
      <c r="G19" s="138">
        <f t="shared" si="1"/>
        <v>0</v>
      </c>
      <c r="H19" s="140"/>
      <c r="I19" s="138">
        <f t="shared" si="2"/>
        <v>0</v>
      </c>
      <c r="J19" s="98">
        <f t="shared" si="3"/>
        <v>0</v>
      </c>
    </row>
    <row r="20" spans="2:10">
      <c r="B20" s="133"/>
      <c r="C20" s="114" t="str">
        <f t="shared" si="0"/>
        <v/>
      </c>
      <c r="D20" s="194"/>
      <c r="E20" s="236"/>
      <c r="F20" s="237"/>
      <c r="G20" s="138">
        <f t="shared" si="1"/>
        <v>0</v>
      </c>
      <c r="H20" s="140"/>
      <c r="I20" s="138">
        <f t="shared" si="2"/>
        <v>0</v>
      </c>
      <c r="J20" s="98">
        <f t="shared" si="3"/>
        <v>0</v>
      </c>
    </row>
    <row r="21" spans="2:10" ht="15.75" thickBot="1">
      <c r="B21" s="133"/>
      <c r="C21" s="114" t="str">
        <f t="shared" si="0"/>
        <v/>
      </c>
      <c r="D21" s="194"/>
      <c r="E21" s="236"/>
      <c r="F21" s="237"/>
      <c r="G21" s="138">
        <f t="shared" si="1"/>
        <v>0</v>
      </c>
      <c r="H21" s="140"/>
      <c r="I21" s="138">
        <f t="shared" si="2"/>
        <v>0</v>
      </c>
      <c r="J21" s="98">
        <f t="shared" si="3"/>
        <v>0</v>
      </c>
    </row>
    <row r="22" spans="2:10" ht="16.5" thickBot="1">
      <c r="J22" s="139">
        <f>SUM(J12:J21)</f>
        <v>0</v>
      </c>
    </row>
    <row r="23" spans="2:10" ht="16.5" thickBot="1">
      <c r="J23" s="131"/>
    </row>
    <row r="24" spans="2:10" ht="16.5" thickBot="1">
      <c r="B24" s="108" t="s">
        <v>103</v>
      </c>
      <c r="C24" s="109"/>
      <c r="D24" s="109"/>
      <c r="E24" s="109"/>
      <c r="F24" s="109"/>
      <c r="G24" s="109"/>
      <c r="H24" s="109"/>
      <c r="I24" s="109"/>
      <c r="J24" s="109"/>
    </row>
    <row r="25" spans="2:10" ht="16.5" thickBot="1">
      <c r="B25" s="247" t="s">
        <v>336</v>
      </c>
      <c r="C25" s="248"/>
      <c r="D25" s="248"/>
      <c r="E25" s="248"/>
      <c r="F25" s="248"/>
      <c r="G25" s="248"/>
      <c r="H25" s="248"/>
      <c r="I25" s="249"/>
      <c r="J25" s="95" t="s">
        <v>4</v>
      </c>
    </row>
    <row r="26" spans="2:10">
      <c r="B26" s="254"/>
      <c r="C26" s="255"/>
      <c r="D26" s="255"/>
      <c r="E26" s="255"/>
      <c r="F26" s="255"/>
      <c r="G26" s="255"/>
      <c r="H26" s="255"/>
      <c r="I26" s="256"/>
      <c r="J26" s="19"/>
    </row>
    <row r="27" spans="2:10">
      <c r="B27" s="254"/>
      <c r="C27" s="255"/>
      <c r="D27" s="255"/>
      <c r="E27" s="255"/>
      <c r="F27" s="255"/>
      <c r="G27" s="255"/>
      <c r="H27" s="255"/>
      <c r="I27" s="256"/>
      <c r="J27" s="19"/>
    </row>
    <row r="28" spans="2:10">
      <c r="B28" s="254"/>
      <c r="C28" s="255"/>
      <c r="D28" s="255"/>
      <c r="E28" s="255"/>
      <c r="F28" s="255"/>
      <c r="G28" s="255"/>
      <c r="H28" s="255"/>
      <c r="I28" s="256"/>
      <c r="J28" s="19"/>
    </row>
    <row r="29" spans="2:10">
      <c r="B29" s="254"/>
      <c r="C29" s="255"/>
      <c r="D29" s="255"/>
      <c r="E29" s="255"/>
      <c r="F29" s="255"/>
      <c r="G29" s="255"/>
      <c r="H29" s="255"/>
      <c r="I29" s="256"/>
      <c r="J29" s="19"/>
    </row>
    <row r="30" spans="2:10">
      <c r="B30" s="254"/>
      <c r="C30" s="255"/>
      <c r="D30" s="255"/>
      <c r="E30" s="255"/>
      <c r="F30" s="255"/>
      <c r="G30" s="255"/>
      <c r="H30" s="255"/>
      <c r="I30" s="256"/>
      <c r="J30" s="19"/>
    </row>
    <row r="31" spans="2:10" ht="15.75">
      <c r="J31" s="113">
        <f>SUM(J26:J30)</f>
        <v>0</v>
      </c>
    </row>
    <row r="32" spans="2:10" ht="15.75">
      <c r="J32" s="131"/>
    </row>
    <row r="33" spans="2:10" ht="30.75" customHeight="1">
      <c r="B33" s="251" t="s">
        <v>159</v>
      </c>
      <c r="C33" s="251"/>
      <c r="D33" s="251"/>
      <c r="E33" s="251"/>
      <c r="F33" s="251"/>
      <c r="G33" s="251"/>
      <c r="H33" s="251"/>
      <c r="I33" s="251"/>
      <c r="J33" s="251"/>
    </row>
    <row r="34" spans="2:10" ht="15.75" thickBot="1"/>
    <row r="35" spans="2:10" ht="48" thickBot="1">
      <c r="B35" s="76" t="s">
        <v>38</v>
      </c>
      <c r="C35" s="76" t="s">
        <v>52</v>
      </c>
      <c r="D35" s="107" t="s">
        <v>98</v>
      </c>
      <c r="E35" s="233" t="s">
        <v>99</v>
      </c>
      <c r="F35" s="234"/>
      <c r="G35" s="77" t="s">
        <v>100</v>
      </c>
      <c r="H35" s="77" t="s">
        <v>101</v>
      </c>
      <c r="I35" s="77" t="s">
        <v>102</v>
      </c>
      <c r="J35" s="95" t="s">
        <v>4</v>
      </c>
    </row>
    <row r="36" spans="2:10" ht="15.75" customHeight="1">
      <c r="B36" s="108" t="s">
        <v>97</v>
      </c>
      <c r="C36" s="109"/>
      <c r="D36" s="109"/>
      <c r="E36" s="109"/>
      <c r="F36" s="109"/>
      <c r="G36" s="109"/>
      <c r="H36" s="109"/>
      <c r="I36" s="109"/>
      <c r="J36" s="109"/>
    </row>
    <row r="37" spans="2:10">
      <c r="B37" s="133" t="s">
        <v>131</v>
      </c>
      <c r="C37" s="114" t="str">
        <f t="shared" ref="C37:C46" si="4">IFERROR(VLOOKUP($B37,Table_All,2,FALSE),"")</f>
        <v>Role 1</v>
      </c>
      <c r="D37" s="194"/>
      <c r="E37" s="236"/>
      <c r="F37" s="237"/>
      <c r="G37" s="138">
        <f t="shared" ref="G37:G46" si="5">IFERROR(VLOOKUP($B37,Table_All,5,FALSE),0)</f>
        <v>0</v>
      </c>
      <c r="H37" s="140"/>
      <c r="I37" s="138">
        <f>G37*H37</f>
        <v>0</v>
      </c>
      <c r="J37" s="98">
        <f>D37*I37</f>
        <v>0</v>
      </c>
    </row>
    <row r="38" spans="2:10">
      <c r="B38" s="133"/>
      <c r="C38" s="114" t="str">
        <f t="shared" si="4"/>
        <v/>
      </c>
      <c r="D38" s="194"/>
      <c r="E38" s="236"/>
      <c r="F38" s="237"/>
      <c r="G38" s="138">
        <f t="shared" si="5"/>
        <v>0</v>
      </c>
      <c r="H38" s="140"/>
      <c r="I38" s="138">
        <f t="shared" ref="I38:I46" si="6">G38*H38</f>
        <v>0</v>
      </c>
      <c r="J38" s="98">
        <f t="shared" ref="J38:J46" si="7">D38*I38</f>
        <v>0</v>
      </c>
    </row>
    <row r="39" spans="2:10">
      <c r="B39" s="133"/>
      <c r="C39" s="114" t="str">
        <f t="shared" si="4"/>
        <v/>
      </c>
      <c r="D39" s="194"/>
      <c r="E39" s="236"/>
      <c r="F39" s="237"/>
      <c r="G39" s="138">
        <f t="shared" si="5"/>
        <v>0</v>
      </c>
      <c r="H39" s="140"/>
      <c r="I39" s="138">
        <f t="shared" si="6"/>
        <v>0</v>
      </c>
      <c r="J39" s="98">
        <f t="shared" si="7"/>
        <v>0</v>
      </c>
    </row>
    <row r="40" spans="2:10">
      <c r="B40" s="133"/>
      <c r="C40" s="114" t="str">
        <f t="shared" si="4"/>
        <v/>
      </c>
      <c r="D40" s="194"/>
      <c r="E40" s="236"/>
      <c r="F40" s="237"/>
      <c r="G40" s="138">
        <f t="shared" si="5"/>
        <v>0</v>
      </c>
      <c r="H40" s="140"/>
      <c r="I40" s="138">
        <f t="shared" si="6"/>
        <v>0</v>
      </c>
      <c r="J40" s="98">
        <f t="shared" si="7"/>
        <v>0</v>
      </c>
    </row>
    <row r="41" spans="2:10">
      <c r="B41" s="133"/>
      <c r="C41" s="114" t="str">
        <f t="shared" si="4"/>
        <v/>
      </c>
      <c r="D41" s="194"/>
      <c r="E41" s="236"/>
      <c r="F41" s="237"/>
      <c r="G41" s="138">
        <f t="shared" si="5"/>
        <v>0</v>
      </c>
      <c r="H41" s="140"/>
      <c r="I41" s="138">
        <f t="shared" si="6"/>
        <v>0</v>
      </c>
      <c r="J41" s="98">
        <f t="shared" si="7"/>
        <v>0</v>
      </c>
    </row>
    <row r="42" spans="2:10">
      <c r="B42" s="133"/>
      <c r="C42" s="114" t="str">
        <f t="shared" si="4"/>
        <v/>
      </c>
      <c r="D42" s="194"/>
      <c r="E42" s="236"/>
      <c r="F42" s="237"/>
      <c r="G42" s="138">
        <f t="shared" si="5"/>
        <v>0</v>
      </c>
      <c r="H42" s="140"/>
      <c r="I42" s="138">
        <f t="shared" si="6"/>
        <v>0</v>
      </c>
      <c r="J42" s="98">
        <f t="shared" si="7"/>
        <v>0</v>
      </c>
    </row>
    <row r="43" spans="2:10">
      <c r="B43" s="133"/>
      <c r="C43" s="114" t="str">
        <f t="shared" si="4"/>
        <v/>
      </c>
      <c r="D43" s="194"/>
      <c r="E43" s="236"/>
      <c r="F43" s="237"/>
      <c r="G43" s="138">
        <f t="shared" si="5"/>
        <v>0</v>
      </c>
      <c r="H43" s="140"/>
      <c r="I43" s="138">
        <f t="shared" si="6"/>
        <v>0</v>
      </c>
      <c r="J43" s="98">
        <f t="shared" si="7"/>
        <v>0</v>
      </c>
    </row>
    <row r="44" spans="2:10">
      <c r="B44" s="133"/>
      <c r="C44" s="114" t="str">
        <f t="shared" si="4"/>
        <v/>
      </c>
      <c r="D44" s="194"/>
      <c r="E44" s="236"/>
      <c r="F44" s="237"/>
      <c r="G44" s="138">
        <f t="shared" si="5"/>
        <v>0</v>
      </c>
      <c r="H44" s="140"/>
      <c r="I44" s="138">
        <f t="shared" si="6"/>
        <v>0</v>
      </c>
      <c r="J44" s="98">
        <f t="shared" si="7"/>
        <v>0</v>
      </c>
    </row>
    <row r="45" spans="2:10">
      <c r="B45" s="133"/>
      <c r="C45" s="114" t="str">
        <f t="shared" si="4"/>
        <v/>
      </c>
      <c r="D45" s="194"/>
      <c r="E45" s="236"/>
      <c r="F45" s="237"/>
      <c r="G45" s="138">
        <f t="shared" si="5"/>
        <v>0</v>
      </c>
      <c r="H45" s="140"/>
      <c r="I45" s="138">
        <f t="shared" si="6"/>
        <v>0</v>
      </c>
      <c r="J45" s="98">
        <f t="shared" si="7"/>
        <v>0</v>
      </c>
    </row>
    <row r="46" spans="2:10" ht="15.75" thickBot="1">
      <c r="B46" s="133"/>
      <c r="C46" s="114" t="str">
        <f t="shared" si="4"/>
        <v/>
      </c>
      <c r="D46" s="194"/>
      <c r="E46" s="236"/>
      <c r="F46" s="237"/>
      <c r="G46" s="138">
        <f t="shared" si="5"/>
        <v>0</v>
      </c>
      <c r="H46" s="140"/>
      <c r="I46" s="138">
        <f t="shared" si="6"/>
        <v>0</v>
      </c>
      <c r="J46" s="98">
        <f t="shared" si="7"/>
        <v>0</v>
      </c>
    </row>
    <row r="47" spans="2:10" ht="16.5" thickBot="1">
      <c r="J47" s="139">
        <f>SUM(J37:J46)</f>
        <v>0</v>
      </c>
    </row>
    <row r="48" spans="2:10" ht="16.5" thickBot="1">
      <c r="J48" s="112"/>
    </row>
    <row r="49" spans="2:10" ht="16.5" thickBot="1">
      <c r="B49" s="108" t="s">
        <v>103</v>
      </c>
      <c r="C49" s="109"/>
      <c r="D49" s="109"/>
      <c r="E49" s="109"/>
      <c r="F49" s="109"/>
      <c r="G49" s="109"/>
      <c r="H49" s="109"/>
      <c r="I49" s="109"/>
      <c r="J49" s="109"/>
    </row>
    <row r="50" spans="2:10" ht="16.5" thickBot="1">
      <c r="B50" s="247" t="s">
        <v>336</v>
      </c>
      <c r="C50" s="248"/>
      <c r="D50" s="248"/>
      <c r="E50" s="248"/>
      <c r="F50" s="248"/>
      <c r="G50" s="248"/>
      <c r="H50" s="248"/>
      <c r="I50" s="249"/>
      <c r="J50" s="95" t="s">
        <v>4</v>
      </c>
    </row>
    <row r="51" spans="2:10">
      <c r="B51" s="254"/>
      <c r="C51" s="255"/>
      <c r="D51" s="255"/>
      <c r="E51" s="255"/>
      <c r="F51" s="255"/>
      <c r="G51" s="255"/>
      <c r="H51" s="255"/>
      <c r="I51" s="256"/>
      <c r="J51" s="19"/>
    </row>
    <row r="52" spans="2:10">
      <c r="B52" s="254"/>
      <c r="C52" s="255"/>
      <c r="D52" s="255"/>
      <c r="E52" s="255"/>
      <c r="F52" s="255"/>
      <c r="G52" s="255"/>
      <c r="H52" s="255"/>
      <c r="I52" s="256"/>
      <c r="J52" s="19"/>
    </row>
    <row r="53" spans="2:10">
      <c r="B53" s="254"/>
      <c r="C53" s="255"/>
      <c r="D53" s="255"/>
      <c r="E53" s="255"/>
      <c r="F53" s="255"/>
      <c r="G53" s="255"/>
      <c r="H53" s="255"/>
      <c r="I53" s="256"/>
      <c r="J53" s="19"/>
    </row>
    <row r="54" spans="2:10">
      <c r="B54" s="254"/>
      <c r="C54" s="255"/>
      <c r="D54" s="255"/>
      <c r="E54" s="255"/>
      <c r="F54" s="255"/>
      <c r="G54" s="255"/>
      <c r="H54" s="255"/>
      <c r="I54" s="256"/>
      <c r="J54" s="19"/>
    </row>
    <row r="55" spans="2:10">
      <c r="B55" s="254"/>
      <c r="C55" s="255"/>
      <c r="D55" s="255"/>
      <c r="E55" s="255"/>
      <c r="F55" s="255"/>
      <c r="G55" s="255"/>
      <c r="H55" s="255"/>
      <c r="I55" s="256"/>
      <c r="J55" s="19"/>
    </row>
    <row r="56" spans="2:10" ht="15.75">
      <c r="J56" s="113">
        <f>SUM(J51:J55)</f>
        <v>0</v>
      </c>
    </row>
    <row r="58" spans="2:10" ht="26.25" customHeight="1">
      <c r="B58" s="251" t="s">
        <v>160</v>
      </c>
      <c r="C58" s="251"/>
      <c r="D58" s="251"/>
      <c r="E58" s="251"/>
      <c r="F58" s="251"/>
      <c r="G58" s="251"/>
      <c r="H58" s="251"/>
      <c r="I58" s="251"/>
      <c r="J58" s="251"/>
    </row>
    <row r="59" spans="2:10" ht="15.75" thickBot="1"/>
    <row r="60" spans="2:10" ht="48" thickBot="1">
      <c r="B60" s="76" t="s">
        <v>38</v>
      </c>
      <c r="C60" s="76" t="s">
        <v>52</v>
      </c>
      <c r="D60" s="107" t="s">
        <v>98</v>
      </c>
      <c r="E60" s="233" t="s">
        <v>99</v>
      </c>
      <c r="F60" s="234"/>
      <c r="G60" s="77" t="s">
        <v>100</v>
      </c>
      <c r="H60" s="77" t="s">
        <v>101</v>
      </c>
      <c r="I60" s="77" t="s">
        <v>102</v>
      </c>
      <c r="J60" s="95" t="s">
        <v>4</v>
      </c>
    </row>
    <row r="61" spans="2:10" ht="15.75" customHeight="1">
      <c r="B61" s="108" t="s">
        <v>97</v>
      </c>
      <c r="C61" s="109"/>
      <c r="D61" s="109"/>
      <c r="E61" s="109"/>
      <c r="F61" s="109"/>
      <c r="G61" s="109"/>
      <c r="H61" s="109"/>
      <c r="I61" s="109"/>
      <c r="J61" s="109"/>
    </row>
    <row r="62" spans="2:10">
      <c r="B62" s="133" t="s">
        <v>131</v>
      </c>
      <c r="C62" s="114" t="str">
        <f t="shared" ref="C62:C71" si="8">IFERROR(VLOOKUP($B62,Table_All,2,FALSE),"")</f>
        <v>Role 1</v>
      </c>
      <c r="D62" s="194"/>
      <c r="E62" s="236"/>
      <c r="F62" s="237"/>
      <c r="G62" s="138">
        <f t="shared" ref="G62:G71" si="9">IFERROR(VLOOKUP($B62,Table_All,5,FALSE),0)</f>
        <v>0</v>
      </c>
      <c r="H62" s="140"/>
      <c r="I62" s="138">
        <f>G62*H62</f>
        <v>0</v>
      </c>
      <c r="J62" s="98">
        <f>D62*I62</f>
        <v>0</v>
      </c>
    </row>
    <row r="63" spans="2:10">
      <c r="B63" s="133"/>
      <c r="C63" s="114" t="str">
        <f t="shared" si="8"/>
        <v/>
      </c>
      <c r="D63" s="194"/>
      <c r="E63" s="236"/>
      <c r="F63" s="237"/>
      <c r="G63" s="138">
        <f t="shared" si="9"/>
        <v>0</v>
      </c>
      <c r="H63" s="140"/>
      <c r="I63" s="138">
        <f t="shared" ref="I63:I71" si="10">G63*H63</f>
        <v>0</v>
      </c>
      <c r="J63" s="98">
        <f t="shared" ref="J63:J71" si="11">D63*I63</f>
        <v>0</v>
      </c>
    </row>
    <row r="64" spans="2:10">
      <c r="B64" s="133"/>
      <c r="C64" s="114" t="str">
        <f t="shared" si="8"/>
        <v/>
      </c>
      <c r="D64" s="194"/>
      <c r="E64" s="236"/>
      <c r="F64" s="237"/>
      <c r="G64" s="138">
        <f t="shared" si="9"/>
        <v>0</v>
      </c>
      <c r="H64" s="140"/>
      <c r="I64" s="138">
        <f t="shared" si="10"/>
        <v>0</v>
      </c>
      <c r="J64" s="98">
        <f t="shared" si="11"/>
        <v>0</v>
      </c>
    </row>
    <row r="65" spans="2:10">
      <c r="B65" s="133"/>
      <c r="C65" s="114" t="str">
        <f t="shared" si="8"/>
        <v/>
      </c>
      <c r="D65" s="194"/>
      <c r="E65" s="236"/>
      <c r="F65" s="237"/>
      <c r="G65" s="138">
        <f t="shared" si="9"/>
        <v>0</v>
      </c>
      <c r="H65" s="140"/>
      <c r="I65" s="138">
        <f t="shared" si="10"/>
        <v>0</v>
      </c>
      <c r="J65" s="98">
        <f t="shared" si="11"/>
        <v>0</v>
      </c>
    </row>
    <row r="66" spans="2:10">
      <c r="B66" s="133"/>
      <c r="C66" s="114" t="str">
        <f t="shared" si="8"/>
        <v/>
      </c>
      <c r="D66" s="194"/>
      <c r="E66" s="236"/>
      <c r="F66" s="237"/>
      <c r="G66" s="138">
        <f t="shared" si="9"/>
        <v>0</v>
      </c>
      <c r="H66" s="140"/>
      <c r="I66" s="138">
        <f t="shared" si="10"/>
        <v>0</v>
      </c>
      <c r="J66" s="98">
        <f t="shared" si="11"/>
        <v>0</v>
      </c>
    </row>
    <row r="67" spans="2:10">
      <c r="B67" s="133"/>
      <c r="C67" s="114" t="str">
        <f t="shared" si="8"/>
        <v/>
      </c>
      <c r="D67" s="194"/>
      <c r="E67" s="236"/>
      <c r="F67" s="237"/>
      <c r="G67" s="138">
        <f t="shared" si="9"/>
        <v>0</v>
      </c>
      <c r="H67" s="140"/>
      <c r="I67" s="138">
        <f t="shared" si="10"/>
        <v>0</v>
      </c>
      <c r="J67" s="98">
        <f t="shared" si="11"/>
        <v>0</v>
      </c>
    </row>
    <row r="68" spans="2:10">
      <c r="B68" s="133"/>
      <c r="C68" s="114" t="str">
        <f t="shared" si="8"/>
        <v/>
      </c>
      <c r="D68" s="194"/>
      <c r="E68" s="236"/>
      <c r="F68" s="237"/>
      <c r="G68" s="138">
        <f t="shared" si="9"/>
        <v>0</v>
      </c>
      <c r="H68" s="140"/>
      <c r="I68" s="138">
        <f t="shared" si="10"/>
        <v>0</v>
      </c>
      <c r="J68" s="98">
        <f t="shared" si="11"/>
        <v>0</v>
      </c>
    </row>
    <row r="69" spans="2:10">
      <c r="B69" s="133"/>
      <c r="C69" s="114" t="str">
        <f t="shared" si="8"/>
        <v/>
      </c>
      <c r="D69" s="194"/>
      <c r="E69" s="236"/>
      <c r="F69" s="237"/>
      <c r="G69" s="138">
        <f t="shared" si="9"/>
        <v>0</v>
      </c>
      <c r="H69" s="140"/>
      <c r="I69" s="138">
        <f t="shared" si="10"/>
        <v>0</v>
      </c>
      <c r="J69" s="98">
        <f t="shared" si="11"/>
        <v>0</v>
      </c>
    </row>
    <row r="70" spans="2:10">
      <c r="B70" s="133"/>
      <c r="C70" s="114" t="str">
        <f t="shared" si="8"/>
        <v/>
      </c>
      <c r="D70" s="194"/>
      <c r="E70" s="236"/>
      <c r="F70" s="237"/>
      <c r="G70" s="138">
        <f t="shared" si="9"/>
        <v>0</v>
      </c>
      <c r="H70" s="140"/>
      <c r="I70" s="138">
        <f t="shared" si="10"/>
        <v>0</v>
      </c>
      <c r="J70" s="98">
        <f t="shared" si="11"/>
        <v>0</v>
      </c>
    </row>
    <row r="71" spans="2:10" ht="15.75" thickBot="1">
      <c r="B71" s="133"/>
      <c r="C71" s="114" t="str">
        <f t="shared" si="8"/>
        <v/>
      </c>
      <c r="D71" s="194"/>
      <c r="E71" s="236"/>
      <c r="F71" s="237"/>
      <c r="G71" s="138">
        <f t="shared" si="9"/>
        <v>0</v>
      </c>
      <c r="H71" s="140"/>
      <c r="I71" s="138">
        <f t="shared" si="10"/>
        <v>0</v>
      </c>
      <c r="J71" s="98">
        <f t="shared" si="11"/>
        <v>0</v>
      </c>
    </row>
    <row r="72" spans="2:10" ht="16.5" thickBot="1">
      <c r="J72" s="139">
        <f>SUM(J62:J71)</f>
        <v>0</v>
      </c>
    </row>
    <row r="73" spans="2:10" ht="15.75" thickBot="1"/>
    <row r="74" spans="2:10" ht="16.5" thickBot="1">
      <c r="B74" s="108" t="s">
        <v>103</v>
      </c>
      <c r="C74" s="109"/>
      <c r="D74" s="109"/>
      <c r="E74" s="109"/>
      <c r="F74" s="109"/>
      <c r="G74" s="109"/>
      <c r="H74" s="109"/>
      <c r="I74" s="109"/>
      <c r="J74" s="109"/>
    </row>
    <row r="75" spans="2:10" ht="16.5" thickBot="1">
      <c r="B75" s="247" t="s">
        <v>336</v>
      </c>
      <c r="C75" s="248"/>
      <c r="D75" s="248"/>
      <c r="E75" s="248"/>
      <c r="F75" s="248"/>
      <c r="G75" s="248"/>
      <c r="H75" s="248"/>
      <c r="I75" s="249"/>
      <c r="J75" s="95" t="s">
        <v>4</v>
      </c>
    </row>
    <row r="76" spans="2:10">
      <c r="B76" s="254"/>
      <c r="C76" s="255"/>
      <c r="D76" s="255"/>
      <c r="E76" s="255"/>
      <c r="F76" s="255"/>
      <c r="G76" s="255"/>
      <c r="H76" s="255"/>
      <c r="I76" s="256"/>
      <c r="J76" s="19"/>
    </row>
    <row r="77" spans="2:10">
      <c r="B77" s="254"/>
      <c r="C77" s="255"/>
      <c r="D77" s="255"/>
      <c r="E77" s="255"/>
      <c r="F77" s="255"/>
      <c r="G77" s="255"/>
      <c r="H77" s="255"/>
      <c r="I77" s="256"/>
      <c r="J77" s="19"/>
    </row>
    <row r="78" spans="2:10">
      <c r="B78" s="254"/>
      <c r="C78" s="255"/>
      <c r="D78" s="255"/>
      <c r="E78" s="255"/>
      <c r="F78" s="255"/>
      <c r="G78" s="255"/>
      <c r="H78" s="255"/>
      <c r="I78" s="256"/>
      <c r="J78" s="19"/>
    </row>
    <row r="79" spans="2:10">
      <c r="B79" s="254"/>
      <c r="C79" s="255"/>
      <c r="D79" s="255"/>
      <c r="E79" s="255"/>
      <c r="F79" s="255"/>
      <c r="G79" s="255"/>
      <c r="H79" s="255"/>
      <c r="I79" s="256"/>
      <c r="J79" s="19"/>
    </row>
    <row r="80" spans="2:10">
      <c r="B80" s="254"/>
      <c r="C80" s="255"/>
      <c r="D80" s="255"/>
      <c r="E80" s="255"/>
      <c r="F80" s="255"/>
      <c r="G80" s="255"/>
      <c r="H80" s="255"/>
      <c r="I80" s="256"/>
      <c r="J80" s="19"/>
    </row>
    <row r="81" spans="10:10" ht="15.75">
      <c r="J81" s="113">
        <f>SUM(J76:J80)</f>
        <v>0</v>
      </c>
    </row>
  </sheetData>
  <sheetProtection algorithmName="SHA-512" hashValue="E+QCkk57Cc9h3erzugyS6lscYhQt2oq4sojRRy0NmQCBdEW8Cf7irkRJDqiOuVA7wZ2uY44tdb2HQCFQlxy+xw==" saltValue="ajC5VP2XTTzXtCJFviPD/w==" spinCount="100000" sheet="1" objects="1" scenarios="1" formatColumns="0" formatRows="0"/>
  <mergeCells count="59">
    <mergeCell ref="B80:I80"/>
    <mergeCell ref="B26:I26"/>
    <mergeCell ref="B27:I27"/>
    <mergeCell ref="B28:I28"/>
    <mergeCell ref="B29:I29"/>
    <mergeCell ref="B30:I30"/>
    <mergeCell ref="B76:I76"/>
    <mergeCell ref="B77:I77"/>
    <mergeCell ref="B78:I78"/>
    <mergeCell ref="B79:I79"/>
    <mergeCell ref="E39:F39"/>
    <mergeCell ref="E40:F40"/>
    <mergeCell ref="E41:F41"/>
    <mergeCell ref="E42:F42"/>
    <mergeCell ref="E43:F43"/>
    <mergeCell ref="E44:F44"/>
    <mergeCell ref="B8:J8"/>
    <mergeCell ref="B33:J33"/>
    <mergeCell ref="B58:J58"/>
    <mergeCell ref="B6:I6"/>
    <mergeCell ref="B1:I1"/>
    <mergeCell ref="B2:I2"/>
    <mergeCell ref="B3:I3"/>
    <mergeCell ref="B5:I5"/>
    <mergeCell ref="B51:I51"/>
    <mergeCell ref="B52:I52"/>
    <mergeCell ref="B53:I53"/>
    <mergeCell ref="B54:I54"/>
    <mergeCell ref="B55:I55"/>
    <mergeCell ref="E12:F12"/>
    <mergeCell ref="E13:F13"/>
    <mergeCell ref="E14:F14"/>
    <mergeCell ref="E20:F20"/>
    <mergeCell ref="E21:F21"/>
    <mergeCell ref="E10:F10"/>
    <mergeCell ref="E37:F37"/>
    <mergeCell ref="E38:F38"/>
    <mergeCell ref="E15:F15"/>
    <mergeCell ref="E16:F16"/>
    <mergeCell ref="E17:F17"/>
    <mergeCell ref="E18:F18"/>
    <mergeCell ref="E19:F19"/>
    <mergeCell ref="B25:I25"/>
    <mergeCell ref="B75:I75"/>
    <mergeCell ref="E70:F70"/>
    <mergeCell ref="E71:F71"/>
    <mergeCell ref="E35:F35"/>
    <mergeCell ref="E60:F60"/>
    <mergeCell ref="E65:F65"/>
    <mergeCell ref="E66:F66"/>
    <mergeCell ref="E67:F67"/>
    <mergeCell ref="E68:F68"/>
    <mergeCell ref="E69:F69"/>
    <mergeCell ref="E45:F45"/>
    <mergeCell ref="E46:F46"/>
    <mergeCell ref="E62:F62"/>
    <mergeCell ref="E63:F63"/>
    <mergeCell ref="E64:F64"/>
    <mergeCell ref="B50:I50"/>
  </mergeCells>
  <dataValidations count="1">
    <dataValidation type="list" allowBlank="1" showInputMessage="1" showErrorMessage="1" sqref="B37:B46 B12:B21 B62:B71">
      <formula1>ROLE</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5" zoomScaleNormal="85" workbookViewId="0">
      <pane ySplit="7" topLeftCell="A8" activePane="bottomLeft" state="frozen"/>
      <selection pane="bottomLeft" activeCell="G12" sqref="G12"/>
    </sheetView>
  </sheetViews>
  <sheetFormatPr defaultRowHeight="15"/>
  <cols>
    <col min="1" max="1" width="2.77734375" style="145" customWidth="1"/>
    <col min="2" max="2" width="2.88671875" style="145" customWidth="1"/>
    <col min="3" max="3" width="63.77734375" style="165" customWidth="1"/>
    <col min="4" max="4" width="9.77734375" style="166" customWidth="1"/>
    <col min="5" max="5" width="11.109375" style="166" bestFit="1" customWidth="1"/>
    <col min="6" max="6" width="13.21875" style="47" customWidth="1"/>
    <col min="7" max="7" width="15.77734375" style="47" customWidth="1"/>
    <col min="8" max="8" width="3.109375" style="145" customWidth="1"/>
    <col min="9" max="16384" width="8.88671875" style="145"/>
  </cols>
  <sheetData>
    <row r="1" spans="1:9" s="44" customFormat="1" ht="45" customHeight="1">
      <c r="A1" s="141"/>
      <c r="B1" s="219" t="str">
        <f>Title</f>
        <v>Stopped Vehicle Detection Framework - Lot 1 Scanning Radar SVD</v>
      </c>
      <c r="C1" s="219"/>
      <c r="D1" s="219"/>
      <c r="E1" s="219"/>
      <c r="F1" s="219"/>
      <c r="G1" s="219"/>
      <c r="H1" s="142"/>
    </row>
    <row r="2" spans="1:9" ht="32.25" customHeight="1">
      <c r="A2" s="143"/>
      <c r="B2" s="209" t="str">
        <f>"Tenderer : "&amp;TendName</f>
        <v>Tenderer : Tenderer inserts Name on 'Notes' worksheet cell B2</v>
      </c>
      <c r="C2" s="209"/>
      <c r="D2" s="209"/>
      <c r="E2" s="209"/>
      <c r="F2" s="209"/>
      <c r="G2" s="209"/>
      <c r="H2" s="144"/>
    </row>
    <row r="3" spans="1:9" ht="43.5" customHeight="1">
      <c r="A3" s="143"/>
      <c r="B3" s="210" t="s">
        <v>108</v>
      </c>
      <c r="C3" s="210"/>
      <c r="D3" s="210"/>
      <c r="E3" s="210"/>
      <c r="F3" s="210"/>
      <c r="G3" s="210"/>
      <c r="H3" s="144"/>
    </row>
    <row r="4" spans="1:9" s="148" customFormat="1">
      <c r="A4" s="146"/>
      <c r="B4" s="260" t="s">
        <v>21</v>
      </c>
      <c r="C4" s="260"/>
      <c r="D4" s="260"/>
      <c r="E4" s="260"/>
      <c r="F4" s="260"/>
      <c r="G4" s="260"/>
      <c r="H4" s="147"/>
    </row>
    <row r="5" spans="1:9" s="148" customFormat="1" ht="52.5" customHeight="1">
      <c r="A5" s="146"/>
      <c r="B5" s="260" t="s">
        <v>239</v>
      </c>
      <c r="C5" s="260"/>
      <c r="D5" s="260"/>
      <c r="E5" s="260"/>
      <c r="F5" s="260"/>
      <c r="G5" s="260"/>
      <c r="H5" s="147"/>
    </row>
    <row r="6" spans="1:9" s="148" customFormat="1" ht="33.75" customHeight="1">
      <c r="A6" s="146"/>
      <c r="B6" s="260" t="s">
        <v>292</v>
      </c>
      <c r="C6" s="260"/>
      <c r="D6" s="260"/>
      <c r="E6" s="260"/>
      <c r="F6" s="260"/>
      <c r="G6" s="260"/>
      <c r="H6" s="147"/>
    </row>
    <row r="7" spans="1:9">
      <c r="A7" s="143"/>
      <c r="B7" s="149"/>
      <c r="C7" s="150"/>
      <c r="D7" s="150"/>
      <c r="E7" s="150"/>
      <c r="F7" s="151"/>
      <c r="G7" s="151"/>
      <c r="H7" s="144"/>
    </row>
    <row r="8" spans="1:9" s="158" customFormat="1" ht="31.5">
      <c r="A8" s="152"/>
      <c r="B8" s="145"/>
      <c r="C8" s="153" t="s">
        <v>2</v>
      </c>
      <c r="D8" s="154" t="s">
        <v>1</v>
      </c>
      <c r="E8" s="155" t="s">
        <v>0</v>
      </c>
      <c r="F8" s="156" t="s">
        <v>3</v>
      </c>
      <c r="G8" s="156" t="s">
        <v>4</v>
      </c>
      <c r="H8" s="157"/>
    </row>
    <row r="9" spans="1:9" s="44" customFormat="1" ht="16.5" thickBot="1">
      <c r="A9" s="159"/>
      <c r="B9" s="145"/>
      <c r="C9" s="160" t="s">
        <v>47</v>
      </c>
      <c r="D9" s="161"/>
      <c r="E9" s="161"/>
      <c r="F9" s="162"/>
      <c r="G9" s="162"/>
      <c r="H9" s="163"/>
    </row>
    <row r="10" spans="1:9" ht="15.75">
      <c r="C10" s="35" t="s">
        <v>162</v>
      </c>
      <c r="D10" s="37">
        <v>35</v>
      </c>
      <c r="E10" s="37" t="s">
        <v>127</v>
      </c>
      <c r="F10" s="38">
        <f>Management!G21</f>
        <v>0</v>
      </c>
      <c r="G10" s="33">
        <f>D10*F10</f>
        <v>0</v>
      </c>
      <c r="H10" s="163"/>
    </row>
    <row r="11" spans="1:9" ht="15.75">
      <c r="C11" s="36" t="s">
        <v>249</v>
      </c>
      <c r="D11" s="37">
        <v>35</v>
      </c>
      <c r="E11" s="37" t="s">
        <v>127</v>
      </c>
      <c r="F11" s="38">
        <f>Management!G34</f>
        <v>0</v>
      </c>
      <c r="G11" s="33">
        <f>D11*F11</f>
        <v>0</v>
      </c>
      <c r="H11" s="163"/>
    </row>
    <row r="12" spans="1:9" s="44" customFormat="1" ht="15.75">
      <c r="A12" s="159"/>
      <c r="B12" s="145"/>
      <c r="C12" s="160" t="s">
        <v>111</v>
      </c>
      <c r="D12" s="161"/>
      <c r="E12" s="161"/>
      <c r="F12" s="162"/>
      <c r="G12" s="162"/>
      <c r="H12" s="163"/>
    </row>
    <row r="13" spans="1:9" ht="15.75">
      <c r="C13" s="36" t="s">
        <v>259</v>
      </c>
      <c r="D13" s="37">
        <v>35</v>
      </c>
      <c r="E13" s="37" t="s">
        <v>127</v>
      </c>
      <c r="F13" s="38">
        <f>Components!G25</f>
        <v>0</v>
      </c>
      <c r="G13" s="33">
        <f t="shared" ref="G13:G15" si="0">D13*F13</f>
        <v>0</v>
      </c>
      <c r="H13" s="163"/>
    </row>
    <row r="14" spans="1:9" ht="15.75">
      <c r="C14" s="36" t="s">
        <v>260</v>
      </c>
      <c r="D14" s="37">
        <v>35</v>
      </c>
      <c r="E14" s="37" t="s">
        <v>127</v>
      </c>
      <c r="F14" s="38">
        <f>Components!G48</f>
        <v>0</v>
      </c>
      <c r="G14" s="33">
        <f t="shared" si="0"/>
        <v>0</v>
      </c>
      <c r="H14" s="163"/>
    </row>
    <row r="15" spans="1:9" ht="15.75">
      <c r="C15" s="36" t="s">
        <v>261</v>
      </c>
      <c r="D15" s="37">
        <v>35</v>
      </c>
      <c r="E15" s="37" t="s">
        <v>127</v>
      </c>
      <c r="F15" s="38">
        <f>Components!G62</f>
        <v>0</v>
      </c>
      <c r="G15" s="33">
        <f t="shared" si="0"/>
        <v>0</v>
      </c>
      <c r="H15" s="163"/>
    </row>
    <row r="16" spans="1:9" s="44" customFormat="1" ht="15.75">
      <c r="A16" s="159"/>
      <c r="B16" s="145"/>
      <c r="C16" s="160" t="s">
        <v>46</v>
      </c>
      <c r="D16" s="161"/>
      <c r="E16" s="161"/>
      <c r="F16" s="162"/>
      <c r="G16" s="162"/>
      <c r="H16" s="163"/>
      <c r="I16" s="145"/>
    </row>
    <row r="17" spans="1:8" ht="15.75">
      <c r="C17" s="36" t="s">
        <v>262</v>
      </c>
      <c r="D17" s="37">
        <v>35</v>
      </c>
      <c r="E17" s="37" t="s">
        <v>127</v>
      </c>
      <c r="F17" s="38">
        <f>Spares!I34</f>
        <v>0</v>
      </c>
      <c r="G17" s="33">
        <f t="shared" ref="G17:G18" si="1">D17*F17</f>
        <v>0</v>
      </c>
      <c r="H17" s="163"/>
    </row>
    <row r="18" spans="1:8" ht="15.75">
      <c r="C18" s="36" t="s">
        <v>263</v>
      </c>
      <c r="D18" s="37">
        <v>35</v>
      </c>
      <c r="E18" s="37" t="s">
        <v>127</v>
      </c>
      <c r="F18" s="38">
        <f>Spares!I58</f>
        <v>0</v>
      </c>
      <c r="G18" s="33">
        <f t="shared" si="1"/>
        <v>0</v>
      </c>
      <c r="H18" s="163"/>
    </row>
    <row r="19" spans="1:8" s="44" customFormat="1" ht="15.75">
      <c r="A19" s="159"/>
      <c r="B19" s="145"/>
      <c r="C19" s="160" t="s">
        <v>110</v>
      </c>
      <c r="D19" s="161"/>
      <c r="E19" s="161"/>
      <c r="F19" s="164"/>
      <c r="G19" s="162"/>
      <c r="H19" s="163"/>
    </row>
    <row r="20" spans="1:8" ht="15.75">
      <c r="C20" s="36" t="s">
        <v>240</v>
      </c>
      <c r="D20" s="37">
        <v>35</v>
      </c>
      <c r="E20" s="37" t="s">
        <v>127</v>
      </c>
      <c r="F20" s="38">
        <f>ITC!J98+ITC!J99+ITC!J108</f>
        <v>0</v>
      </c>
      <c r="G20" s="33">
        <f t="shared" ref="G20:G21" si="2">D20*F20</f>
        <v>0</v>
      </c>
      <c r="H20" s="163"/>
    </row>
    <row r="21" spans="1:8" ht="15.75">
      <c r="C21" s="36" t="s">
        <v>241</v>
      </c>
      <c r="D21" s="37">
        <v>35</v>
      </c>
      <c r="E21" s="37" t="s">
        <v>127</v>
      </c>
      <c r="F21" s="38">
        <f>ITC!J41+ITC!J42+ITC!J51+ITC!J60+ITC!J69</f>
        <v>0</v>
      </c>
      <c r="G21" s="33">
        <f t="shared" si="2"/>
        <v>0</v>
      </c>
      <c r="H21" s="163"/>
    </row>
    <row r="22" spans="1:8" s="44" customFormat="1" ht="15.75">
      <c r="A22" s="159"/>
      <c r="B22" s="145"/>
      <c r="C22" s="160" t="s">
        <v>163</v>
      </c>
      <c r="D22" s="161"/>
      <c r="E22" s="161"/>
      <c r="F22" s="164"/>
      <c r="G22" s="162"/>
      <c r="H22" s="163"/>
    </row>
    <row r="23" spans="1:8" ht="15.75">
      <c r="C23" s="36" t="s">
        <v>164</v>
      </c>
      <c r="D23" s="37">
        <v>35</v>
      </c>
      <c r="E23" s="37" t="s">
        <v>127</v>
      </c>
      <c r="F23" s="38">
        <f>Support!J24+Support!J33</f>
        <v>0</v>
      </c>
      <c r="G23" s="33">
        <f t="shared" ref="G23:G24" si="3">D23*F23</f>
        <v>0</v>
      </c>
      <c r="H23" s="163"/>
    </row>
    <row r="24" spans="1:8" ht="15.75">
      <c r="C24" s="36" t="s">
        <v>122</v>
      </c>
      <c r="D24" s="37">
        <v>35</v>
      </c>
      <c r="E24" s="37" t="s">
        <v>127</v>
      </c>
      <c r="F24" s="38">
        <f>Warranty!G20</f>
        <v>0</v>
      </c>
      <c r="G24" s="33">
        <f t="shared" si="3"/>
        <v>0</v>
      </c>
      <c r="H24" s="163"/>
    </row>
    <row r="25" spans="1:8" s="44" customFormat="1" ht="15.75">
      <c r="A25" s="159"/>
      <c r="B25" s="145"/>
      <c r="C25" s="160" t="s">
        <v>109</v>
      </c>
      <c r="D25" s="161"/>
      <c r="E25" s="161"/>
      <c r="F25" s="164"/>
      <c r="G25" s="162"/>
      <c r="H25" s="163"/>
    </row>
    <row r="26" spans="1:8" ht="15.75">
      <c r="C26" s="36" t="s">
        <v>158</v>
      </c>
      <c r="D26" s="37">
        <v>1</v>
      </c>
      <c r="E26" s="37" t="s">
        <v>167</v>
      </c>
      <c r="F26" s="38">
        <f>Training!J22+Training!J31</f>
        <v>0</v>
      </c>
      <c r="G26" s="33">
        <f t="shared" ref="G26:G27" si="4">D26*F26</f>
        <v>0</v>
      </c>
      <c r="H26" s="163"/>
    </row>
    <row r="27" spans="1:8" ht="15.75">
      <c r="C27" s="36" t="s">
        <v>125</v>
      </c>
      <c r="D27" s="37">
        <v>1</v>
      </c>
      <c r="E27" s="37" t="s">
        <v>167</v>
      </c>
      <c r="F27" s="38">
        <f>Training!J47+Training!J56</f>
        <v>0</v>
      </c>
      <c r="G27" s="33">
        <f t="shared" si="4"/>
        <v>0</v>
      </c>
      <c r="H27" s="163"/>
    </row>
    <row r="28" spans="1:8" ht="16.5" thickBot="1">
      <c r="C28" s="36" t="s">
        <v>126</v>
      </c>
      <c r="D28" s="37">
        <v>1</v>
      </c>
      <c r="E28" s="37" t="s">
        <v>167</v>
      </c>
      <c r="F28" s="38">
        <f>Training!J72+Training!J81</f>
        <v>0</v>
      </c>
      <c r="G28" s="33">
        <f>D28*F28</f>
        <v>0</v>
      </c>
      <c r="H28" s="163"/>
    </row>
    <row r="29" spans="1:8" ht="16.5" thickBot="1">
      <c r="C29" s="257" t="s">
        <v>291</v>
      </c>
      <c r="D29" s="258"/>
      <c r="E29" s="258"/>
      <c r="F29" s="259"/>
      <c r="G29" s="34">
        <f>SUM(G10:G28)</f>
        <v>0</v>
      </c>
      <c r="H29" s="163"/>
    </row>
    <row r="30" spans="1:8" ht="15.75">
      <c r="H30" s="163"/>
    </row>
    <row r="31" spans="1:8">
      <c r="A31" s="143"/>
      <c r="B31" s="149"/>
      <c r="C31" s="150" t="s">
        <v>295</v>
      </c>
      <c r="D31" s="167"/>
      <c r="E31" s="167"/>
      <c r="F31" s="151"/>
      <c r="G31" s="151"/>
      <c r="H31" s="144"/>
    </row>
  </sheetData>
  <sheetProtection password="C756" sheet="1" objects="1" scenarios="1" formatColumns="0" formatRows="0"/>
  <mergeCells count="7">
    <mergeCell ref="C29:F29"/>
    <mergeCell ref="B3:G3"/>
    <mergeCell ref="B1:G1"/>
    <mergeCell ref="B4:G4"/>
    <mergeCell ref="B2:G2"/>
    <mergeCell ref="B5:G5"/>
    <mergeCell ref="B6:G6"/>
  </mergeCell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70"/>
  <sheetViews>
    <sheetView tabSelected="1" zoomScale="115" zoomScaleNormal="115" workbookViewId="0">
      <selection activeCell="C21" sqref="C21"/>
    </sheetView>
  </sheetViews>
  <sheetFormatPr defaultRowHeight="15"/>
  <cols>
    <col min="1" max="1" width="2.77734375" style="3" customWidth="1"/>
    <col min="2" max="2" width="4.33203125" style="3" bestFit="1" customWidth="1"/>
    <col min="3" max="3" width="78.77734375" style="3" customWidth="1"/>
    <col min="4" max="4" width="4.21875" style="3" customWidth="1"/>
    <col min="5" max="5" width="31.88671875" style="3" customWidth="1"/>
    <col min="6" max="16384" width="8.88671875" style="3"/>
  </cols>
  <sheetData>
    <row r="1" spans="2:5" s="5" customFormat="1" ht="48" customHeight="1">
      <c r="B1" s="205" t="str">
        <f>Title</f>
        <v>Stopped Vehicle Detection Framework - Lot 1 Scanning Radar SVD</v>
      </c>
      <c r="C1" s="205"/>
      <c r="D1" s="6"/>
    </row>
    <row r="2" spans="2:5" ht="32.25" customHeight="1">
      <c r="B2" s="206" t="s">
        <v>23</v>
      </c>
      <c r="C2" s="207"/>
      <c r="D2" s="6"/>
      <c r="E2" s="6"/>
    </row>
    <row r="3" spans="2:5" ht="43.5" customHeight="1">
      <c r="B3" s="204" t="s">
        <v>25</v>
      </c>
      <c r="C3" s="204"/>
      <c r="D3" s="6"/>
      <c r="E3" s="6"/>
    </row>
    <row r="4" spans="2:5" ht="15.75">
      <c r="B4" s="13" t="s">
        <v>10</v>
      </c>
      <c r="C4" s="15" t="s">
        <v>17</v>
      </c>
    </row>
    <row r="5" spans="2:5" ht="31.5" customHeight="1">
      <c r="B5" s="14">
        <v>1</v>
      </c>
      <c r="C5" s="26" t="s">
        <v>255</v>
      </c>
      <c r="D5" s="24"/>
    </row>
    <row r="6" spans="2:5" ht="30" customHeight="1">
      <c r="B6" s="14">
        <v>2</v>
      </c>
      <c r="C6" s="27" t="s">
        <v>298</v>
      </c>
      <c r="D6" s="25"/>
    </row>
    <row r="7" spans="2:5">
      <c r="B7" s="14">
        <v>3</v>
      </c>
      <c r="C7" s="23" t="s">
        <v>28</v>
      </c>
    </row>
    <row r="8" spans="2:5">
      <c r="B8" s="14"/>
      <c r="C8" s="20" t="s">
        <v>27</v>
      </c>
    </row>
    <row r="9" spans="2:5">
      <c r="B9" s="14"/>
      <c r="C9" s="20" t="s">
        <v>26</v>
      </c>
    </row>
    <row r="10" spans="2:5">
      <c r="B10" s="14"/>
      <c r="C10" s="66" t="s">
        <v>332</v>
      </c>
    </row>
    <row r="11" spans="2:5">
      <c r="B11" s="14"/>
      <c r="C11" s="20" t="s">
        <v>333</v>
      </c>
    </row>
    <row r="12" spans="2:5">
      <c r="B12" s="14"/>
      <c r="C12" s="20" t="s">
        <v>299</v>
      </c>
    </row>
    <row r="13" spans="2:5">
      <c r="B13" s="14"/>
      <c r="C13" s="20" t="s">
        <v>253</v>
      </c>
    </row>
    <row r="14" spans="2:5">
      <c r="B14" s="14"/>
      <c r="C14" s="20" t="s">
        <v>300</v>
      </c>
    </row>
    <row r="15" spans="2:5">
      <c r="B15" s="14"/>
      <c r="C15" s="20" t="s">
        <v>252</v>
      </c>
    </row>
    <row r="16" spans="2:5">
      <c r="B16" s="14"/>
      <c r="C16" s="20" t="s">
        <v>251</v>
      </c>
    </row>
    <row r="17" spans="2:5">
      <c r="B17" s="14"/>
      <c r="C17" s="20" t="s">
        <v>250</v>
      </c>
    </row>
    <row r="18" spans="2:5">
      <c r="B18" s="14"/>
      <c r="C18" s="20" t="s">
        <v>301</v>
      </c>
    </row>
    <row r="19" spans="2:5">
      <c r="B19" s="14"/>
      <c r="C19" s="20" t="s">
        <v>337</v>
      </c>
    </row>
    <row r="20" spans="2:5">
      <c r="B20" s="14"/>
      <c r="C20" s="20" t="s">
        <v>338</v>
      </c>
    </row>
    <row r="21" spans="2:5" ht="42.75">
      <c r="B21" s="14">
        <v>4</v>
      </c>
      <c r="C21" s="17" t="s">
        <v>29</v>
      </c>
    </row>
    <row r="22" spans="2:5">
      <c r="B22" s="14">
        <v>5</v>
      </c>
      <c r="C22" s="17" t="s">
        <v>30</v>
      </c>
    </row>
    <row r="23" spans="2:5">
      <c r="B23" s="14">
        <v>6</v>
      </c>
      <c r="C23" s="17" t="s">
        <v>31</v>
      </c>
    </row>
    <row r="24" spans="2:5">
      <c r="B24" s="14">
        <v>7</v>
      </c>
      <c r="C24" s="17" t="s">
        <v>12</v>
      </c>
    </row>
    <row r="25" spans="2:5">
      <c r="B25" s="14">
        <v>8</v>
      </c>
      <c r="C25" s="17" t="s">
        <v>19</v>
      </c>
    </row>
    <row r="26" spans="2:5">
      <c r="B26" s="14">
        <v>9</v>
      </c>
      <c r="C26" s="17" t="s">
        <v>14</v>
      </c>
    </row>
    <row r="27" spans="2:5" ht="28.5">
      <c r="B27" s="14">
        <v>10</v>
      </c>
      <c r="C27" s="174" t="s">
        <v>285</v>
      </c>
      <c r="E27" s="16"/>
    </row>
    <row r="28" spans="2:5" ht="75.75" customHeight="1">
      <c r="B28" s="14">
        <v>11</v>
      </c>
      <c r="C28" s="17" t="s">
        <v>302</v>
      </c>
    </row>
    <row r="29" spans="2:5" ht="42.75">
      <c r="B29" s="14">
        <v>12</v>
      </c>
      <c r="C29" s="29" t="s">
        <v>296</v>
      </c>
      <c r="D29" s="28"/>
    </row>
    <row r="30" spans="2:5">
      <c r="B30" s="14">
        <v>13</v>
      </c>
      <c r="C30" s="29" t="s">
        <v>233</v>
      </c>
      <c r="D30" s="28"/>
    </row>
    <row r="31" spans="2:5" ht="28.5">
      <c r="B31" s="14">
        <v>14</v>
      </c>
      <c r="C31" s="29" t="s">
        <v>294</v>
      </c>
      <c r="D31" s="28"/>
    </row>
    <row r="32" spans="2:5">
      <c r="B32" s="14">
        <v>15</v>
      </c>
      <c r="C32" s="17" t="s">
        <v>22</v>
      </c>
    </row>
    <row r="33" spans="2:4" ht="28.5">
      <c r="B33" s="14">
        <v>16</v>
      </c>
      <c r="C33" s="17" t="s">
        <v>20</v>
      </c>
    </row>
    <row r="34" spans="2:4" ht="28.5">
      <c r="B34" s="14">
        <v>17</v>
      </c>
      <c r="C34" s="17" t="s">
        <v>15</v>
      </c>
    </row>
    <row r="35" spans="2:4" ht="28.5">
      <c r="B35" s="14">
        <v>18</v>
      </c>
      <c r="C35" s="17" t="s">
        <v>16</v>
      </c>
    </row>
    <row r="36" spans="2:4">
      <c r="B36" s="14">
        <v>19</v>
      </c>
      <c r="C36" s="17" t="s">
        <v>13</v>
      </c>
    </row>
    <row r="37" spans="2:4" ht="42.75">
      <c r="B37" s="14">
        <v>20</v>
      </c>
      <c r="C37" s="17" t="s">
        <v>303</v>
      </c>
    </row>
    <row r="38" spans="2:4" ht="28.5">
      <c r="B38" s="14">
        <v>21</v>
      </c>
      <c r="C38" s="17" t="s">
        <v>24</v>
      </c>
    </row>
    <row r="39" spans="2:4" ht="28.5">
      <c r="B39" s="14">
        <v>22</v>
      </c>
      <c r="C39" s="17" t="s">
        <v>304</v>
      </c>
    </row>
    <row r="40" spans="2:4" ht="33.75" customHeight="1">
      <c r="B40" s="14">
        <v>23</v>
      </c>
      <c r="C40" s="17" t="s">
        <v>254</v>
      </c>
    </row>
    <row r="41" spans="2:4">
      <c r="B41" s="14">
        <v>24</v>
      </c>
      <c r="C41" s="31" t="s">
        <v>297</v>
      </c>
      <c r="D41" s="30"/>
    </row>
    <row r="42" spans="2:4" ht="16.5" customHeight="1">
      <c r="B42" s="14">
        <v>25</v>
      </c>
      <c r="C42" s="31" t="s">
        <v>32</v>
      </c>
      <c r="D42" s="30"/>
    </row>
    <row r="43" spans="2:4" ht="30" customHeight="1">
      <c r="B43" s="14">
        <v>26</v>
      </c>
      <c r="C43" s="17" t="s">
        <v>305</v>
      </c>
    </row>
    <row r="44" spans="2:4" ht="85.5">
      <c r="B44" s="14">
        <v>27</v>
      </c>
      <c r="C44" s="29" t="s">
        <v>306</v>
      </c>
      <c r="D44" s="28"/>
    </row>
    <row r="45" spans="2:4">
      <c r="C45" s="180"/>
    </row>
    <row r="46" spans="2:4">
      <c r="C46" s="181"/>
    </row>
    <row r="47" spans="2:4">
      <c r="C47" s="181"/>
    </row>
    <row r="48" spans="2:4">
      <c r="C48" s="181"/>
    </row>
    <row r="53" spans="3:3">
      <c r="C53" s="4"/>
    </row>
    <row r="58" spans="3:3">
      <c r="C58" s="4"/>
    </row>
    <row r="59" spans="3:3">
      <c r="C59" s="4"/>
    </row>
    <row r="60" spans="3:3">
      <c r="C60" s="4"/>
    </row>
    <row r="61" spans="3:3">
      <c r="C61" s="4"/>
    </row>
    <row r="62" spans="3:3">
      <c r="C62" s="4"/>
    </row>
    <row r="63" spans="3:3">
      <c r="C63" s="4"/>
    </row>
    <row r="64" spans="3:3">
      <c r="C64" s="4"/>
    </row>
    <row r="65" spans="3:3">
      <c r="C65" s="4"/>
    </row>
    <row r="66" spans="3:3">
      <c r="C66" s="4"/>
    </row>
    <row r="67" spans="3:3">
      <c r="C67" s="4"/>
    </row>
    <row r="68" spans="3:3">
      <c r="C68" s="4"/>
    </row>
    <row r="69" spans="3:3">
      <c r="C69" s="4"/>
    </row>
    <row r="70" spans="3:3">
      <c r="C70" s="4"/>
    </row>
  </sheetData>
  <sheetProtection password="C756" sheet="1" objects="1" scenarios="1" formatColumns="0" formatRows="0"/>
  <mergeCells count="3">
    <mergeCell ref="B3:C3"/>
    <mergeCell ref="B1:C1"/>
    <mergeCell ref="B2:C2"/>
  </mergeCells>
  <pageMargins left="0.7" right="0.7" top="0.75" bottom="0.75" header="0.3" footer="0.3"/>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93"/>
  <sheetViews>
    <sheetView topLeftCell="A40" zoomScale="85" zoomScaleNormal="85" workbookViewId="0">
      <selection activeCell="B63" sqref="B63"/>
    </sheetView>
  </sheetViews>
  <sheetFormatPr defaultRowHeight="15"/>
  <cols>
    <col min="1" max="1" width="18.21875" bestFit="1" customWidth="1"/>
    <col min="2" max="2" width="18.21875" customWidth="1"/>
    <col min="3" max="3" width="28.88671875" bestFit="1" customWidth="1"/>
  </cols>
  <sheetData>
    <row r="1" spans="1:6" ht="15.75">
      <c r="A1" s="1" t="s">
        <v>91</v>
      </c>
      <c r="B1" s="1" t="s">
        <v>181</v>
      </c>
    </row>
    <row r="2" spans="1:6" ht="15.75">
      <c r="A2" s="1"/>
      <c r="B2" s="1" t="s">
        <v>90</v>
      </c>
      <c r="C2" s="1" t="s">
        <v>179</v>
      </c>
      <c r="D2" s="1" t="s">
        <v>180</v>
      </c>
      <c r="E2" s="1" t="s">
        <v>0</v>
      </c>
      <c r="F2" s="1" t="s">
        <v>3</v>
      </c>
    </row>
    <row r="3" spans="1:6" ht="15.75">
      <c r="A3" s="1" t="s">
        <v>140</v>
      </c>
      <c r="B3" s="39" t="str">
        <f>Personnel!B11</f>
        <v>Role01</v>
      </c>
      <c r="C3" s="39" t="str">
        <f>Personnel!C11</f>
        <v>Role 1</v>
      </c>
      <c r="E3" s="39"/>
      <c r="F3" s="39">
        <f>Personnel!D11</f>
        <v>0</v>
      </c>
    </row>
    <row r="4" spans="1:6">
      <c r="A4" s="39" t="str">
        <f>Personnel!B11</f>
        <v>Role01</v>
      </c>
      <c r="B4" s="39" t="str">
        <f>Personnel!B12</f>
        <v>Role02</v>
      </c>
      <c r="C4" s="39" t="str">
        <f>Personnel!C12</f>
        <v>Role 2</v>
      </c>
      <c r="E4" s="39"/>
      <c r="F4" s="39">
        <f>Personnel!D12</f>
        <v>0</v>
      </c>
    </row>
    <row r="5" spans="1:6">
      <c r="A5" s="39" t="str">
        <f>Personnel!B12</f>
        <v>Role02</v>
      </c>
      <c r="B5" s="39" t="str">
        <f>Personnel!B13</f>
        <v>Role03</v>
      </c>
      <c r="C5" s="39" t="str">
        <f>Personnel!C13</f>
        <v>Role 3</v>
      </c>
      <c r="E5" s="39"/>
      <c r="F5" s="39">
        <f>Personnel!D13</f>
        <v>0</v>
      </c>
    </row>
    <row r="6" spans="1:6">
      <c r="A6" s="39" t="str">
        <f>Personnel!B13</f>
        <v>Role03</v>
      </c>
      <c r="B6" s="39" t="str">
        <f>Personnel!B14</f>
        <v>Role04</v>
      </c>
      <c r="C6" s="39" t="str">
        <f>Personnel!C14</f>
        <v>Role 4</v>
      </c>
      <c r="E6" s="39"/>
      <c r="F6" s="39">
        <f>Personnel!D14</f>
        <v>0</v>
      </c>
    </row>
    <row r="7" spans="1:6">
      <c r="A7" s="39" t="str">
        <f>Personnel!B14</f>
        <v>Role04</v>
      </c>
      <c r="B7" s="39" t="str">
        <f>Personnel!B15</f>
        <v>Role05</v>
      </c>
      <c r="C7" s="39" t="str">
        <f>Personnel!C15</f>
        <v>Role 5</v>
      </c>
      <c r="E7" s="39"/>
      <c r="F7" s="39">
        <f>Personnel!D15</f>
        <v>0</v>
      </c>
    </row>
    <row r="8" spans="1:6">
      <c r="A8" s="39" t="str">
        <f>Personnel!B15</f>
        <v>Role05</v>
      </c>
      <c r="B8" s="39" t="str">
        <f>Personnel!B16</f>
        <v>Role06</v>
      </c>
      <c r="C8" s="39" t="str">
        <f>Personnel!C16</f>
        <v>Role 6</v>
      </c>
      <c r="E8" s="39"/>
      <c r="F8" s="39">
        <f>Personnel!D16</f>
        <v>0</v>
      </c>
    </row>
    <row r="9" spans="1:6">
      <c r="A9" s="39" t="str">
        <f>Personnel!B16</f>
        <v>Role06</v>
      </c>
      <c r="B9" s="39" t="str">
        <f>Personnel!B17</f>
        <v>Role07</v>
      </c>
      <c r="C9" s="39" t="str">
        <f>Personnel!C17</f>
        <v>Role 7</v>
      </c>
      <c r="E9" s="39"/>
      <c r="F9" s="39">
        <f>Personnel!D17</f>
        <v>0</v>
      </c>
    </row>
    <row r="10" spans="1:6">
      <c r="A10" s="39" t="str">
        <f>Personnel!B17</f>
        <v>Role07</v>
      </c>
      <c r="B10" s="39" t="str">
        <f>Personnel!B18</f>
        <v>Role08</v>
      </c>
      <c r="C10" s="39" t="str">
        <f>Personnel!C18</f>
        <v>Role 8</v>
      </c>
      <c r="E10" s="39"/>
      <c r="F10" s="39">
        <f>Personnel!D18</f>
        <v>0</v>
      </c>
    </row>
    <row r="11" spans="1:6">
      <c r="A11" s="39" t="str">
        <f>Personnel!B18</f>
        <v>Role08</v>
      </c>
      <c r="B11" s="39" t="str">
        <f>Personnel!B19</f>
        <v>Role09</v>
      </c>
      <c r="C11" s="39" t="str">
        <f>Personnel!C19</f>
        <v>Role 9</v>
      </c>
      <c r="E11" s="39"/>
      <c r="F11" s="39">
        <f>Personnel!D19</f>
        <v>0</v>
      </c>
    </row>
    <row r="12" spans="1:6">
      <c r="A12" s="39" t="str">
        <f>Personnel!B19</f>
        <v>Role09</v>
      </c>
      <c r="B12" s="39" t="str">
        <f>Personnel!B20</f>
        <v>Role10</v>
      </c>
      <c r="C12" s="39" t="str">
        <f>Personnel!C20</f>
        <v>Role 10</v>
      </c>
      <c r="E12" s="39"/>
      <c r="F12" s="39">
        <f>Personnel!D20</f>
        <v>0</v>
      </c>
    </row>
    <row r="13" spans="1:6">
      <c r="A13" s="39" t="str">
        <f>Personnel!B20</f>
        <v>Role10</v>
      </c>
      <c r="B13" t="str">
        <f>Components!B15</f>
        <v>COMP01</v>
      </c>
      <c r="C13" t="str">
        <f>Components!C15</f>
        <v>Component 01</v>
      </c>
      <c r="D13">
        <f>Components!D15</f>
        <v>0</v>
      </c>
      <c r="E13">
        <f>Components!E15</f>
        <v>0</v>
      </c>
      <c r="F13">
        <f>Components!F15</f>
        <v>0</v>
      </c>
    </row>
    <row r="14" spans="1:6" ht="15.75">
      <c r="A14" s="1"/>
      <c r="B14" t="str">
        <f>Components!B16</f>
        <v>COMP02</v>
      </c>
      <c r="C14" t="str">
        <f>Components!C16</f>
        <v>Component 02</v>
      </c>
      <c r="D14">
        <f>Components!D16</f>
        <v>0</v>
      </c>
      <c r="E14">
        <f>Components!E16</f>
        <v>0</v>
      </c>
      <c r="F14">
        <f>Components!F16</f>
        <v>0</v>
      </c>
    </row>
    <row r="15" spans="1:6" ht="15.75">
      <c r="A15" s="1" t="s">
        <v>92</v>
      </c>
      <c r="B15" t="str">
        <f>Components!B17</f>
        <v>COMP03</v>
      </c>
      <c r="C15" t="str">
        <f>Components!C17</f>
        <v>Component 03</v>
      </c>
      <c r="D15">
        <f>Components!D17</f>
        <v>0</v>
      </c>
      <c r="E15">
        <f>Components!E17</f>
        <v>0</v>
      </c>
      <c r="F15">
        <f>Components!F17</f>
        <v>0</v>
      </c>
    </row>
    <row r="16" spans="1:6">
      <c r="A16" t="str">
        <f>Components!B15</f>
        <v>COMP01</v>
      </c>
      <c r="B16" t="str">
        <f>Components!B18</f>
        <v>COMP04</v>
      </c>
      <c r="C16" t="str">
        <f>Components!C18</f>
        <v>Component 04</v>
      </c>
      <c r="D16">
        <f>Components!D18</f>
        <v>0</v>
      </c>
      <c r="E16">
        <f>Components!E18</f>
        <v>0</v>
      </c>
      <c r="F16">
        <f>Components!F18</f>
        <v>0</v>
      </c>
    </row>
    <row r="17" spans="1:6">
      <c r="A17" t="str">
        <f>Components!B16</f>
        <v>COMP02</v>
      </c>
      <c r="B17" t="str">
        <f>Components!B19</f>
        <v>COMP05</v>
      </c>
      <c r="C17" t="str">
        <f>Components!C19</f>
        <v>Component 05</v>
      </c>
      <c r="D17">
        <f>Components!D19</f>
        <v>0</v>
      </c>
      <c r="E17">
        <f>Components!E19</f>
        <v>0</v>
      </c>
      <c r="F17">
        <f>Components!F19</f>
        <v>0</v>
      </c>
    </row>
    <row r="18" spans="1:6">
      <c r="A18" t="str">
        <f>Components!B17</f>
        <v>COMP03</v>
      </c>
      <c r="B18" t="str">
        <f>Components!B20</f>
        <v>COMP06</v>
      </c>
      <c r="C18" t="str">
        <f>Components!C20</f>
        <v>Component 06</v>
      </c>
      <c r="D18">
        <f>Components!D20</f>
        <v>0</v>
      </c>
      <c r="E18">
        <f>Components!E20</f>
        <v>0</v>
      </c>
      <c r="F18">
        <f>Components!F20</f>
        <v>0</v>
      </c>
    </row>
    <row r="19" spans="1:6">
      <c r="A19" t="str">
        <f>Components!B18</f>
        <v>COMP04</v>
      </c>
      <c r="B19" t="str">
        <f>Components!B21</f>
        <v>COMP07</v>
      </c>
      <c r="C19" t="str">
        <f>Components!C21</f>
        <v>Component 07</v>
      </c>
      <c r="D19">
        <f>Components!D21</f>
        <v>0</v>
      </c>
      <c r="E19">
        <f>Components!E21</f>
        <v>0</v>
      </c>
      <c r="F19">
        <f>Components!F21</f>
        <v>0</v>
      </c>
    </row>
    <row r="20" spans="1:6">
      <c r="A20" t="str">
        <f>Components!B19</f>
        <v>COMP05</v>
      </c>
      <c r="B20" t="str">
        <f>Components!B22</f>
        <v>COMP08</v>
      </c>
      <c r="C20" t="str">
        <f>Components!C22</f>
        <v>Component 08</v>
      </c>
      <c r="D20">
        <f>Components!D22</f>
        <v>0</v>
      </c>
      <c r="E20">
        <f>Components!E22</f>
        <v>0</v>
      </c>
      <c r="F20">
        <f>Components!F22</f>
        <v>0</v>
      </c>
    </row>
    <row r="21" spans="1:6">
      <c r="A21" t="str">
        <f>Components!B20</f>
        <v>COMP06</v>
      </c>
      <c r="B21" t="str">
        <f>Components!B23</f>
        <v>COMP09</v>
      </c>
      <c r="C21" t="str">
        <f>Components!C23</f>
        <v>Component 09</v>
      </c>
      <c r="D21">
        <f>Components!D23</f>
        <v>0</v>
      </c>
      <c r="E21">
        <f>Components!E23</f>
        <v>0</v>
      </c>
      <c r="F21">
        <f>Components!F23</f>
        <v>0</v>
      </c>
    </row>
    <row r="22" spans="1:6">
      <c r="A22" t="str">
        <f>Components!B21</f>
        <v>COMP07</v>
      </c>
      <c r="B22" t="str">
        <f>Components!B24</f>
        <v>COMP10</v>
      </c>
      <c r="C22" t="str">
        <f>Components!C24</f>
        <v>Component 10</v>
      </c>
      <c r="D22">
        <f>Components!D24</f>
        <v>0</v>
      </c>
      <c r="E22">
        <f>Components!E24</f>
        <v>0</v>
      </c>
      <c r="F22">
        <f>Components!F24</f>
        <v>0</v>
      </c>
    </row>
    <row r="23" spans="1:6">
      <c r="A23" t="str">
        <f>Components!B22</f>
        <v>COMP08</v>
      </c>
      <c r="B23" t="str">
        <f>Components!B28</f>
        <v>CAB01</v>
      </c>
      <c r="C23" t="str">
        <f>Components!C28</f>
        <v>Cables &amp; Ancillaries 01</v>
      </c>
      <c r="D23">
        <f>Components!D28</f>
        <v>0</v>
      </c>
      <c r="E23">
        <f>Components!E28</f>
        <v>0</v>
      </c>
      <c r="F23">
        <f>Components!F28</f>
        <v>0</v>
      </c>
    </row>
    <row r="24" spans="1:6">
      <c r="A24" t="str">
        <f>Components!B23</f>
        <v>COMP09</v>
      </c>
      <c r="B24" t="str">
        <f>Components!B29</f>
        <v>CAB02</v>
      </c>
      <c r="C24" t="str">
        <f>Components!C29</f>
        <v>Cables &amp; Ancillaries 02</v>
      </c>
      <c r="D24">
        <f>Components!D29</f>
        <v>0</v>
      </c>
      <c r="E24">
        <f>Components!E29</f>
        <v>0</v>
      </c>
      <c r="F24">
        <f>Components!F29</f>
        <v>0</v>
      </c>
    </row>
    <row r="25" spans="1:6">
      <c r="A25" t="str">
        <f>Components!B24</f>
        <v>COMP10</v>
      </c>
      <c r="B25" t="str">
        <f>Components!B30</f>
        <v>CAB03</v>
      </c>
      <c r="C25" t="str">
        <f>Components!C30</f>
        <v>Cables &amp; Ancillaries 03</v>
      </c>
      <c r="D25">
        <f>Components!D30</f>
        <v>0</v>
      </c>
      <c r="E25">
        <f>Components!E30</f>
        <v>0</v>
      </c>
      <c r="F25">
        <f>Components!F30</f>
        <v>0</v>
      </c>
    </row>
    <row r="26" spans="1:6">
      <c r="A26">
        <f>Components!B25</f>
        <v>0</v>
      </c>
      <c r="B26" t="str">
        <f>Components!B31</f>
        <v>CAB04</v>
      </c>
      <c r="C26" t="str">
        <f>Components!C31</f>
        <v>Cables &amp; Ancillaries 04</v>
      </c>
      <c r="D26">
        <f>Components!D31</f>
        <v>0</v>
      </c>
      <c r="E26">
        <f>Components!E31</f>
        <v>0</v>
      </c>
      <c r="F26">
        <f>Components!F31</f>
        <v>0</v>
      </c>
    </row>
    <row r="27" spans="1:6">
      <c r="A27">
        <f>Components!B26</f>
        <v>0</v>
      </c>
      <c r="B27" t="str">
        <f>Components!B32</f>
        <v>CAB05</v>
      </c>
      <c r="C27" t="str">
        <f>Components!C32</f>
        <v>Cables &amp; Ancillaries 05</v>
      </c>
      <c r="D27">
        <f>Components!D32</f>
        <v>0</v>
      </c>
      <c r="E27">
        <f>Components!E32</f>
        <v>0</v>
      </c>
      <c r="F27">
        <f>Components!F32</f>
        <v>0</v>
      </c>
    </row>
    <row r="28" spans="1:6" ht="15.75">
      <c r="A28" s="1" t="s">
        <v>96</v>
      </c>
      <c r="B28" t="str">
        <f>Components!B33</f>
        <v>CAB06</v>
      </c>
      <c r="C28" t="str">
        <f>Components!C33</f>
        <v>Cables &amp; Ancillaries 06</v>
      </c>
      <c r="D28">
        <f>Components!D33</f>
        <v>0</v>
      </c>
      <c r="E28">
        <f>Components!E33</f>
        <v>0</v>
      </c>
      <c r="F28">
        <f>Components!F33</f>
        <v>0</v>
      </c>
    </row>
    <row r="29" spans="1:6">
      <c r="A29" t="str">
        <f>Components!B28</f>
        <v>CAB01</v>
      </c>
      <c r="B29" t="str">
        <f>Components!B34</f>
        <v>CAB07</v>
      </c>
      <c r="C29" t="str">
        <f>Components!C34</f>
        <v>Cables &amp; Ancillaries 07</v>
      </c>
      <c r="D29">
        <f>Components!D34</f>
        <v>0</v>
      </c>
      <c r="E29">
        <f>Components!E34</f>
        <v>0</v>
      </c>
      <c r="F29">
        <f>Components!F34</f>
        <v>0</v>
      </c>
    </row>
    <row r="30" spans="1:6">
      <c r="A30" t="str">
        <f>Components!B29</f>
        <v>CAB02</v>
      </c>
      <c r="B30" t="str">
        <f>Components!B35</f>
        <v>CAB08</v>
      </c>
      <c r="C30" t="str">
        <f>Components!C35</f>
        <v>Cables &amp; Ancillaries 08</v>
      </c>
      <c r="D30">
        <f>Components!D35</f>
        <v>0</v>
      </c>
      <c r="E30">
        <f>Components!E35</f>
        <v>0</v>
      </c>
      <c r="F30">
        <f>Components!F35</f>
        <v>0</v>
      </c>
    </row>
    <row r="31" spans="1:6">
      <c r="A31" t="str">
        <f>Components!B30</f>
        <v>CAB03</v>
      </c>
      <c r="B31" t="str">
        <f>Components!B36</f>
        <v>CAB09</v>
      </c>
      <c r="C31" t="str">
        <f>Components!C36</f>
        <v>Cables &amp; Ancillaries 09</v>
      </c>
      <c r="D31">
        <f>Components!D36</f>
        <v>0</v>
      </c>
      <c r="E31">
        <f>Components!E36</f>
        <v>0</v>
      </c>
      <c r="F31">
        <f>Components!F36</f>
        <v>0</v>
      </c>
    </row>
    <row r="32" spans="1:6">
      <c r="A32" t="str">
        <f>Components!B31</f>
        <v>CAB04</v>
      </c>
      <c r="B32" t="str">
        <f>Components!B37</f>
        <v>CAB10</v>
      </c>
      <c r="C32" t="str">
        <f>Components!C37</f>
        <v>Cables &amp; Ancillaries 10</v>
      </c>
      <c r="D32">
        <f>Components!D37</f>
        <v>0</v>
      </c>
      <c r="E32">
        <f>Components!E37</f>
        <v>0</v>
      </c>
      <c r="F32">
        <f>Components!F37</f>
        <v>0</v>
      </c>
    </row>
    <row r="33" spans="1:6">
      <c r="A33" t="str">
        <f>Components!B32</f>
        <v>CAB05</v>
      </c>
      <c r="B33" t="str">
        <f>Components!B38</f>
        <v>CAB11</v>
      </c>
      <c r="C33" t="str">
        <f>Components!C38</f>
        <v>Cables &amp; Ancillaries 11</v>
      </c>
      <c r="D33">
        <f>Components!D38</f>
        <v>0</v>
      </c>
      <c r="E33">
        <f>Components!E38</f>
        <v>0</v>
      </c>
      <c r="F33">
        <f>Components!F38</f>
        <v>0</v>
      </c>
    </row>
    <row r="34" spans="1:6">
      <c r="A34" t="str">
        <f>Components!B33</f>
        <v>CAB06</v>
      </c>
      <c r="B34" t="str">
        <f>Components!B39</f>
        <v>CAB12</v>
      </c>
      <c r="C34" t="str">
        <f>Components!C39</f>
        <v>Cables &amp; Ancillaries 12</v>
      </c>
      <c r="D34">
        <f>Components!D39</f>
        <v>0</v>
      </c>
      <c r="E34">
        <f>Components!E39</f>
        <v>0</v>
      </c>
      <c r="F34">
        <f>Components!F39</f>
        <v>0</v>
      </c>
    </row>
    <row r="35" spans="1:6">
      <c r="A35" t="str">
        <f>Components!B34</f>
        <v>CAB07</v>
      </c>
      <c r="B35" t="str">
        <f>Components!B40</f>
        <v>CAB13</v>
      </c>
      <c r="C35" t="str">
        <f>Components!C40</f>
        <v>Cables &amp; Ancillaries 13</v>
      </c>
      <c r="D35">
        <f>Components!D40</f>
        <v>0</v>
      </c>
      <c r="E35">
        <f>Components!E40</f>
        <v>0</v>
      </c>
      <c r="F35">
        <f>Components!F40</f>
        <v>0</v>
      </c>
    </row>
    <row r="36" spans="1:6">
      <c r="A36" t="str">
        <f>Components!B35</f>
        <v>CAB08</v>
      </c>
      <c r="B36" t="str">
        <f>Components!B41</f>
        <v>CAB14</v>
      </c>
      <c r="C36" t="str">
        <f>Components!C41</f>
        <v>Cables &amp; Ancillaries 14</v>
      </c>
      <c r="D36">
        <f>Components!D41</f>
        <v>0</v>
      </c>
      <c r="E36">
        <f>Components!E41</f>
        <v>0</v>
      </c>
      <c r="F36">
        <f>Components!F41</f>
        <v>0</v>
      </c>
    </row>
    <row r="37" spans="1:6">
      <c r="A37" t="str">
        <f>Components!B36</f>
        <v>CAB09</v>
      </c>
      <c r="B37" t="str">
        <f>Components!B42</f>
        <v>CAB15</v>
      </c>
      <c r="C37" t="str">
        <f>Components!C42</f>
        <v>Cables &amp; Ancillaries 15</v>
      </c>
      <c r="D37">
        <f>Components!D42</f>
        <v>0</v>
      </c>
      <c r="E37">
        <f>Components!E42</f>
        <v>0</v>
      </c>
      <c r="F37">
        <f>Components!F42</f>
        <v>0</v>
      </c>
    </row>
    <row r="38" spans="1:6">
      <c r="A38" t="str">
        <f>Components!B37</f>
        <v>CAB10</v>
      </c>
      <c r="B38" t="str">
        <f>Components!B43</f>
        <v>CAB16</v>
      </c>
      <c r="C38" t="str">
        <f>Components!C43</f>
        <v>Cables &amp; Ancillaries 16</v>
      </c>
      <c r="D38">
        <f>Components!D43</f>
        <v>0</v>
      </c>
      <c r="E38">
        <f>Components!E43</f>
        <v>0</v>
      </c>
      <c r="F38">
        <f>Components!F43</f>
        <v>0</v>
      </c>
    </row>
    <row r="39" spans="1:6">
      <c r="A39" t="str">
        <f>Components!B38</f>
        <v>CAB11</v>
      </c>
      <c r="B39" t="str">
        <f>Components!B44</f>
        <v>CAB17</v>
      </c>
      <c r="C39" t="str">
        <f>Components!C44</f>
        <v>Cables &amp; Ancillaries 17</v>
      </c>
      <c r="D39">
        <f>Components!D44</f>
        <v>0</v>
      </c>
      <c r="E39">
        <f>Components!E44</f>
        <v>0</v>
      </c>
      <c r="F39">
        <f>Components!F44</f>
        <v>0</v>
      </c>
    </row>
    <row r="40" spans="1:6">
      <c r="A40" t="str">
        <f>Components!B39</f>
        <v>CAB12</v>
      </c>
      <c r="B40" t="str">
        <f>Components!B45</f>
        <v>CAB18</v>
      </c>
      <c r="C40" t="str">
        <f>Components!C45</f>
        <v>Cables &amp; Ancillaries 18</v>
      </c>
      <c r="D40">
        <f>Components!D45</f>
        <v>0</v>
      </c>
      <c r="E40">
        <f>Components!E45</f>
        <v>0</v>
      </c>
      <c r="F40">
        <f>Components!F45</f>
        <v>0</v>
      </c>
    </row>
    <row r="41" spans="1:6">
      <c r="A41" t="str">
        <f>Components!B40</f>
        <v>CAB13</v>
      </c>
      <c r="B41" t="str">
        <f>Components!B46</f>
        <v>CAB19</v>
      </c>
      <c r="C41" t="str">
        <f>Components!C46</f>
        <v>Cables &amp; Ancillaries 19</v>
      </c>
      <c r="D41">
        <f>Components!D46</f>
        <v>0</v>
      </c>
      <c r="E41">
        <f>Components!E46</f>
        <v>0</v>
      </c>
      <c r="F41">
        <f>Components!F46</f>
        <v>0</v>
      </c>
    </row>
    <row r="42" spans="1:6">
      <c r="A42" t="str">
        <f>Components!B41</f>
        <v>CAB14</v>
      </c>
      <c r="B42" t="str">
        <f>Components!B47</f>
        <v>CAB20</v>
      </c>
      <c r="C42" t="str">
        <f>Components!C47</f>
        <v>Cables &amp; Ancillaries 20</v>
      </c>
      <c r="D42">
        <f>Components!D47</f>
        <v>0</v>
      </c>
      <c r="E42">
        <f>Components!E47</f>
        <v>0</v>
      </c>
      <c r="F42">
        <f>Components!F47</f>
        <v>0</v>
      </c>
    </row>
    <row r="43" spans="1:6">
      <c r="A43" t="str">
        <f>Components!B42</f>
        <v>CAB15</v>
      </c>
      <c r="B43" t="str">
        <f>Components!B66</f>
        <v>Add01</v>
      </c>
      <c r="C43" t="str">
        <f>Components!C66</f>
        <v>Additional item 01</v>
      </c>
    </row>
    <row r="44" spans="1:6">
      <c r="A44" t="str">
        <f>Components!B43</f>
        <v>CAB16</v>
      </c>
      <c r="B44" t="str">
        <f>Components!B67</f>
        <v>Add02</v>
      </c>
      <c r="C44" t="str">
        <f>Components!C67</f>
        <v>Additional item 01</v>
      </c>
    </row>
    <row r="45" spans="1:6">
      <c r="A45" t="str">
        <f>Components!B44</f>
        <v>CAB17</v>
      </c>
      <c r="B45" t="str">
        <f>Components!B68</f>
        <v>Add03</v>
      </c>
      <c r="C45" t="str">
        <f>Components!C68</f>
        <v>Additional item 01</v>
      </c>
    </row>
    <row r="46" spans="1:6">
      <c r="A46" t="str">
        <f>Components!B45</f>
        <v>CAB18</v>
      </c>
      <c r="B46" t="str">
        <f>Components!B69</f>
        <v>Add04</v>
      </c>
      <c r="C46" t="str">
        <f>Components!C69</f>
        <v>Additional item 01</v>
      </c>
    </row>
    <row r="47" spans="1:6">
      <c r="A47" t="str">
        <f>Components!B46</f>
        <v>CAB19</v>
      </c>
      <c r="B47" t="str">
        <f>Components!B70</f>
        <v>Add05</v>
      </c>
      <c r="C47" t="str">
        <f>Components!C70</f>
        <v>Additional item 01</v>
      </c>
    </row>
    <row r="48" spans="1:6">
      <c r="A48" t="str">
        <f>Components!B47</f>
        <v>CAB20</v>
      </c>
      <c r="B48" t="str">
        <f>Components!B71</f>
        <v>Add06</v>
      </c>
      <c r="C48" t="str">
        <f>Components!C71</f>
        <v>Additional item 01</v>
      </c>
    </row>
    <row r="49" spans="1:6">
      <c r="A49">
        <f>Components!B48</f>
        <v>0</v>
      </c>
      <c r="B49" t="str">
        <f>Components!B72</f>
        <v>Add07</v>
      </c>
      <c r="C49" t="str">
        <f>Components!C72</f>
        <v>Additional item 01</v>
      </c>
    </row>
    <row r="50" spans="1:6">
      <c r="A50">
        <f>Components!B49</f>
        <v>0</v>
      </c>
      <c r="B50" t="str">
        <f>Components!B73</f>
        <v>Add08</v>
      </c>
      <c r="C50" t="str">
        <f>Components!C73</f>
        <v>Additional item 01</v>
      </c>
    </row>
    <row r="51" spans="1:6">
      <c r="A51" t="str">
        <f>Components!B50</f>
        <v>Location Code</v>
      </c>
      <c r="B51" t="str">
        <f>Components!B74</f>
        <v>Add09</v>
      </c>
      <c r="C51" t="str">
        <f>Components!C74</f>
        <v>Additional item 01</v>
      </c>
    </row>
    <row r="52" spans="1:6" ht="15.75">
      <c r="A52" s="1" t="s">
        <v>45</v>
      </c>
      <c r="B52" t="str">
        <f>Components!B75</f>
        <v>Add10</v>
      </c>
      <c r="C52" t="str">
        <f>Components!C75</f>
        <v>Additional item 01</v>
      </c>
    </row>
    <row r="53" spans="1:6">
      <c r="A53" t="str">
        <f>Components!B52</f>
        <v>LOC01</v>
      </c>
      <c r="B53" t="str">
        <f>Components!B52</f>
        <v>LOC01</v>
      </c>
      <c r="C53" t="str">
        <f>Components!C52</f>
        <v>Delivery Location 01</v>
      </c>
      <c r="D53">
        <f>Components!D52</f>
        <v>1</v>
      </c>
      <c r="E53" t="str">
        <f>Components!E52</f>
        <v>nr</v>
      </c>
      <c r="F53">
        <f>Components!F52</f>
        <v>0</v>
      </c>
    </row>
    <row r="54" spans="1:6">
      <c r="A54" t="str">
        <f>Components!B53</f>
        <v>LOC02</v>
      </c>
      <c r="B54" t="str">
        <f>Components!B53</f>
        <v>LOC02</v>
      </c>
      <c r="C54" t="str">
        <f>Components!C53</f>
        <v>Delivery Location 02</v>
      </c>
      <c r="D54">
        <f>Components!D53</f>
        <v>1</v>
      </c>
      <c r="E54" t="str">
        <f>Components!E53</f>
        <v>nr</v>
      </c>
      <c r="F54">
        <f>Components!F53</f>
        <v>0</v>
      </c>
    </row>
    <row r="55" spans="1:6">
      <c r="A55" t="str">
        <f>Components!B54</f>
        <v>LOC03</v>
      </c>
      <c r="B55" t="str">
        <f>Components!B54</f>
        <v>LOC03</v>
      </c>
      <c r="C55" t="str">
        <f>Components!C54</f>
        <v>Delivery Location 03</v>
      </c>
      <c r="D55">
        <f>Components!D54</f>
        <v>1</v>
      </c>
      <c r="E55" t="str">
        <f>Components!E54</f>
        <v>nr</v>
      </c>
      <c r="F55">
        <f>Components!F54</f>
        <v>0</v>
      </c>
    </row>
    <row r="56" spans="1:6">
      <c r="A56" t="str">
        <f>Components!B55</f>
        <v>LOC04</v>
      </c>
      <c r="B56" t="str">
        <f>Components!B55</f>
        <v>LOC04</v>
      </c>
      <c r="C56" t="str">
        <f>Components!C55</f>
        <v>Delivery Location 04</v>
      </c>
      <c r="D56">
        <f>Components!D55</f>
        <v>1</v>
      </c>
      <c r="E56" t="str">
        <f>Components!E55</f>
        <v>nr</v>
      </c>
      <c r="F56">
        <f>Components!F55</f>
        <v>0</v>
      </c>
    </row>
    <row r="57" spans="1:6">
      <c r="A57" t="str">
        <f>Components!B56</f>
        <v>LOC05</v>
      </c>
      <c r="B57" t="str">
        <f>Components!B56</f>
        <v>LOC05</v>
      </c>
      <c r="C57" t="str">
        <f>Components!C56</f>
        <v>Delivery Location 05</v>
      </c>
      <c r="D57">
        <f>Components!D56</f>
        <v>1</v>
      </c>
      <c r="E57" t="str">
        <f>Components!E56</f>
        <v>nr</v>
      </c>
      <c r="F57">
        <f>Components!F56</f>
        <v>0</v>
      </c>
    </row>
    <row r="58" spans="1:6">
      <c r="A58" t="str">
        <f>Components!B57</f>
        <v>LOC06</v>
      </c>
      <c r="B58" t="str">
        <f>Components!B57</f>
        <v>LOC06</v>
      </c>
      <c r="C58" t="str">
        <f>Components!C57</f>
        <v>Delivery Location 06</v>
      </c>
      <c r="D58">
        <f>Components!D57</f>
        <v>1</v>
      </c>
      <c r="E58" t="str">
        <f>Components!E57</f>
        <v>nr</v>
      </c>
      <c r="F58">
        <f>Components!F57</f>
        <v>0</v>
      </c>
    </row>
    <row r="59" spans="1:6">
      <c r="A59" t="str">
        <f>Components!B58</f>
        <v>LOC07</v>
      </c>
      <c r="B59" t="str">
        <f>Components!B58</f>
        <v>LOC07</v>
      </c>
      <c r="C59" t="str">
        <f>Components!C58</f>
        <v>Delivery Location 07</v>
      </c>
      <c r="D59">
        <f>Components!D58</f>
        <v>1</v>
      </c>
      <c r="E59" t="str">
        <f>Components!E58</f>
        <v>nr</v>
      </c>
      <c r="F59">
        <f>Components!F58</f>
        <v>0</v>
      </c>
    </row>
    <row r="60" spans="1:6">
      <c r="A60" t="str">
        <f>Components!B59</f>
        <v>LOC08</v>
      </c>
      <c r="B60" t="str">
        <f>Components!B59</f>
        <v>LOC08</v>
      </c>
      <c r="C60" t="str">
        <f>Components!C59</f>
        <v>Delivery Location 08</v>
      </c>
      <c r="D60">
        <f>Components!D59</f>
        <v>1</v>
      </c>
      <c r="E60" t="str">
        <f>Components!E59</f>
        <v>nr</v>
      </c>
      <c r="F60">
        <f>Components!F59</f>
        <v>0</v>
      </c>
    </row>
    <row r="61" spans="1:6">
      <c r="A61" t="str">
        <f>Components!B60</f>
        <v>LOC09</v>
      </c>
      <c r="B61" t="str">
        <f>Components!B60</f>
        <v>LOC09</v>
      </c>
      <c r="C61" t="str">
        <f>Components!C60</f>
        <v>Delivery Location 09</v>
      </c>
      <c r="D61">
        <f>Components!D60</f>
        <v>1</v>
      </c>
      <c r="E61" t="str">
        <f>Components!E60</f>
        <v>nr</v>
      </c>
      <c r="F61">
        <f>Components!F60</f>
        <v>0</v>
      </c>
    </row>
    <row r="62" spans="1:6">
      <c r="A62" t="str">
        <f>Components!B61</f>
        <v>LOC10</v>
      </c>
      <c r="B62" t="str">
        <f>Components!B61</f>
        <v>LOC10</v>
      </c>
      <c r="C62" t="str">
        <f>Components!C61</f>
        <v>Delivery Location 10</v>
      </c>
      <c r="D62">
        <f>Components!D61</f>
        <v>1</v>
      </c>
      <c r="E62" t="str">
        <f>Components!E61</f>
        <v>nr</v>
      </c>
      <c r="F62">
        <f>Components!F61</f>
        <v>0</v>
      </c>
    </row>
    <row r="63" spans="1:6">
      <c r="A63">
        <f>Components!B62</f>
        <v>0</v>
      </c>
    </row>
    <row r="64" spans="1:6">
      <c r="A64">
        <f>Components!B63</f>
        <v>0</v>
      </c>
    </row>
    <row r="65" spans="1:2">
      <c r="A65">
        <f>Components!B64</f>
        <v>0</v>
      </c>
    </row>
    <row r="66" spans="1:2" ht="15.75">
      <c r="A66" s="1" t="str">
        <f>Components!B65</f>
        <v>Additional Items</v>
      </c>
    </row>
    <row r="67" spans="1:2">
      <c r="A67" t="str">
        <f>Components!B66</f>
        <v>Add01</v>
      </c>
    </row>
    <row r="68" spans="1:2">
      <c r="A68" t="str">
        <f>Components!B67</f>
        <v>Add02</v>
      </c>
    </row>
    <row r="69" spans="1:2">
      <c r="A69" t="str">
        <f>Components!B68</f>
        <v>Add03</v>
      </c>
    </row>
    <row r="70" spans="1:2">
      <c r="A70" t="str">
        <f>Components!B69</f>
        <v>Add04</v>
      </c>
    </row>
    <row r="71" spans="1:2">
      <c r="A71" t="str">
        <f>Components!B70</f>
        <v>Add05</v>
      </c>
    </row>
    <row r="72" spans="1:2">
      <c r="A72" t="str">
        <f>Components!B71</f>
        <v>Add06</v>
      </c>
    </row>
    <row r="73" spans="1:2">
      <c r="A73" t="str">
        <f>Components!B72</f>
        <v>Add07</v>
      </c>
    </row>
    <row r="74" spans="1:2">
      <c r="A74" t="str">
        <f>Components!B73</f>
        <v>Add08</v>
      </c>
    </row>
    <row r="75" spans="1:2">
      <c r="A75" t="str">
        <f>Components!B74</f>
        <v>Add09</v>
      </c>
    </row>
    <row r="76" spans="1:2">
      <c r="A76" t="str">
        <f>Components!B75</f>
        <v>Add10</v>
      </c>
    </row>
    <row r="77" spans="1:2">
      <c r="A77" t="str">
        <f>Components!B76</f>
        <v>End</v>
      </c>
    </row>
    <row r="78" spans="1:2" ht="15.75">
      <c r="B78" s="1"/>
    </row>
    <row r="81" spans="1:1" ht="15.75">
      <c r="A81" s="1"/>
    </row>
    <row r="93" spans="1:1">
      <c r="A93">
        <f>Components!B77</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Normal="100" workbookViewId="0">
      <selection activeCell="C17" sqref="C17"/>
    </sheetView>
  </sheetViews>
  <sheetFormatPr defaultRowHeight="15"/>
  <cols>
    <col min="1" max="2" width="3" style="52" customWidth="1"/>
    <col min="3" max="3" width="59.77734375" style="52" customWidth="1"/>
    <col min="4" max="4" width="9.5546875" style="65" customWidth="1"/>
    <col min="5" max="5" width="3.44140625" style="52" customWidth="1"/>
    <col min="6" max="16384" width="8.88671875" style="52"/>
  </cols>
  <sheetData>
    <row r="1" spans="1:6" s="44" customFormat="1" ht="45.75" customHeight="1">
      <c r="A1" s="42"/>
      <c r="B1" s="208" t="str">
        <f>Title</f>
        <v>Stopped Vehicle Detection Framework - Lot 1 Scanning Radar SVD</v>
      </c>
      <c r="C1" s="208"/>
      <c r="D1" s="208"/>
      <c r="E1" s="43"/>
    </row>
    <row r="2" spans="1:6" s="48" customFormat="1" ht="32.25" customHeight="1">
      <c r="A2" s="45"/>
      <c r="B2" s="209" t="str">
        <f>"Tenderer : "&amp;TendName</f>
        <v>Tenderer : Tenderer inserts Name on 'Notes' worksheet cell B2</v>
      </c>
      <c r="C2" s="209"/>
      <c r="D2" s="209"/>
      <c r="E2" s="46"/>
      <c r="F2" s="47"/>
    </row>
    <row r="3" spans="1:6" s="48" customFormat="1" ht="43.5" customHeight="1">
      <c r="A3" s="45"/>
      <c r="B3" s="210" t="s">
        <v>307</v>
      </c>
      <c r="C3" s="210"/>
      <c r="D3" s="210"/>
      <c r="E3" s="46"/>
      <c r="F3" s="47"/>
    </row>
    <row r="4" spans="1:6">
      <c r="A4" s="49"/>
      <c r="B4" s="50"/>
      <c r="C4" s="211"/>
      <c r="D4" s="211"/>
      <c r="E4" s="51"/>
    </row>
    <row r="5" spans="1:6" ht="30">
      <c r="A5" s="49"/>
      <c r="B5" s="50"/>
      <c r="C5" s="53" t="s">
        <v>309</v>
      </c>
      <c r="D5" s="53"/>
      <c r="E5" s="51"/>
    </row>
    <row r="6" spans="1:6" ht="15.75" thickBot="1">
      <c r="A6" s="54"/>
      <c r="B6" s="55"/>
      <c r="C6" s="55"/>
      <c r="D6" s="56"/>
      <c r="E6" s="51"/>
    </row>
    <row r="7" spans="1:6" ht="15.75">
      <c r="A7" s="54"/>
      <c r="B7" s="55"/>
      <c r="C7" s="57" t="s">
        <v>231</v>
      </c>
      <c r="D7" s="58" t="s">
        <v>129</v>
      </c>
      <c r="E7" s="51"/>
    </row>
    <row r="8" spans="1:6">
      <c r="A8" s="54"/>
      <c r="B8" s="55"/>
      <c r="C8" s="59" t="s">
        <v>308</v>
      </c>
      <c r="D8" s="41"/>
      <c r="E8" s="51"/>
    </row>
    <row r="9" spans="1:6" ht="15.75" thickBot="1">
      <c r="A9" s="54"/>
      <c r="B9" s="55"/>
      <c r="C9" s="55"/>
      <c r="D9" s="55"/>
      <c r="E9" s="51"/>
    </row>
    <row r="10" spans="1:6" ht="15.75">
      <c r="A10" s="54"/>
      <c r="B10" s="55"/>
      <c r="C10" s="57" t="s">
        <v>232</v>
      </c>
      <c r="D10" s="58" t="s">
        <v>129</v>
      </c>
      <c r="E10" s="51"/>
    </row>
    <row r="11" spans="1:6" ht="15.75" thickBot="1">
      <c r="A11" s="54"/>
      <c r="B11" s="55"/>
      <c r="C11" s="60" t="s">
        <v>308</v>
      </c>
      <c r="D11" s="40"/>
      <c r="E11" s="51"/>
    </row>
    <row r="12" spans="1:6">
      <c r="A12" s="61"/>
      <c r="B12" s="62"/>
      <c r="C12" s="62"/>
      <c r="D12" s="63"/>
      <c r="E12" s="64"/>
    </row>
  </sheetData>
  <sheetProtection password="C756" sheet="1" objects="1" scenarios="1" formatColumns="0"/>
  <mergeCells count="4">
    <mergeCell ref="B1:D1"/>
    <mergeCell ref="B2:D2"/>
    <mergeCell ref="B3:D3"/>
    <mergeCell ref="C4:D4"/>
  </mergeCells>
  <pageMargins left="0.70866141732283472" right="0.70866141732283472" top="0.74803149606299213" bottom="0.74803149606299213" header="0.31496062992125984" footer="0.31496062992125984"/>
  <pageSetup paperSize="9"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85" zoomScaleNormal="85" workbookViewId="0">
      <selection activeCell="C11" sqref="C11"/>
    </sheetView>
  </sheetViews>
  <sheetFormatPr defaultRowHeight="15"/>
  <cols>
    <col min="1" max="1" width="3.109375" style="48" customWidth="1"/>
    <col min="2" max="2" width="12" style="48" customWidth="1"/>
    <col min="3" max="3" width="54.33203125" style="86" customWidth="1"/>
    <col min="4" max="4" width="14.88671875" style="48" customWidth="1"/>
    <col min="5" max="5" width="3.44140625" style="48" customWidth="1"/>
    <col min="6" max="16384" width="8.88671875" style="48"/>
  </cols>
  <sheetData>
    <row r="1" spans="1:6" ht="43.5" customHeight="1">
      <c r="A1" s="67"/>
      <c r="B1" s="214" t="str">
        <f>Title</f>
        <v>Stopped Vehicle Detection Framework - Lot 1 Scanning Radar SVD</v>
      </c>
      <c r="C1" s="214"/>
      <c r="D1" s="214"/>
      <c r="E1" s="68"/>
    </row>
    <row r="2" spans="1:6" ht="32.25" customHeight="1">
      <c r="A2" s="45"/>
      <c r="B2" s="209" t="str">
        <f>"Tenderer : "&amp;TendName</f>
        <v>Tenderer : Tenderer inserts Name on 'Notes' worksheet cell B2</v>
      </c>
      <c r="C2" s="209"/>
      <c r="D2" s="209"/>
      <c r="E2" s="46"/>
    </row>
    <row r="3" spans="1:6" ht="42.75" customHeight="1">
      <c r="A3" s="45"/>
      <c r="B3" s="215" t="s">
        <v>106</v>
      </c>
      <c r="C3" s="216"/>
      <c r="D3" s="217"/>
      <c r="E3" s="69"/>
    </row>
    <row r="4" spans="1:6" ht="15.75">
      <c r="A4" s="45"/>
      <c r="B4" s="70"/>
      <c r="C4" s="71"/>
      <c r="D4" s="72"/>
      <c r="E4" s="69"/>
    </row>
    <row r="5" spans="1:6">
      <c r="A5" s="45"/>
      <c r="B5" s="213" t="s">
        <v>283</v>
      </c>
      <c r="C5" s="213"/>
      <c r="D5" s="213"/>
      <c r="E5" s="73"/>
    </row>
    <row r="6" spans="1:6">
      <c r="A6" s="45"/>
      <c r="B6" s="213" t="s">
        <v>284</v>
      </c>
      <c r="C6" s="213"/>
      <c r="D6" s="74"/>
      <c r="E6" s="73"/>
    </row>
    <row r="7" spans="1:6">
      <c r="A7" s="45"/>
      <c r="B7" s="213" t="s">
        <v>107</v>
      </c>
      <c r="C7" s="213"/>
      <c r="D7" s="213"/>
      <c r="E7" s="73"/>
    </row>
    <row r="8" spans="1:6" ht="15.75" thickBot="1">
      <c r="A8" s="45"/>
      <c r="B8" s="72"/>
      <c r="C8" s="75"/>
      <c r="D8" s="72"/>
      <c r="E8" s="69"/>
    </row>
    <row r="9" spans="1:6" ht="32.25" thickBot="1">
      <c r="A9" s="45"/>
      <c r="B9" s="76" t="s">
        <v>104</v>
      </c>
      <c r="C9" s="76" t="s">
        <v>105</v>
      </c>
      <c r="D9" s="77" t="s">
        <v>128</v>
      </c>
      <c r="E9" s="69"/>
    </row>
    <row r="10" spans="1:6" ht="15.75">
      <c r="A10" s="45"/>
      <c r="B10" s="218" t="s">
        <v>106</v>
      </c>
      <c r="C10" s="218"/>
      <c r="D10" s="218"/>
      <c r="E10" s="69"/>
    </row>
    <row r="11" spans="1:6" ht="15.75">
      <c r="A11" s="45"/>
      <c r="B11" s="78" t="s">
        <v>131</v>
      </c>
      <c r="C11" s="87" t="s">
        <v>112</v>
      </c>
      <c r="D11" s="19"/>
      <c r="E11" s="69"/>
      <c r="F11" s="79"/>
    </row>
    <row r="12" spans="1:6">
      <c r="A12" s="45"/>
      <c r="B12" s="78" t="s">
        <v>132</v>
      </c>
      <c r="C12" s="87" t="s">
        <v>113</v>
      </c>
      <c r="D12" s="19"/>
      <c r="E12" s="69"/>
    </row>
    <row r="13" spans="1:6">
      <c r="A13" s="45"/>
      <c r="B13" s="78" t="s">
        <v>133</v>
      </c>
      <c r="C13" s="87" t="s">
        <v>114</v>
      </c>
      <c r="D13" s="19"/>
      <c r="E13" s="69"/>
    </row>
    <row r="14" spans="1:6">
      <c r="A14" s="45"/>
      <c r="B14" s="78" t="s">
        <v>134</v>
      </c>
      <c r="C14" s="87" t="s">
        <v>115</v>
      </c>
      <c r="D14" s="19"/>
      <c r="E14" s="69"/>
    </row>
    <row r="15" spans="1:6">
      <c r="A15" s="45"/>
      <c r="B15" s="78" t="s">
        <v>135</v>
      </c>
      <c r="C15" s="87" t="s">
        <v>116</v>
      </c>
      <c r="D15" s="19"/>
      <c r="E15" s="69"/>
    </row>
    <row r="16" spans="1:6">
      <c r="A16" s="45"/>
      <c r="B16" s="78" t="s">
        <v>136</v>
      </c>
      <c r="C16" s="87" t="s">
        <v>117</v>
      </c>
      <c r="D16" s="19"/>
      <c r="E16" s="69"/>
    </row>
    <row r="17" spans="1:5">
      <c r="A17" s="45"/>
      <c r="B17" s="78" t="s">
        <v>137</v>
      </c>
      <c r="C17" s="87" t="s">
        <v>118</v>
      </c>
      <c r="D17" s="19"/>
      <c r="E17" s="69"/>
    </row>
    <row r="18" spans="1:5">
      <c r="A18" s="45"/>
      <c r="B18" s="78" t="s">
        <v>138</v>
      </c>
      <c r="C18" s="87" t="s">
        <v>119</v>
      </c>
      <c r="D18" s="19"/>
      <c r="E18" s="69"/>
    </row>
    <row r="19" spans="1:5">
      <c r="A19" s="45"/>
      <c r="B19" s="78" t="s">
        <v>139</v>
      </c>
      <c r="C19" s="87" t="s">
        <v>120</v>
      </c>
      <c r="D19" s="19"/>
      <c r="E19" s="69"/>
    </row>
    <row r="20" spans="1:5">
      <c r="A20" s="45"/>
      <c r="B20" s="78" t="s">
        <v>130</v>
      </c>
      <c r="C20" s="87" t="s">
        <v>121</v>
      </c>
      <c r="D20" s="19"/>
      <c r="E20" s="69"/>
    </row>
    <row r="21" spans="1:5">
      <c r="A21" s="45"/>
      <c r="B21" s="72"/>
      <c r="C21" s="71"/>
      <c r="D21" s="72"/>
      <c r="E21" s="69"/>
    </row>
    <row r="22" spans="1:5">
      <c r="A22" s="45"/>
      <c r="B22" s="213" t="s">
        <v>235</v>
      </c>
      <c r="C22" s="213"/>
      <c r="D22" s="213"/>
      <c r="E22" s="73"/>
    </row>
    <row r="23" spans="1:5" ht="39" customHeight="1">
      <c r="A23" s="45"/>
      <c r="B23" s="213" t="s">
        <v>242</v>
      </c>
      <c r="C23" s="213"/>
      <c r="D23" s="213"/>
      <c r="E23" s="73"/>
    </row>
    <row r="24" spans="1:5">
      <c r="A24" s="45"/>
      <c r="B24" s="72"/>
      <c r="C24" s="71"/>
      <c r="D24" s="72"/>
      <c r="E24" s="69"/>
    </row>
    <row r="25" spans="1:5" ht="15.75" customHeight="1">
      <c r="A25" s="45"/>
      <c r="B25" s="212" t="s">
        <v>236</v>
      </c>
      <c r="C25" s="212"/>
      <c r="D25" s="80" t="s">
        <v>129</v>
      </c>
      <c r="E25" s="69"/>
    </row>
    <row r="26" spans="1:5">
      <c r="A26" s="45"/>
      <c r="B26" s="72"/>
      <c r="C26" s="81" t="s">
        <v>238</v>
      </c>
      <c r="D26" s="88"/>
      <c r="E26" s="69"/>
    </row>
    <row r="27" spans="1:5">
      <c r="A27" s="82"/>
      <c r="B27" s="83"/>
      <c r="C27" s="84"/>
      <c r="D27" s="83"/>
      <c r="E27" s="85"/>
    </row>
  </sheetData>
  <sheetProtection password="C756" sheet="1" objects="1" scenarios="1" formatColumns="0" formatRows="0"/>
  <mergeCells count="10">
    <mergeCell ref="B25:C25"/>
    <mergeCell ref="B23:D23"/>
    <mergeCell ref="B22:D22"/>
    <mergeCell ref="B7:D7"/>
    <mergeCell ref="B1:D1"/>
    <mergeCell ref="B2:D2"/>
    <mergeCell ref="B3:D3"/>
    <mergeCell ref="B5:D5"/>
    <mergeCell ref="B10:D10"/>
    <mergeCell ref="B6:C6"/>
  </mergeCells>
  <dataValidations count="1">
    <dataValidation type="list" allowBlank="1" showInputMessage="1" showErrorMessage="1" sqref="B11:B20">
      <formula1>ROLE</formula1>
    </dataValidation>
  </dataValidations>
  <pageMargins left="0.70866141732283472" right="0.70866141732283472" top="0.74803149606299213" bottom="0.74803149606299213" header="0.31496062992125984" footer="0.31496062992125984"/>
  <pageSetup paperSize="8"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5" zoomScaleNormal="85" workbookViewId="0">
      <selection activeCell="D11" sqref="D11"/>
    </sheetView>
  </sheetViews>
  <sheetFormatPr defaultRowHeight="15"/>
  <cols>
    <col min="1" max="1" width="3.109375" style="48" customWidth="1"/>
    <col min="2" max="2" width="12" style="48" customWidth="1"/>
    <col min="3" max="3" width="45.33203125" style="86" customWidth="1"/>
    <col min="4" max="4" width="10.6640625" style="86" customWidth="1"/>
    <col min="5" max="5" width="4.6640625" style="103" bestFit="1" customWidth="1"/>
    <col min="6" max="6" width="11.88671875" style="103" bestFit="1" customWidth="1"/>
    <col min="7" max="7" width="14.88671875" style="48" customWidth="1"/>
    <col min="8" max="8" width="3.44140625" style="48" customWidth="1"/>
    <col min="9" max="16384" width="8.88671875" style="48"/>
  </cols>
  <sheetData>
    <row r="1" spans="1:9" ht="43.5" customHeight="1">
      <c r="A1" s="89"/>
      <c r="B1" s="219" t="str">
        <f>Title</f>
        <v>Stopped Vehicle Detection Framework - Lot 1 Scanning Radar SVD</v>
      </c>
      <c r="C1" s="219"/>
      <c r="D1" s="220"/>
      <c r="E1" s="220"/>
      <c r="F1" s="219"/>
      <c r="G1" s="219"/>
      <c r="H1" s="90"/>
    </row>
    <row r="2" spans="1:9" ht="32.25" customHeight="1">
      <c r="A2" s="45"/>
      <c r="B2" s="209" t="str">
        <f>"Tenderer : "&amp;TendName</f>
        <v>Tenderer : Tenderer inserts Name on 'Notes' worksheet cell B2</v>
      </c>
      <c r="C2" s="209"/>
      <c r="D2" s="209"/>
      <c r="E2" s="209"/>
      <c r="F2" s="209"/>
      <c r="G2" s="209"/>
      <c r="H2" s="46"/>
    </row>
    <row r="3" spans="1:9" ht="42.75" customHeight="1">
      <c r="A3" s="45"/>
      <c r="B3" s="215" t="s">
        <v>47</v>
      </c>
      <c r="C3" s="221"/>
      <c r="D3" s="216"/>
      <c r="E3" s="216"/>
      <c r="F3" s="221"/>
      <c r="G3" s="217"/>
      <c r="H3" s="69"/>
    </row>
    <row r="4" spans="1:9" ht="15.75">
      <c r="A4" s="45"/>
      <c r="B4" s="70"/>
      <c r="C4" s="71"/>
      <c r="D4" s="71"/>
      <c r="E4" s="91"/>
      <c r="F4" s="91"/>
      <c r="G4" s="72"/>
      <c r="H4" s="69"/>
    </row>
    <row r="5" spans="1:9" ht="40.5" customHeight="1">
      <c r="A5" s="45"/>
      <c r="B5" s="213" t="s">
        <v>321</v>
      </c>
      <c r="C5" s="213"/>
      <c r="D5" s="213"/>
      <c r="E5" s="213"/>
      <c r="F5" s="213"/>
      <c r="G5" s="213"/>
      <c r="H5" s="73"/>
    </row>
    <row r="6" spans="1:9" s="52" customFormat="1">
      <c r="B6" s="222" t="s">
        <v>323</v>
      </c>
      <c r="C6" s="222"/>
      <c r="D6" s="222"/>
      <c r="E6" s="222"/>
      <c r="F6" s="222"/>
      <c r="G6" s="222"/>
    </row>
    <row r="7" spans="1:9" ht="19.5" customHeight="1">
      <c r="A7" s="45"/>
      <c r="B7" s="213" t="s">
        <v>35</v>
      </c>
      <c r="C7" s="213"/>
      <c r="D7" s="213"/>
      <c r="E7" s="213"/>
      <c r="F7" s="213"/>
      <c r="G7" s="213"/>
      <c r="H7" s="73"/>
    </row>
    <row r="8" spans="1:9" ht="15.75" thickBot="1">
      <c r="A8" s="45"/>
      <c r="B8" s="72"/>
      <c r="C8" s="75"/>
      <c r="D8" s="71"/>
      <c r="E8" s="91"/>
      <c r="F8" s="91"/>
      <c r="G8" s="72"/>
      <c r="H8" s="69"/>
    </row>
    <row r="9" spans="1:9" ht="32.25" thickBot="1">
      <c r="A9" s="45"/>
      <c r="B9" s="76" t="s">
        <v>104</v>
      </c>
      <c r="C9" s="76" t="s">
        <v>257</v>
      </c>
      <c r="D9" s="92" t="s">
        <v>37</v>
      </c>
      <c r="E9" s="93" t="s">
        <v>0</v>
      </c>
      <c r="F9" s="94" t="s">
        <v>3</v>
      </c>
      <c r="G9" s="95" t="s">
        <v>4</v>
      </c>
      <c r="H9" s="69"/>
    </row>
    <row r="10" spans="1:9" ht="15.75">
      <c r="A10" s="45"/>
      <c r="B10" s="218" t="s">
        <v>33</v>
      </c>
      <c r="C10" s="218"/>
      <c r="D10" s="218"/>
      <c r="E10" s="218"/>
      <c r="F10" s="218"/>
      <c r="G10" s="218"/>
      <c r="H10" s="69"/>
    </row>
    <row r="11" spans="1:9" ht="15.75">
      <c r="A11" s="45"/>
      <c r="B11" s="87" t="s">
        <v>131</v>
      </c>
      <c r="C11" s="96" t="str">
        <f t="shared" ref="C11:C20" si="0">IFERROR(VLOOKUP(B11,Table_All,2,FALSE),"")</f>
        <v>Role 1</v>
      </c>
      <c r="D11" s="194"/>
      <c r="E11" s="125" t="s">
        <v>258</v>
      </c>
      <c r="F11" s="97">
        <f t="shared" ref="F11:F20" si="1">IFERROR(VLOOKUP(B11,Table_All,5,FALSE),0)</f>
        <v>0</v>
      </c>
      <c r="G11" s="98">
        <f>D11*F11</f>
        <v>0</v>
      </c>
      <c r="H11" s="69"/>
      <c r="I11" s="79"/>
    </row>
    <row r="12" spans="1:9">
      <c r="A12" s="45"/>
      <c r="B12" s="87"/>
      <c r="C12" s="96" t="str">
        <f t="shared" si="0"/>
        <v/>
      </c>
      <c r="D12" s="194"/>
      <c r="E12" s="125" t="s">
        <v>258</v>
      </c>
      <c r="F12" s="97">
        <f t="shared" si="1"/>
        <v>0</v>
      </c>
      <c r="G12" s="98">
        <f t="shared" ref="G12:G20" si="2">D12*F12</f>
        <v>0</v>
      </c>
      <c r="H12" s="69"/>
    </row>
    <row r="13" spans="1:9">
      <c r="A13" s="45"/>
      <c r="B13" s="87"/>
      <c r="C13" s="96" t="str">
        <f t="shared" si="0"/>
        <v/>
      </c>
      <c r="D13" s="194"/>
      <c r="E13" s="125" t="s">
        <v>258</v>
      </c>
      <c r="F13" s="97">
        <f t="shared" si="1"/>
        <v>0</v>
      </c>
      <c r="G13" s="98">
        <f t="shared" si="2"/>
        <v>0</v>
      </c>
      <c r="H13" s="69"/>
    </row>
    <row r="14" spans="1:9">
      <c r="A14" s="45"/>
      <c r="B14" s="87"/>
      <c r="C14" s="96" t="str">
        <f t="shared" si="0"/>
        <v/>
      </c>
      <c r="D14" s="194"/>
      <c r="E14" s="125" t="s">
        <v>258</v>
      </c>
      <c r="F14" s="97">
        <f t="shared" si="1"/>
        <v>0</v>
      </c>
      <c r="G14" s="98">
        <f t="shared" si="2"/>
        <v>0</v>
      </c>
      <c r="H14" s="69"/>
    </row>
    <row r="15" spans="1:9">
      <c r="A15" s="45"/>
      <c r="B15" s="87"/>
      <c r="C15" s="96" t="str">
        <f t="shared" si="0"/>
        <v/>
      </c>
      <c r="D15" s="194"/>
      <c r="E15" s="125" t="s">
        <v>258</v>
      </c>
      <c r="F15" s="97">
        <f t="shared" si="1"/>
        <v>0</v>
      </c>
      <c r="G15" s="98">
        <f t="shared" si="2"/>
        <v>0</v>
      </c>
      <c r="H15" s="69"/>
    </row>
    <row r="16" spans="1:9">
      <c r="A16" s="45"/>
      <c r="B16" s="87"/>
      <c r="C16" s="96" t="str">
        <f t="shared" si="0"/>
        <v/>
      </c>
      <c r="D16" s="194"/>
      <c r="E16" s="125" t="s">
        <v>258</v>
      </c>
      <c r="F16" s="97">
        <f t="shared" si="1"/>
        <v>0</v>
      </c>
      <c r="G16" s="98">
        <f t="shared" si="2"/>
        <v>0</v>
      </c>
      <c r="H16" s="69"/>
    </row>
    <row r="17" spans="1:8">
      <c r="A17" s="45"/>
      <c r="B17" s="87"/>
      <c r="C17" s="96" t="str">
        <f t="shared" si="0"/>
        <v/>
      </c>
      <c r="D17" s="194"/>
      <c r="E17" s="125" t="s">
        <v>258</v>
      </c>
      <c r="F17" s="97">
        <f t="shared" si="1"/>
        <v>0</v>
      </c>
      <c r="G17" s="98">
        <f t="shared" si="2"/>
        <v>0</v>
      </c>
      <c r="H17" s="69"/>
    </row>
    <row r="18" spans="1:8">
      <c r="A18" s="45"/>
      <c r="B18" s="87"/>
      <c r="C18" s="96" t="str">
        <f t="shared" si="0"/>
        <v/>
      </c>
      <c r="D18" s="194"/>
      <c r="E18" s="125" t="s">
        <v>258</v>
      </c>
      <c r="F18" s="97">
        <f t="shared" si="1"/>
        <v>0</v>
      </c>
      <c r="G18" s="98">
        <f t="shared" si="2"/>
        <v>0</v>
      </c>
      <c r="H18" s="69"/>
    </row>
    <row r="19" spans="1:8">
      <c r="A19" s="45"/>
      <c r="B19" s="87"/>
      <c r="C19" s="96" t="str">
        <f t="shared" si="0"/>
        <v/>
      </c>
      <c r="D19" s="194"/>
      <c r="E19" s="125" t="s">
        <v>258</v>
      </c>
      <c r="F19" s="97">
        <f t="shared" si="1"/>
        <v>0</v>
      </c>
      <c r="G19" s="98">
        <f t="shared" si="2"/>
        <v>0</v>
      </c>
      <c r="H19" s="69"/>
    </row>
    <row r="20" spans="1:8">
      <c r="A20" s="45"/>
      <c r="B20" s="87"/>
      <c r="C20" s="96" t="str">
        <f t="shared" si="0"/>
        <v/>
      </c>
      <c r="D20" s="194"/>
      <c r="E20" s="125" t="s">
        <v>258</v>
      </c>
      <c r="F20" s="97">
        <f t="shared" si="1"/>
        <v>0</v>
      </c>
      <c r="G20" s="98">
        <f t="shared" si="2"/>
        <v>0</v>
      </c>
      <c r="H20" s="69"/>
    </row>
    <row r="21" spans="1:8" ht="15.75">
      <c r="A21" s="45"/>
      <c r="B21" s="99"/>
      <c r="C21" s="99"/>
      <c r="D21" s="99"/>
      <c r="E21" s="99"/>
      <c r="F21" s="100" t="s">
        <v>36</v>
      </c>
      <c r="G21" s="104">
        <f>SUM(G11:G20)</f>
        <v>0</v>
      </c>
      <c r="H21" s="69"/>
    </row>
    <row r="22" spans="1:8" ht="15.75" thickBot="1">
      <c r="A22" s="45"/>
      <c r="B22" s="101"/>
      <c r="C22" s="101"/>
      <c r="D22" s="101"/>
      <c r="E22" s="101"/>
      <c r="F22" s="101"/>
      <c r="G22" s="101"/>
      <c r="H22" s="69"/>
    </row>
    <row r="23" spans="1:8" ht="15.75">
      <c r="A23" s="45"/>
      <c r="B23" s="218" t="s">
        <v>34</v>
      </c>
      <c r="C23" s="218"/>
      <c r="D23" s="218"/>
      <c r="E23" s="218"/>
      <c r="F23" s="218"/>
      <c r="G23" s="218"/>
      <c r="H23" s="69"/>
    </row>
    <row r="24" spans="1:8">
      <c r="A24" s="45"/>
      <c r="B24" s="87" t="s">
        <v>131</v>
      </c>
      <c r="C24" s="96" t="str">
        <f t="shared" ref="C24:C33" si="3">IFERROR(VLOOKUP(B24,Table_All,2,FALSE),"")</f>
        <v>Role 1</v>
      </c>
      <c r="D24" s="194"/>
      <c r="E24" s="125" t="s">
        <v>258</v>
      </c>
      <c r="F24" s="97">
        <f t="shared" ref="F24:F33" si="4">IFERROR(VLOOKUP(B24,Table_All,5,FALSE),0)</f>
        <v>0</v>
      </c>
      <c r="G24" s="98">
        <f>D24*F24</f>
        <v>0</v>
      </c>
      <c r="H24" s="69"/>
    </row>
    <row r="25" spans="1:8">
      <c r="A25" s="45"/>
      <c r="B25" s="87"/>
      <c r="C25" s="96" t="str">
        <f t="shared" si="3"/>
        <v/>
      </c>
      <c r="D25" s="194"/>
      <c r="E25" s="125" t="s">
        <v>258</v>
      </c>
      <c r="F25" s="97">
        <f t="shared" si="4"/>
        <v>0</v>
      </c>
      <c r="G25" s="98">
        <f t="shared" ref="G25:G33" si="5">D25*F25</f>
        <v>0</v>
      </c>
      <c r="H25" s="69"/>
    </row>
    <row r="26" spans="1:8">
      <c r="A26" s="45"/>
      <c r="B26" s="87"/>
      <c r="C26" s="96" t="str">
        <f t="shared" si="3"/>
        <v/>
      </c>
      <c r="D26" s="194"/>
      <c r="E26" s="125" t="s">
        <v>258</v>
      </c>
      <c r="F26" s="97">
        <f t="shared" si="4"/>
        <v>0</v>
      </c>
      <c r="G26" s="98">
        <f t="shared" si="5"/>
        <v>0</v>
      </c>
      <c r="H26" s="69"/>
    </row>
    <row r="27" spans="1:8">
      <c r="A27" s="45"/>
      <c r="B27" s="87"/>
      <c r="C27" s="96" t="str">
        <f t="shared" si="3"/>
        <v/>
      </c>
      <c r="D27" s="194"/>
      <c r="E27" s="125" t="s">
        <v>258</v>
      </c>
      <c r="F27" s="97">
        <f t="shared" si="4"/>
        <v>0</v>
      </c>
      <c r="G27" s="98">
        <f t="shared" si="5"/>
        <v>0</v>
      </c>
      <c r="H27" s="69"/>
    </row>
    <row r="28" spans="1:8">
      <c r="A28" s="45"/>
      <c r="B28" s="87"/>
      <c r="C28" s="96" t="str">
        <f t="shared" si="3"/>
        <v/>
      </c>
      <c r="D28" s="194"/>
      <c r="E28" s="125" t="s">
        <v>258</v>
      </c>
      <c r="F28" s="97">
        <f t="shared" si="4"/>
        <v>0</v>
      </c>
      <c r="G28" s="98">
        <f t="shared" si="5"/>
        <v>0</v>
      </c>
      <c r="H28" s="69"/>
    </row>
    <row r="29" spans="1:8">
      <c r="A29" s="45"/>
      <c r="B29" s="87"/>
      <c r="C29" s="96" t="str">
        <f t="shared" si="3"/>
        <v/>
      </c>
      <c r="D29" s="194"/>
      <c r="E29" s="125" t="s">
        <v>258</v>
      </c>
      <c r="F29" s="97">
        <f t="shared" si="4"/>
        <v>0</v>
      </c>
      <c r="G29" s="98">
        <f t="shared" si="5"/>
        <v>0</v>
      </c>
      <c r="H29" s="69"/>
    </row>
    <row r="30" spans="1:8">
      <c r="A30" s="45"/>
      <c r="B30" s="87"/>
      <c r="C30" s="96" t="str">
        <f t="shared" si="3"/>
        <v/>
      </c>
      <c r="D30" s="194"/>
      <c r="E30" s="125" t="s">
        <v>258</v>
      </c>
      <c r="F30" s="97">
        <f t="shared" si="4"/>
        <v>0</v>
      </c>
      <c r="G30" s="98">
        <f t="shared" si="5"/>
        <v>0</v>
      </c>
      <c r="H30" s="69"/>
    </row>
    <row r="31" spans="1:8">
      <c r="A31" s="45"/>
      <c r="B31" s="87"/>
      <c r="C31" s="96" t="str">
        <f t="shared" si="3"/>
        <v/>
      </c>
      <c r="D31" s="194"/>
      <c r="E31" s="125" t="s">
        <v>258</v>
      </c>
      <c r="F31" s="97">
        <f t="shared" si="4"/>
        <v>0</v>
      </c>
      <c r="G31" s="98">
        <f t="shared" si="5"/>
        <v>0</v>
      </c>
      <c r="H31" s="69"/>
    </row>
    <row r="32" spans="1:8">
      <c r="A32" s="45"/>
      <c r="B32" s="87"/>
      <c r="C32" s="96" t="str">
        <f t="shared" si="3"/>
        <v/>
      </c>
      <c r="D32" s="194"/>
      <c r="E32" s="125" t="s">
        <v>258</v>
      </c>
      <c r="F32" s="97">
        <f t="shared" si="4"/>
        <v>0</v>
      </c>
      <c r="G32" s="98">
        <f t="shared" si="5"/>
        <v>0</v>
      </c>
      <c r="H32" s="69"/>
    </row>
    <row r="33" spans="1:8">
      <c r="A33" s="45"/>
      <c r="B33" s="87"/>
      <c r="C33" s="96" t="str">
        <f t="shared" si="3"/>
        <v/>
      </c>
      <c r="D33" s="194"/>
      <c r="E33" s="125" t="s">
        <v>258</v>
      </c>
      <c r="F33" s="97">
        <f t="shared" si="4"/>
        <v>0</v>
      </c>
      <c r="G33" s="98">
        <f t="shared" si="5"/>
        <v>0</v>
      </c>
      <c r="H33" s="69"/>
    </row>
    <row r="34" spans="1:8" ht="15.75">
      <c r="A34" s="45"/>
      <c r="B34" s="72"/>
      <c r="C34" s="71"/>
      <c r="D34" s="71"/>
      <c r="E34" s="91"/>
      <c r="F34" s="100" t="s">
        <v>36</v>
      </c>
      <c r="G34" s="104">
        <f>SUM(G24:G33)</f>
        <v>0</v>
      </c>
      <c r="H34" s="69"/>
    </row>
    <row r="35" spans="1:8">
      <c r="A35" s="82"/>
      <c r="B35" s="83"/>
      <c r="C35" s="84"/>
      <c r="D35" s="84"/>
      <c r="E35" s="102"/>
      <c r="F35" s="102"/>
      <c r="G35" s="83"/>
      <c r="H35" s="85"/>
    </row>
    <row r="37" spans="1:8">
      <c r="G37" s="48" t="s">
        <v>322</v>
      </c>
    </row>
  </sheetData>
  <sheetProtection algorithmName="SHA-512" hashValue="HEavcTt9Hf2BHwavRekGRPsrVk4SvZj+ZcUarwPk4t9N6jnnWbT5Q/s27pAHi9YOrhCfS0WwsSwjLprOwoWiIw==" saltValue="zDQbFgATOub4wCDSCzZdmQ==" spinCount="100000" sheet="1" objects="1" scenarios="1" formatColumns="0" formatRows="0"/>
  <mergeCells count="8">
    <mergeCell ref="B23:G23"/>
    <mergeCell ref="B7:G7"/>
    <mergeCell ref="B1:G1"/>
    <mergeCell ref="B2:G2"/>
    <mergeCell ref="B3:G3"/>
    <mergeCell ref="B5:G5"/>
    <mergeCell ref="B10:G10"/>
    <mergeCell ref="B6:G6"/>
  </mergeCells>
  <dataValidations count="1">
    <dataValidation type="list" allowBlank="1" showInputMessage="1" showErrorMessage="1" sqref="B11:B20 B24:B33">
      <formula1>ROLE</formula1>
    </dataValidation>
  </dataValidations>
  <pageMargins left="0.70866141732283472" right="0.70866141732283472" top="0.74803149606299213" bottom="0.74803149606299213" header="0.31496062992125984" footer="0.31496062992125984"/>
  <pageSetup paperSize="8" scale="8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85" zoomScaleNormal="85" workbookViewId="0">
      <selection activeCell="E65" sqref="E65"/>
    </sheetView>
  </sheetViews>
  <sheetFormatPr defaultRowHeight="15"/>
  <cols>
    <col min="1" max="1" width="8.88671875" style="52"/>
    <col min="2" max="2" width="11.88671875" style="52" customWidth="1"/>
    <col min="3" max="3" width="45.21875" style="52" customWidth="1"/>
    <col min="4" max="4" width="8.88671875" style="52"/>
    <col min="5" max="5" width="11" style="52" customWidth="1"/>
    <col min="6" max="6" width="8.88671875" style="52"/>
    <col min="7" max="7" width="16.33203125" style="52" customWidth="1"/>
    <col min="8" max="16384" width="8.88671875" style="52"/>
  </cols>
  <sheetData>
    <row r="1" spans="1:7" s="48" customFormat="1" ht="43.5" customHeight="1">
      <c r="A1" s="89"/>
      <c r="B1" s="223" t="str">
        <f>Title</f>
        <v>Stopped Vehicle Detection Framework - Lot 1 Scanning Radar SVD</v>
      </c>
      <c r="C1" s="223"/>
      <c r="D1" s="223"/>
      <c r="E1" s="223"/>
      <c r="F1" s="223"/>
      <c r="G1" s="224"/>
    </row>
    <row r="2" spans="1:7" s="48" customFormat="1" ht="32.25" customHeight="1">
      <c r="A2" s="45"/>
      <c r="B2" s="225" t="str">
        <f>"Tenderer : "&amp;TendName</f>
        <v>Tenderer : Tenderer inserts Name on 'Notes' worksheet cell B2</v>
      </c>
      <c r="C2" s="225"/>
      <c r="D2" s="225"/>
      <c r="E2" s="225"/>
      <c r="F2" s="225"/>
      <c r="G2" s="225"/>
    </row>
    <row r="3" spans="1:7" s="48" customFormat="1" ht="42.75" customHeight="1">
      <c r="A3" s="45"/>
      <c r="B3" s="226" t="s">
        <v>95</v>
      </c>
      <c r="C3" s="226"/>
      <c r="D3" s="226"/>
      <c r="E3" s="226"/>
      <c r="F3" s="226"/>
      <c r="G3" s="226"/>
    </row>
    <row r="5" spans="1:7" ht="33.75" customHeight="1">
      <c r="B5" s="222" t="s">
        <v>310</v>
      </c>
      <c r="C5" s="222"/>
      <c r="D5" s="222"/>
      <c r="E5" s="222"/>
      <c r="F5" s="222"/>
      <c r="G5" s="222"/>
    </row>
    <row r="6" spans="1:7" ht="15" customHeight="1">
      <c r="B6" s="222" t="s">
        <v>142</v>
      </c>
      <c r="C6" s="222"/>
      <c r="D6" s="222"/>
      <c r="E6" s="222"/>
      <c r="F6" s="222"/>
      <c r="G6" s="222"/>
    </row>
    <row r="7" spans="1:7" ht="15" customHeight="1">
      <c r="B7" s="222" t="s">
        <v>331</v>
      </c>
      <c r="C7" s="222"/>
      <c r="D7" s="222"/>
      <c r="E7" s="222"/>
      <c r="F7" s="222"/>
      <c r="G7" s="222"/>
    </row>
    <row r="8" spans="1:7" ht="51" customHeight="1">
      <c r="B8" s="222" t="s">
        <v>256</v>
      </c>
      <c r="C8" s="222"/>
      <c r="D8" s="222"/>
      <c r="E8" s="222"/>
      <c r="F8" s="222"/>
      <c r="G8" s="222"/>
    </row>
    <row r="9" spans="1:7" ht="33" customHeight="1">
      <c r="B9" s="222" t="s">
        <v>245</v>
      </c>
      <c r="C9" s="222"/>
      <c r="D9" s="222"/>
      <c r="E9" s="222"/>
      <c r="F9" s="222"/>
      <c r="G9" s="222"/>
    </row>
    <row r="10" spans="1:7">
      <c r="B10" s="222" t="s">
        <v>287</v>
      </c>
      <c r="C10" s="222"/>
      <c r="D10" s="222"/>
      <c r="E10" s="222"/>
      <c r="F10" s="222"/>
      <c r="G10" s="222"/>
    </row>
    <row r="11" spans="1:7" ht="15.75">
      <c r="B11" s="105"/>
      <c r="C11" s="106"/>
      <c r="D11" s="105"/>
      <c r="E11" s="105"/>
      <c r="F11" s="105"/>
      <c r="G11" s="105"/>
    </row>
    <row r="12" spans="1:7" ht="15.75" thickBot="1"/>
    <row r="13" spans="1:7" ht="34.5" customHeight="1" thickBot="1">
      <c r="B13" s="76" t="s">
        <v>38</v>
      </c>
      <c r="C13" s="76" t="s">
        <v>39</v>
      </c>
      <c r="D13" s="107" t="s">
        <v>37</v>
      </c>
      <c r="E13" s="93" t="s">
        <v>0</v>
      </c>
      <c r="F13" s="94" t="s">
        <v>3</v>
      </c>
      <c r="G13" s="95" t="s">
        <v>4</v>
      </c>
    </row>
    <row r="14" spans="1:7" ht="15.75">
      <c r="B14" s="108" t="s">
        <v>58</v>
      </c>
      <c r="C14" s="109"/>
      <c r="D14" s="109"/>
      <c r="E14" s="109"/>
      <c r="F14" s="109"/>
      <c r="G14" s="109"/>
    </row>
    <row r="15" spans="1:7">
      <c r="B15" s="110" t="s">
        <v>79</v>
      </c>
      <c r="C15" s="87" t="s">
        <v>184</v>
      </c>
      <c r="D15" s="194"/>
      <c r="E15" s="115"/>
      <c r="F15" s="116"/>
      <c r="G15" s="98">
        <f t="shared" ref="G15:G24" si="0">D15*F15</f>
        <v>0</v>
      </c>
    </row>
    <row r="16" spans="1:7">
      <c r="B16" s="110" t="s">
        <v>80</v>
      </c>
      <c r="C16" s="87" t="s">
        <v>185</v>
      </c>
      <c r="D16" s="194"/>
      <c r="E16" s="115"/>
      <c r="F16" s="116"/>
      <c r="G16" s="98">
        <f t="shared" si="0"/>
        <v>0</v>
      </c>
    </row>
    <row r="17" spans="2:7">
      <c r="B17" s="110" t="s">
        <v>81</v>
      </c>
      <c r="C17" s="87" t="s">
        <v>186</v>
      </c>
      <c r="D17" s="194"/>
      <c r="E17" s="115"/>
      <c r="F17" s="116"/>
      <c r="G17" s="98">
        <f t="shared" si="0"/>
        <v>0</v>
      </c>
    </row>
    <row r="18" spans="2:7">
      <c r="B18" s="110" t="s">
        <v>82</v>
      </c>
      <c r="C18" s="87" t="s">
        <v>187</v>
      </c>
      <c r="D18" s="194"/>
      <c r="E18" s="115"/>
      <c r="F18" s="116"/>
      <c r="G18" s="98">
        <f t="shared" si="0"/>
        <v>0</v>
      </c>
    </row>
    <row r="19" spans="2:7">
      <c r="B19" s="110" t="s">
        <v>83</v>
      </c>
      <c r="C19" s="87" t="s">
        <v>188</v>
      </c>
      <c r="D19" s="194"/>
      <c r="E19" s="115"/>
      <c r="F19" s="116"/>
      <c r="G19" s="98">
        <f t="shared" si="0"/>
        <v>0</v>
      </c>
    </row>
    <row r="20" spans="2:7">
      <c r="B20" s="110" t="s">
        <v>84</v>
      </c>
      <c r="C20" s="87" t="s">
        <v>189</v>
      </c>
      <c r="D20" s="194"/>
      <c r="E20" s="115"/>
      <c r="F20" s="116"/>
      <c r="G20" s="98">
        <f t="shared" si="0"/>
        <v>0</v>
      </c>
    </row>
    <row r="21" spans="2:7">
      <c r="B21" s="110" t="s">
        <v>85</v>
      </c>
      <c r="C21" s="87" t="s">
        <v>190</v>
      </c>
      <c r="D21" s="194"/>
      <c r="E21" s="115"/>
      <c r="F21" s="116"/>
      <c r="G21" s="98">
        <f t="shared" si="0"/>
        <v>0</v>
      </c>
    </row>
    <row r="22" spans="2:7">
      <c r="B22" s="110" t="s">
        <v>86</v>
      </c>
      <c r="C22" s="87" t="s">
        <v>191</v>
      </c>
      <c r="D22" s="194"/>
      <c r="E22" s="115"/>
      <c r="F22" s="116"/>
      <c r="G22" s="98">
        <f t="shared" si="0"/>
        <v>0</v>
      </c>
    </row>
    <row r="23" spans="2:7">
      <c r="B23" s="110" t="s">
        <v>87</v>
      </c>
      <c r="C23" s="87" t="s">
        <v>192</v>
      </c>
      <c r="D23" s="194"/>
      <c r="E23" s="115"/>
      <c r="F23" s="116"/>
      <c r="G23" s="98">
        <f t="shared" si="0"/>
        <v>0</v>
      </c>
    </row>
    <row r="24" spans="2:7">
      <c r="B24" s="110" t="s">
        <v>88</v>
      </c>
      <c r="C24" s="87" t="s">
        <v>193</v>
      </c>
      <c r="D24" s="194"/>
      <c r="E24" s="115"/>
      <c r="F24" s="116"/>
      <c r="G24" s="98">
        <f t="shared" si="0"/>
        <v>0</v>
      </c>
    </row>
    <row r="25" spans="2:7" ht="15.75">
      <c r="G25" s="111">
        <f>SUM(G15:G24)</f>
        <v>0</v>
      </c>
    </row>
    <row r="26" spans="2:7" ht="16.5" thickBot="1">
      <c r="G26" s="112"/>
    </row>
    <row r="27" spans="2:7" ht="15.75" customHeight="1">
      <c r="B27" s="108" t="s">
        <v>41</v>
      </c>
      <c r="C27" s="109"/>
      <c r="D27" s="109"/>
      <c r="E27" s="109"/>
      <c r="F27" s="109"/>
      <c r="G27" s="109"/>
    </row>
    <row r="28" spans="2:7">
      <c r="B28" s="110" t="s">
        <v>59</v>
      </c>
      <c r="C28" s="87" t="s">
        <v>194</v>
      </c>
      <c r="D28" s="194"/>
      <c r="E28" s="115"/>
      <c r="F28" s="116"/>
      <c r="G28" s="98">
        <f t="shared" ref="G28:G47" si="1">D28*F28</f>
        <v>0</v>
      </c>
    </row>
    <row r="29" spans="2:7">
      <c r="B29" s="110" t="s">
        <v>60</v>
      </c>
      <c r="C29" s="87" t="s">
        <v>195</v>
      </c>
      <c r="D29" s="194"/>
      <c r="E29" s="115"/>
      <c r="F29" s="116"/>
      <c r="G29" s="98">
        <f t="shared" si="1"/>
        <v>0</v>
      </c>
    </row>
    <row r="30" spans="2:7">
      <c r="B30" s="110" t="s">
        <v>61</v>
      </c>
      <c r="C30" s="87" t="s">
        <v>196</v>
      </c>
      <c r="D30" s="194"/>
      <c r="E30" s="115"/>
      <c r="F30" s="116"/>
      <c r="G30" s="98">
        <f t="shared" si="1"/>
        <v>0</v>
      </c>
    </row>
    <row r="31" spans="2:7">
      <c r="B31" s="110" t="s">
        <v>62</v>
      </c>
      <c r="C31" s="87" t="s">
        <v>197</v>
      </c>
      <c r="D31" s="194"/>
      <c r="E31" s="115"/>
      <c r="F31" s="116"/>
      <c r="G31" s="98">
        <f t="shared" si="1"/>
        <v>0</v>
      </c>
    </row>
    <row r="32" spans="2:7">
      <c r="B32" s="110" t="s">
        <v>63</v>
      </c>
      <c r="C32" s="87" t="s">
        <v>198</v>
      </c>
      <c r="D32" s="194"/>
      <c r="E32" s="115"/>
      <c r="F32" s="116"/>
      <c r="G32" s="98">
        <f t="shared" si="1"/>
        <v>0</v>
      </c>
    </row>
    <row r="33" spans="2:7">
      <c r="B33" s="110" t="s">
        <v>64</v>
      </c>
      <c r="C33" s="87" t="s">
        <v>199</v>
      </c>
      <c r="D33" s="194"/>
      <c r="E33" s="115"/>
      <c r="F33" s="116"/>
      <c r="G33" s="98">
        <f t="shared" si="1"/>
        <v>0</v>
      </c>
    </row>
    <row r="34" spans="2:7">
      <c r="B34" s="110" t="s">
        <v>65</v>
      </c>
      <c r="C34" s="87" t="s">
        <v>200</v>
      </c>
      <c r="D34" s="194"/>
      <c r="E34" s="115"/>
      <c r="F34" s="116"/>
      <c r="G34" s="98">
        <f t="shared" si="1"/>
        <v>0</v>
      </c>
    </row>
    <row r="35" spans="2:7">
      <c r="B35" s="110" t="s">
        <v>66</v>
      </c>
      <c r="C35" s="87" t="s">
        <v>201</v>
      </c>
      <c r="D35" s="194"/>
      <c r="E35" s="115"/>
      <c r="F35" s="116"/>
      <c r="G35" s="98">
        <f t="shared" si="1"/>
        <v>0</v>
      </c>
    </row>
    <row r="36" spans="2:7">
      <c r="B36" s="110" t="s">
        <v>67</v>
      </c>
      <c r="C36" s="87" t="s">
        <v>202</v>
      </c>
      <c r="D36" s="194"/>
      <c r="E36" s="115"/>
      <c r="F36" s="116"/>
      <c r="G36" s="98">
        <f t="shared" si="1"/>
        <v>0</v>
      </c>
    </row>
    <row r="37" spans="2:7">
      <c r="B37" s="110" t="s">
        <v>68</v>
      </c>
      <c r="C37" s="87" t="s">
        <v>203</v>
      </c>
      <c r="D37" s="194"/>
      <c r="E37" s="115"/>
      <c r="F37" s="116"/>
      <c r="G37" s="98">
        <f t="shared" si="1"/>
        <v>0</v>
      </c>
    </row>
    <row r="38" spans="2:7">
      <c r="B38" s="110" t="s">
        <v>69</v>
      </c>
      <c r="C38" s="87" t="s">
        <v>204</v>
      </c>
      <c r="D38" s="194"/>
      <c r="E38" s="115"/>
      <c r="F38" s="116"/>
      <c r="G38" s="98">
        <f t="shared" si="1"/>
        <v>0</v>
      </c>
    </row>
    <row r="39" spans="2:7">
      <c r="B39" s="110" t="s">
        <v>70</v>
      </c>
      <c r="C39" s="87" t="s">
        <v>205</v>
      </c>
      <c r="D39" s="194"/>
      <c r="E39" s="115"/>
      <c r="F39" s="116"/>
      <c r="G39" s="98">
        <f t="shared" si="1"/>
        <v>0</v>
      </c>
    </row>
    <row r="40" spans="2:7">
      <c r="B40" s="110" t="s">
        <v>71</v>
      </c>
      <c r="C40" s="87" t="s">
        <v>206</v>
      </c>
      <c r="D40" s="194"/>
      <c r="E40" s="115"/>
      <c r="F40" s="116"/>
      <c r="G40" s="98">
        <f t="shared" si="1"/>
        <v>0</v>
      </c>
    </row>
    <row r="41" spans="2:7">
      <c r="B41" s="110" t="s">
        <v>72</v>
      </c>
      <c r="C41" s="87" t="s">
        <v>207</v>
      </c>
      <c r="D41" s="194"/>
      <c r="E41" s="115"/>
      <c r="F41" s="116"/>
      <c r="G41" s="98">
        <f t="shared" si="1"/>
        <v>0</v>
      </c>
    </row>
    <row r="42" spans="2:7">
      <c r="B42" s="110" t="s">
        <v>73</v>
      </c>
      <c r="C42" s="87" t="s">
        <v>208</v>
      </c>
      <c r="D42" s="194"/>
      <c r="E42" s="115"/>
      <c r="F42" s="116"/>
      <c r="G42" s="98">
        <f t="shared" si="1"/>
        <v>0</v>
      </c>
    </row>
    <row r="43" spans="2:7">
      <c r="B43" s="110" t="s">
        <v>74</v>
      </c>
      <c r="C43" s="87" t="s">
        <v>209</v>
      </c>
      <c r="D43" s="194"/>
      <c r="E43" s="115"/>
      <c r="F43" s="116"/>
      <c r="G43" s="98">
        <f t="shared" si="1"/>
        <v>0</v>
      </c>
    </row>
    <row r="44" spans="2:7">
      <c r="B44" s="110" t="s">
        <v>75</v>
      </c>
      <c r="C44" s="87" t="s">
        <v>210</v>
      </c>
      <c r="D44" s="194"/>
      <c r="E44" s="115"/>
      <c r="F44" s="116"/>
      <c r="G44" s="98">
        <f t="shared" si="1"/>
        <v>0</v>
      </c>
    </row>
    <row r="45" spans="2:7">
      <c r="B45" s="110" t="s">
        <v>76</v>
      </c>
      <c r="C45" s="87" t="s">
        <v>211</v>
      </c>
      <c r="D45" s="194"/>
      <c r="E45" s="115"/>
      <c r="F45" s="116"/>
      <c r="G45" s="98">
        <f t="shared" si="1"/>
        <v>0</v>
      </c>
    </row>
    <row r="46" spans="2:7">
      <c r="B46" s="110" t="s">
        <v>77</v>
      </c>
      <c r="C46" s="87" t="s">
        <v>212</v>
      </c>
      <c r="D46" s="194"/>
      <c r="E46" s="115"/>
      <c r="F46" s="116"/>
      <c r="G46" s="98">
        <f t="shared" si="1"/>
        <v>0</v>
      </c>
    </row>
    <row r="47" spans="2:7">
      <c r="B47" s="110" t="s">
        <v>78</v>
      </c>
      <c r="C47" s="87" t="s">
        <v>213</v>
      </c>
      <c r="D47" s="194"/>
      <c r="E47" s="115"/>
      <c r="F47" s="116"/>
      <c r="G47" s="98">
        <f t="shared" si="1"/>
        <v>0</v>
      </c>
    </row>
    <row r="48" spans="2:7" ht="15.75">
      <c r="G48" s="113">
        <f>SUM(G28:G47)</f>
        <v>0</v>
      </c>
    </row>
    <row r="49" spans="2:7" ht="15.75" thickBot="1"/>
    <row r="50" spans="2:7" ht="32.25" customHeight="1" thickBot="1">
      <c r="B50" s="76" t="s">
        <v>178</v>
      </c>
      <c r="C50" s="76" t="s">
        <v>45</v>
      </c>
      <c r="D50" s="107" t="s">
        <v>37</v>
      </c>
      <c r="E50" s="93" t="s">
        <v>0</v>
      </c>
      <c r="F50" s="94" t="s">
        <v>3</v>
      </c>
      <c r="G50" s="95" t="s">
        <v>4</v>
      </c>
    </row>
    <row r="51" spans="2:7" ht="15.75" customHeight="1">
      <c r="B51" s="108" t="s">
        <v>42</v>
      </c>
      <c r="C51" s="109"/>
      <c r="D51" s="109"/>
      <c r="E51" s="109"/>
      <c r="F51" s="109"/>
      <c r="G51" s="109"/>
    </row>
    <row r="52" spans="2:7">
      <c r="B52" s="114" t="s">
        <v>168</v>
      </c>
      <c r="C52" s="87" t="s">
        <v>214</v>
      </c>
      <c r="D52" s="196">
        <v>1</v>
      </c>
      <c r="E52" s="197" t="s">
        <v>339</v>
      </c>
      <c r="F52" s="116"/>
      <c r="G52" s="98">
        <f t="shared" ref="G52:G61" si="2">D52*F52</f>
        <v>0</v>
      </c>
    </row>
    <row r="53" spans="2:7">
      <c r="B53" s="114" t="s">
        <v>169</v>
      </c>
      <c r="C53" s="87" t="s">
        <v>215</v>
      </c>
      <c r="D53" s="196">
        <v>1</v>
      </c>
      <c r="E53" s="197" t="s">
        <v>339</v>
      </c>
      <c r="F53" s="116"/>
      <c r="G53" s="98">
        <f t="shared" si="2"/>
        <v>0</v>
      </c>
    </row>
    <row r="54" spans="2:7">
      <c r="B54" s="114" t="s">
        <v>170</v>
      </c>
      <c r="C54" s="87" t="s">
        <v>216</v>
      </c>
      <c r="D54" s="196">
        <v>1</v>
      </c>
      <c r="E54" s="197" t="s">
        <v>339</v>
      </c>
      <c r="F54" s="116"/>
      <c r="G54" s="98">
        <f t="shared" si="2"/>
        <v>0</v>
      </c>
    </row>
    <row r="55" spans="2:7">
      <c r="B55" s="114" t="s">
        <v>171</v>
      </c>
      <c r="C55" s="87" t="s">
        <v>217</v>
      </c>
      <c r="D55" s="196">
        <v>1</v>
      </c>
      <c r="E55" s="197" t="s">
        <v>339</v>
      </c>
      <c r="F55" s="116"/>
      <c r="G55" s="98">
        <f t="shared" si="2"/>
        <v>0</v>
      </c>
    </row>
    <row r="56" spans="2:7">
      <c r="B56" s="114" t="s">
        <v>172</v>
      </c>
      <c r="C56" s="87" t="s">
        <v>218</v>
      </c>
      <c r="D56" s="196">
        <v>1</v>
      </c>
      <c r="E56" s="197" t="s">
        <v>339</v>
      </c>
      <c r="F56" s="116"/>
      <c r="G56" s="98">
        <f t="shared" si="2"/>
        <v>0</v>
      </c>
    </row>
    <row r="57" spans="2:7">
      <c r="B57" s="114" t="s">
        <v>173</v>
      </c>
      <c r="C57" s="87" t="s">
        <v>219</v>
      </c>
      <c r="D57" s="196">
        <v>1</v>
      </c>
      <c r="E57" s="197" t="s">
        <v>339</v>
      </c>
      <c r="F57" s="116"/>
      <c r="G57" s="98">
        <f t="shared" si="2"/>
        <v>0</v>
      </c>
    </row>
    <row r="58" spans="2:7">
      <c r="B58" s="114" t="s">
        <v>174</v>
      </c>
      <c r="C58" s="87" t="s">
        <v>220</v>
      </c>
      <c r="D58" s="196">
        <v>1</v>
      </c>
      <c r="E58" s="197" t="s">
        <v>339</v>
      </c>
      <c r="F58" s="116"/>
      <c r="G58" s="98">
        <f t="shared" si="2"/>
        <v>0</v>
      </c>
    </row>
    <row r="59" spans="2:7">
      <c r="B59" s="114" t="s">
        <v>175</v>
      </c>
      <c r="C59" s="87" t="s">
        <v>221</v>
      </c>
      <c r="D59" s="196">
        <v>1</v>
      </c>
      <c r="E59" s="197" t="s">
        <v>339</v>
      </c>
      <c r="F59" s="116"/>
      <c r="G59" s="98">
        <f t="shared" si="2"/>
        <v>0</v>
      </c>
    </row>
    <row r="60" spans="2:7">
      <c r="B60" s="114" t="s">
        <v>176</v>
      </c>
      <c r="C60" s="87" t="s">
        <v>222</v>
      </c>
      <c r="D60" s="196">
        <v>1</v>
      </c>
      <c r="E60" s="197" t="s">
        <v>339</v>
      </c>
      <c r="F60" s="116"/>
      <c r="G60" s="98">
        <f t="shared" si="2"/>
        <v>0</v>
      </c>
    </row>
    <row r="61" spans="2:7">
      <c r="B61" s="114" t="s">
        <v>177</v>
      </c>
      <c r="C61" s="87" t="s">
        <v>183</v>
      </c>
      <c r="D61" s="196">
        <v>1</v>
      </c>
      <c r="E61" s="197" t="s">
        <v>339</v>
      </c>
      <c r="F61" s="116"/>
      <c r="G61" s="98">
        <f t="shared" si="2"/>
        <v>0</v>
      </c>
    </row>
    <row r="62" spans="2:7" ht="15.75">
      <c r="F62" s="119" t="s">
        <v>330</v>
      </c>
      <c r="G62" s="113">
        <f>IFERROR(AVERAGEIF(G52:G61,"&gt;0"),0)</f>
        <v>0</v>
      </c>
    </row>
    <row r="64" spans="2:7" ht="15.75" thickBot="1"/>
    <row r="65" spans="2:3" ht="15.75">
      <c r="B65" s="108" t="s">
        <v>93</v>
      </c>
      <c r="C65" s="109"/>
    </row>
    <row r="66" spans="2:3">
      <c r="B66" s="114" t="s">
        <v>143</v>
      </c>
      <c r="C66" s="87" t="s">
        <v>182</v>
      </c>
    </row>
    <row r="67" spans="2:3">
      <c r="B67" s="114" t="s">
        <v>144</v>
      </c>
      <c r="C67" s="87" t="s">
        <v>182</v>
      </c>
    </row>
    <row r="68" spans="2:3">
      <c r="B68" s="114" t="s">
        <v>145</v>
      </c>
      <c r="C68" s="87" t="s">
        <v>182</v>
      </c>
    </row>
    <row r="69" spans="2:3">
      <c r="B69" s="114" t="s">
        <v>146</v>
      </c>
      <c r="C69" s="87" t="s">
        <v>182</v>
      </c>
    </row>
    <row r="70" spans="2:3">
      <c r="B70" s="114" t="s">
        <v>147</v>
      </c>
      <c r="C70" s="87" t="s">
        <v>182</v>
      </c>
    </row>
    <row r="71" spans="2:3">
      <c r="B71" s="114" t="s">
        <v>148</v>
      </c>
      <c r="C71" s="87" t="s">
        <v>182</v>
      </c>
    </row>
    <row r="72" spans="2:3">
      <c r="B72" s="114" t="s">
        <v>149</v>
      </c>
      <c r="C72" s="87" t="s">
        <v>182</v>
      </c>
    </row>
    <row r="73" spans="2:3">
      <c r="B73" s="114" t="s">
        <v>150</v>
      </c>
      <c r="C73" s="87" t="s">
        <v>182</v>
      </c>
    </row>
    <row r="74" spans="2:3">
      <c r="B74" s="114" t="s">
        <v>151</v>
      </c>
      <c r="C74" s="87" t="s">
        <v>182</v>
      </c>
    </row>
    <row r="75" spans="2:3">
      <c r="B75" s="114" t="s">
        <v>152</v>
      </c>
      <c r="C75" s="87" t="s">
        <v>182</v>
      </c>
    </row>
    <row r="76" spans="2:3">
      <c r="B76" s="117" t="s">
        <v>94</v>
      </c>
    </row>
  </sheetData>
  <sheetProtection algorithmName="SHA-512" hashValue="QoRyjfw+QT/e+7kLqJOKvJSD97J/jR42jgSRTPAS4/eUnDfhLZ5Epp1mYDwDiJydGT7M01Q6yIsdWeaaqSxMeQ==" saltValue="YpSACtCKQJwGkhpkxOv0Fw==" spinCount="100000" sheet="1" objects="1" scenarios="1" formatColumns="0" formatRows="0"/>
  <mergeCells count="9">
    <mergeCell ref="B1:G1"/>
    <mergeCell ref="B5:G5"/>
    <mergeCell ref="B6:G6"/>
    <mergeCell ref="B7:G7"/>
    <mergeCell ref="B10:G10"/>
    <mergeCell ref="B9:G9"/>
    <mergeCell ref="B8:G8"/>
    <mergeCell ref="B2:G2"/>
    <mergeCell ref="B3:G3"/>
  </mergeCells>
  <dataValidations count="1">
    <dataValidation type="list" allowBlank="1" showInputMessage="1" showErrorMessage="1" sqref="B52:B61">
      <formula1>EquipCode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activeCell="E52" sqref="E52"/>
    </sheetView>
  </sheetViews>
  <sheetFormatPr defaultRowHeight="15"/>
  <cols>
    <col min="1" max="1" width="5.109375" style="52" customWidth="1"/>
    <col min="2" max="2" width="11.88671875" style="52" customWidth="1"/>
    <col min="3" max="3" width="29.21875" style="52" customWidth="1"/>
    <col min="4" max="4" width="25" style="52" customWidth="1"/>
    <col min="5" max="5" width="11" style="52" customWidth="1"/>
    <col min="6" max="6" width="8.88671875" style="52"/>
    <col min="7" max="7" width="10" style="52" customWidth="1"/>
    <col min="8" max="8" width="10.5546875" style="52" customWidth="1"/>
    <col min="9" max="9" width="16.33203125" style="52" customWidth="1"/>
    <col min="10" max="16384" width="8.88671875" style="52"/>
  </cols>
  <sheetData>
    <row r="1" spans="1:9" s="48" customFormat="1" ht="43.5" customHeight="1">
      <c r="A1" s="89"/>
      <c r="B1" s="219" t="str">
        <f>Title</f>
        <v>Stopped Vehicle Detection Framework - Lot 1 Scanning Radar SVD</v>
      </c>
      <c r="C1" s="219"/>
      <c r="D1" s="220"/>
      <c r="E1" s="220"/>
      <c r="F1" s="219"/>
      <c r="G1" s="223"/>
      <c r="H1" s="219"/>
      <c r="I1" s="90"/>
    </row>
    <row r="2" spans="1:9" s="48" customFormat="1" ht="32.25" customHeight="1">
      <c r="A2" s="45"/>
      <c r="B2" s="209" t="str">
        <f>"Tenderer : "&amp;TendName</f>
        <v>Tenderer : Tenderer inserts Name on 'Notes' worksheet cell B2</v>
      </c>
      <c r="C2" s="209"/>
      <c r="D2" s="209"/>
      <c r="E2" s="209"/>
      <c r="F2" s="209"/>
      <c r="G2" s="209"/>
      <c r="H2" s="209"/>
      <c r="I2" s="46"/>
    </row>
    <row r="3" spans="1:9" s="48" customFormat="1" ht="42.75" customHeight="1">
      <c r="A3" s="45"/>
      <c r="B3" s="215" t="s">
        <v>153</v>
      </c>
      <c r="C3" s="221"/>
      <c r="D3" s="216"/>
      <c r="E3" s="216"/>
      <c r="F3" s="221"/>
      <c r="G3" s="216"/>
      <c r="H3" s="217"/>
      <c r="I3" s="69"/>
    </row>
    <row r="5" spans="1:9" ht="33.75" customHeight="1">
      <c r="B5" s="222" t="s">
        <v>310</v>
      </c>
      <c r="C5" s="222"/>
      <c r="D5" s="222"/>
      <c r="E5" s="222"/>
      <c r="F5" s="222"/>
      <c r="G5" s="222"/>
    </row>
    <row r="6" spans="1:9">
      <c r="B6" s="228" t="s">
        <v>154</v>
      </c>
      <c r="C6" s="228"/>
      <c r="D6" s="228"/>
      <c r="E6" s="228"/>
      <c r="F6" s="228"/>
      <c r="G6" s="228"/>
      <c r="H6" s="228"/>
    </row>
    <row r="7" spans="1:9">
      <c r="B7" s="228" t="s">
        <v>246</v>
      </c>
      <c r="C7" s="228"/>
      <c r="D7" s="228"/>
      <c r="E7" s="228"/>
      <c r="F7" s="228"/>
      <c r="G7" s="228"/>
      <c r="H7" s="228"/>
    </row>
    <row r="8" spans="1:9" ht="15" customHeight="1">
      <c r="B8" s="227" t="s">
        <v>247</v>
      </c>
      <c r="C8" s="227"/>
      <c r="D8" s="227"/>
      <c r="E8" s="227"/>
      <c r="F8" s="227"/>
      <c r="G8" s="227"/>
      <c r="H8" s="227"/>
    </row>
    <row r="9" spans="1:9" ht="33" customHeight="1">
      <c r="B9" s="222" t="s">
        <v>245</v>
      </c>
      <c r="C9" s="222"/>
      <c r="D9" s="222"/>
      <c r="E9" s="222"/>
      <c r="F9" s="222"/>
      <c r="G9" s="222"/>
    </row>
    <row r="10" spans="1:9">
      <c r="B10" s="222" t="s">
        <v>287</v>
      </c>
      <c r="C10" s="222"/>
      <c r="D10" s="222"/>
      <c r="E10" s="222"/>
      <c r="F10" s="222"/>
      <c r="G10" s="222"/>
    </row>
    <row r="11" spans="1:9" ht="15.75" thickBot="1">
      <c r="B11" s="118"/>
      <c r="C11" s="118"/>
      <c r="D11" s="118"/>
      <c r="E11" s="118"/>
      <c r="F11" s="118"/>
      <c r="G11" s="118"/>
      <c r="H11" s="118"/>
    </row>
    <row r="12" spans="1:9" ht="32.25" thickBot="1">
      <c r="B12" s="76" t="s">
        <v>38</v>
      </c>
      <c r="C12" s="76" t="s">
        <v>39</v>
      </c>
      <c r="D12" s="107" t="s">
        <v>49</v>
      </c>
      <c r="E12" s="93" t="s">
        <v>44</v>
      </c>
      <c r="F12" s="93" t="s">
        <v>0</v>
      </c>
      <c r="G12" s="77" t="s">
        <v>50</v>
      </c>
      <c r="H12" s="77" t="s">
        <v>51</v>
      </c>
      <c r="I12" s="95" t="s">
        <v>4</v>
      </c>
    </row>
    <row r="13" spans="1:9" ht="15.75" customHeight="1">
      <c r="B13" s="108" t="s">
        <v>48</v>
      </c>
      <c r="C13" s="109"/>
      <c r="D13" s="109"/>
      <c r="E13" s="109"/>
      <c r="F13" s="109"/>
      <c r="G13" s="109"/>
      <c r="H13" s="109"/>
      <c r="I13" s="109"/>
    </row>
    <row r="14" spans="1:9">
      <c r="B14" s="87" t="s">
        <v>79</v>
      </c>
      <c r="C14" s="114" t="str">
        <f t="shared" ref="C14:C33" si="0">IFERROR(VLOOKUP(B14,Table_All,2,FALSE),"")</f>
        <v>Component 01</v>
      </c>
      <c r="D14" s="32"/>
      <c r="E14" s="194"/>
      <c r="F14" s="32"/>
      <c r="G14" s="116"/>
      <c r="H14" s="116"/>
      <c r="I14" s="98">
        <f>E14*(G14+H14)</f>
        <v>0</v>
      </c>
    </row>
    <row r="15" spans="1:9">
      <c r="B15" s="87"/>
      <c r="C15" s="114" t="str">
        <f t="shared" si="0"/>
        <v/>
      </c>
      <c r="D15" s="32"/>
      <c r="E15" s="194"/>
      <c r="F15" s="32"/>
      <c r="G15" s="116"/>
      <c r="H15" s="116"/>
      <c r="I15" s="98">
        <f t="shared" ref="I15:I33" si="1">E15*(G15+H15)</f>
        <v>0</v>
      </c>
    </row>
    <row r="16" spans="1:9">
      <c r="B16" s="87"/>
      <c r="C16" s="114" t="str">
        <f t="shared" si="0"/>
        <v/>
      </c>
      <c r="D16" s="32"/>
      <c r="E16" s="194"/>
      <c r="F16" s="32"/>
      <c r="G16" s="116"/>
      <c r="H16" s="116"/>
      <c r="I16" s="98">
        <f t="shared" si="1"/>
        <v>0</v>
      </c>
    </row>
    <row r="17" spans="2:9">
      <c r="B17" s="87"/>
      <c r="C17" s="114" t="str">
        <f t="shared" si="0"/>
        <v/>
      </c>
      <c r="D17" s="32"/>
      <c r="E17" s="194"/>
      <c r="F17" s="32"/>
      <c r="G17" s="116"/>
      <c r="H17" s="116"/>
      <c r="I17" s="98">
        <f t="shared" si="1"/>
        <v>0</v>
      </c>
    </row>
    <row r="18" spans="2:9">
      <c r="B18" s="87"/>
      <c r="C18" s="114" t="str">
        <f t="shared" si="0"/>
        <v/>
      </c>
      <c r="D18" s="32"/>
      <c r="E18" s="194"/>
      <c r="F18" s="32"/>
      <c r="G18" s="116"/>
      <c r="H18" s="116"/>
      <c r="I18" s="98">
        <f t="shared" si="1"/>
        <v>0</v>
      </c>
    </row>
    <row r="19" spans="2:9">
      <c r="B19" s="87"/>
      <c r="C19" s="114" t="str">
        <f t="shared" si="0"/>
        <v/>
      </c>
      <c r="D19" s="32"/>
      <c r="E19" s="194"/>
      <c r="F19" s="32"/>
      <c r="G19" s="116"/>
      <c r="H19" s="116"/>
      <c r="I19" s="98">
        <f t="shared" si="1"/>
        <v>0</v>
      </c>
    </row>
    <row r="20" spans="2:9">
      <c r="B20" s="87"/>
      <c r="C20" s="114" t="str">
        <f t="shared" si="0"/>
        <v/>
      </c>
      <c r="D20" s="32"/>
      <c r="E20" s="194"/>
      <c r="F20" s="32"/>
      <c r="G20" s="116"/>
      <c r="H20" s="116"/>
      <c r="I20" s="98">
        <f t="shared" si="1"/>
        <v>0</v>
      </c>
    </row>
    <row r="21" spans="2:9">
      <c r="B21" s="87"/>
      <c r="C21" s="114" t="str">
        <f t="shared" si="0"/>
        <v/>
      </c>
      <c r="D21" s="32"/>
      <c r="E21" s="194"/>
      <c r="F21" s="32"/>
      <c r="G21" s="116"/>
      <c r="H21" s="116"/>
      <c r="I21" s="98">
        <f t="shared" si="1"/>
        <v>0</v>
      </c>
    </row>
    <row r="22" spans="2:9">
      <c r="B22" s="87"/>
      <c r="C22" s="114" t="str">
        <f t="shared" si="0"/>
        <v/>
      </c>
      <c r="D22" s="32"/>
      <c r="E22" s="194"/>
      <c r="F22" s="32"/>
      <c r="G22" s="116"/>
      <c r="H22" s="116"/>
      <c r="I22" s="98">
        <f t="shared" si="1"/>
        <v>0</v>
      </c>
    </row>
    <row r="23" spans="2:9">
      <c r="B23" s="87"/>
      <c r="C23" s="114" t="str">
        <f t="shared" si="0"/>
        <v/>
      </c>
      <c r="D23" s="32"/>
      <c r="E23" s="194"/>
      <c r="F23" s="32"/>
      <c r="G23" s="116"/>
      <c r="H23" s="116"/>
      <c r="I23" s="98">
        <f t="shared" si="1"/>
        <v>0</v>
      </c>
    </row>
    <row r="24" spans="2:9">
      <c r="B24" s="87"/>
      <c r="C24" s="114" t="str">
        <f t="shared" si="0"/>
        <v/>
      </c>
      <c r="D24" s="32"/>
      <c r="E24" s="194"/>
      <c r="F24" s="32"/>
      <c r="G24" s="116"/>
      <c r="H24" s="116"/>
      <c r="I24" s="98">
        <f t="shared" si="1"/>
        <v>0</v>
      </c>
    </row>
    <row r="25" spans="2:9">
      <c r="B25" s="87"/>
      <c r="C25" s="114" t="str">
        <f t="shared" si="0"/>
        <v/>
      </c>
      <c r="D25" s="32"/>
      <c r="E25" s="194"/>
      <c r="F25" s="32"/>
      <c r="G25" s="116"/>
      <c r="H25" s="116"/>
      <c r="I25" s="98">
        <f t="shared" si="1"/>
        <v>0</v>
      </c>
    </row>
    <row r="26" spans="2:9">
      <c r="B26" s="87"/>
      <c r="C26" s="114" t="str">
        <f t="shared" si="0"/>
        <v/>
      </c>
      <c r="D26" s="32"/>
      <c r="E26" s="194"/>
      <c r="F26" s="32"/>
      <c r="G26" s="116"/>
      <c r="H26" s="116"/>
      <c r="I26" s="98">
        <f t="shared" si="1"/>
        <v>0</v>
      </c>
    </row>
    <row r="27" spans="2:9">
      <c r="B27" s="87"/>
      <c r="C27" s="114" t="str">
        <f t="shared" si="0"/>
        <v/>
      </c>
      <c r="D27" s="32"/>
      <c r="E27" s="194"/>
      <c r="F27" s="32"/>
      <c r="G27" s="116"/>
      <c r="H27" s="116"/>
      <c r="I27" s="98">
        <f t="shared" si="1"/>
        <v>0</v>
      </c>
    </row>
    <row r="28" spans="2:9">
      <c r="B28" s="87"/>
      <c r="C28" s="114" t="str">
        <f t="shared" si="0"/>
        <v/>
      </c>
      <c r="D28" s="32"/>
      <c r="E28" s="194"/>
      <c r="F28" s="32"/>
      <c r="G28" s="116"/>
      <c r="H28" s="116"/>
      <c r="I28" s="98">
        <f t="shared" si="1"/>
        <v>0</v>
      </c>
    </row>
    <row r="29" spans="2:9">
      <c r="B29" s="87"/>
      <c r="C29" s="114" t="str">
        <f t="shared" si="0"/>
        <v/>
      </c>
      <c r="D29" s="32"/>
      <c r="E29" s="194"/>
      <c r="F29" s="32"/>
      <c r="G29" s="116"/>
      <c r="H29" s="116"/>
      <c r="I29" s="98">
        <f t="shared" si="1"/>
        <v>0</v>
      </c>
    </row>
    <row r="30" spans="2:9">
      <c r="B30" s="87"/>
      <c r="C30" s="114" t="str">
        <f t="shared" si="0"/>
        <v/>
      </c>
      <c r="D30" s="32"/>
      <c r="E30" s="194"/>
      <c r="F30" s="32"/>
      <c r="G30" s="116"/>
      <c r="H30" s="116"/>
      <c r="I30" s="98">
        <f t="shared" si="1"/>
        <v>0</v>
      </c>
    </row>
    <row r="31" spans="2:9">
      <c r="B31" s="87"/>
      <c r="C31" s="114" t="str">
        <f t="shared" si="0"/>
        <v/>
      </c>
      <c r="D31" s="32"/>
      <c r="E31" s="194"/>
      <c r="F31" s="32"/>
      <c r="G31" s="116"/>
      <c r="H31" s="116"/>
      <c r="I31" s="98">
        <f t="shared" si="1"/>
        <v>0</v>
      </c>
    </row>
    <row r="32" spans="2:9">
      <c r="B32" s="87"/>
      <c r="C32" s="114" t="str">
        <f t="shared" si="0"/>
        <v/>
      </c>
      <c r="D32" s="32"/>
      <c r="E32" s="194"/>
      <c r="F32" s="32"/>
      <c r="G32" s="116"/>
      <c r="H32" s="116"/>
      <c r="I32" s="98">
        <f t="shared" si="1"/>
        <v>0</v>
      </c>
    </row>
    <row r="33" spans="2:9">
      <c r="B33" s="87"/>
      <c r="C33" s="114" t="str">
        <f t="shared" si="0"/>
        <v/>
      </c>
      <c r="D33" s="32"/>
      <c r="E33" s="194"/>
      <c r="F33" s="32"/>
      <c r="G33" s="116"/>
      <c r="H33" s="116"/>
      <c r="I33" s="98">
        <f t="shared" si="1"/>
        <v>0</v>
      </c>
    </row>
    <row r="34" spans="2:9" ht="15.75">
      <c r="I34" s="113">
        <f>SUM(I14:I33)</f>
        <v>0</v>
      </c>
    </row>
    <row r="35" spans="2:9" ht="15.75" thickBot="1"/>
    <row r="36" spans="2:9" ht="32.25" thickBot="1">
      <c r="B36" s="76" t="s">
        <v>38</v>
      </c>
      <c r="C36" s="76" t="s">
        <v>39</v>
      </c>
      <c r="D36" s="107" t="s">
        <v>311</v>
      </c>
      <c r="E36" s="93" t="s">
        <v>44</v>
      </c>
      <c r="F36" s="93" t="s">
        <v>0</v>
      </c>
      <c r="G36" s="77" t="s">
        <v>50</v>
      </c>
      <c r="H36" s="77" t="s">
        <v>51</v>
      </c>
      <c r="I36" s="95" t="s">
        <v>4</v>
      </c>
    </row>
    <row r="37" spans="2:9" ht="15.75" customHeight="1">
      <c r="B37" s="108" t="s">
        <v>141</v>
      </c>
      <c r="C37" s="109"/>
      <c r="D37" s="109"/>
      <c r="E37" s="109"/>
      <c r="F37" s="109"/>
      <c r="G37" s="109"/>
      <c r="H37" s="109"/>
      <c r="I37" s="109"/>
    </row>
    <row r="38" spans="2:9">
      <c r="B38" s="87" t="s">
        <v>79</v>
      </c>
      <c r="C38" s="114" t="str">
        <f t="shared" ref="C38:C57" si="2">IFERROR(VLOOKUP(B38,Table_All,2,FALSE),"")</f>
        <v>Component 01</v>
      </c>
      <c r="D38" s="32"/>
      <c r="E38" s="194"/>
      <c r="F38" s="32"/>
      <c r="G38" s="116"/>
      <c r="H38" s="116"/>
      <c r="I38" s="98">
        <f>E38*(G38+H38)</f>
        <v>0</v>
      </c>
    </row>
    <row r="39" spans="2:9">
      <c r="B39" s="87"/>
      <c r="C39" s="114" t="str">
        <f t="shared" si="2"/>
        <v/>
      </c>
      <c r="D39" s="32"/>
      <c r="E39" s="194"/>
      <c r="F39" s="32"/>
      <c r="G39" s="116"/>
      <c r="H39" s="116"/>
      <c r="I39" s="98">
        <f t="shared" ref="I39:I57" si="3">E39*(G39+H39)</f>
        <v>0</v>
      </c>
    </row>
    <row r="40" spans="2:9">
      <c r="B40" s="87"/>
      <c r="C40" s="114" t="str">
        <f t="shared" si="2"/>
        <v/>
      </c>
      <c r="D40" s="32"/>
      <c r="E40" s="194"/>
      <c r="F40" s="32"/>
      <c r="G40" s="116"/>
      <c r="H40" s="116"/>
      <c r="I40" s="98">
        <f t="shared" si="3"/>
        <v>0</v>
      </c>
    </row>
    <row r="41" spans="2:9">
      <c r="B41" s="87"/>
      <c r="C41" s="114" t="str">
        <f t="shared" si="2"/>
        <v/>
      </c>
      <c r="D41" s="32"/>
      <c r="E41" s="194"/>
      <c r="F41" s="32"/>
      <c r="G41" s="116"/>
      <c r="H41" s="116"/>
      <c r="I41" s="98">
        <f t="shared" si="3"/>
        <v>0</v>
      </c>
    </row>
    <row r="42" spans="2:9">
      <c r="B42" s="87"/>
      <c r="C42" s="114" t="str">
        <f t="shared" si="2"/>
        <v/>
      </c>
      <c r="D42" s="32"/>
      <c r="E42" s="194"/>
      <c r="F42" s="32"/>
      <c r="G42" s="116"/>
      <c r="H42" s="116"/>
      <c r="I42" s="98">
        <f t="shared" si="3"/>
        <v>0</v>
      </c>
    </row>
    <row r="43" spans="2:9">
      <c r="B43" s="87"/>
      <c r="C43" s="114" t="str">
        <f t="shared" si="2"/>
        <v/>
      </c>
      <c r="D43" s="32"/>
      <c r="E43" s="194"/>
      <c r="F43" s="32"/>
      <c r="G43" s="116"/>
      <c r="H43" s="116"/>
      <c r="I43" s="98">
        <f t="shared" si="3"/>
        <v>0</v>
      </c>
    </row>
    <row r="44" spans="2:9">
      <c r="B44" s="87"/>
      <c r="C44" s="114" t="str">
        <f t="shared" si="2"/>
        <v/>
      </c>
      <c r="D44" s="32"/>
      <c r="E44" s="194"/>
      <c r="F44" s="32"/>
      <c r="G44" s="116"/>
      <c r="H44" s="116"/>
      <c r="I44" s="98">
        <f t="shared" si="3"/>
        <v>0</v>
      </c>
    </row>
    <row r="45" spans="2:9">
      <c r="B45" s="87"/>
      <c r="C45" s="114" t="str">
        <f t="shared" si="2"/>
        <v/>
      </c>
      <c r="D45" s="32"/>
      <c r="E45" s="194"/>
      <c r="F45" s="32"/>
      <c r="G45" s="116"/>
      <c r="H45" s="116"/>
      <c r="I45" s="98">
        <f t="shared" si="3"/>
        <v>0</v>
      </c>
    </row>
    <row r="46" spans="2:9">
      <c r="B46" s="87"/>
      <c r="C46" s="114" t="str">
        <f t="shared" si="2"/>
        <v/>
      </c>
      <c r="D46" s="32"/>
      <c r="E46" s="194"/>
      <c r="F46" s="32"/>
      <c r="G46" s="116"/>
      <c r="H46" s="116"/>
      <c r="I46" s="98">
        <f t="shared" si="3"/>
        <v>0</v>
      </c>
    </row>
    <row r="47" spans="2:9">
      <c r="B47" s="87"/>
      <c r="C47" s="114" t="str">
        <f t="shared" si="2"/>
        <v/>
      </c>
      <c r="D47" s="32"/>
      <c r="E47" s="194"/>
      <c r="F47" s="32"/>
      <c r="G47" s="116"/>
      <c r="H47" s="116"/>
      <c r="I47" s="98">
        <f t="shared" si="3"/>
        <v>0</v>
      </c>
    </row>
    <row r="48" spans="2:9">
      <c r="B48" s="87"/>
      <c r="C48" s="114" t="str">
        <f t="shared" si="2"/>
        <v/>
      </c>
      <c r="D48" s="32"/>
      <c r="E48" s="194"/>
      <c r="F48" s="32"/>
      <c r="G48" s="116"/>
      <c r="H48" s="116"/>
      <c r="I48" s="98">
        <f t="shared" si="3"/>
        <v>0</v>
      </c>
    </row>
    <row r="49" spans="2:9">
      <c r="B49" s="87"/>
      <c r="C49" s="114" t="str">
        <f t="shared" si="2"/>
        <v/>
      </c>
      <c r="D49" s="32"/>
      <c r="E49" s="194"/>
      <c r="F49" s="32"/>
      <c r="G49" s="116"/>
      <c r="H49" s="116"/>
      <c r="I49" s="98">
        <f t="shared" si="3"/>
        <v>0</v>
      </c>
    </row>
    <row r="50" spans="2:9">
      <c r="B50" s="87"/>
      <c r="C50" s="114" t="str">
        <f t="shared" si="2"/>
        <v/>
      </c>
      <c r="D50" s="32"/>
      <c r="E50" s="194"/>
      <c r="F50" s="32"/>
      <c r="G50" s="116"/>
      <c r="H50" s="116"/>
      <c r="I50" s="98">
        <f t="shared" si="3"/>
        <v>0</v>
      </c>
    </row>
    <row r="51" spans="2:9">
      <c r="B51" s="87"/>
      <c r="C51" s="114" t="str">
        <f t="shared" si="2"/>
        <v/>
      </c>
      <c r="D51" s="32"/>
      <c r="E51" s="194"/>
      <c r="F51" s="32"/>
      <c r="G51" s="116"/>
      <c r="H51" s="116"/>
      <c r="I51" s="98">
        <f t="shared" si="3"/>
        <v>0</v>
      </c>
    </row>
    <row r="52" spans="2:9">
      <c r="B52" s="87"/>
      <c r="C52" s="114" t="str">
        <f t="shared" si="2"/>
        <v/>
      </c>
      <c r="D52" s="32"/>
      <c r="E52" s="194"/>
      <c r="F52" s="32"/>
      <c r="G52" s="116"/>
      <c r="H52" s="116"/>
      <c r="I52" s="98">
        <f t="shared" si="3"/>
        <v>0</v>
      </c>
    </row>
    <row r="53" spans="2:9">
      <c r="B53" s="87"/>
      <c r="C53" s="114" t="str">
        <f t="shared" si="2"/>
        <v/>
      </c>
      <c r="D53" s="32"/>
      <c r="E53" s="194"/>
      <c r="F53" s="32"/>
      <c r="G53" s="116"/>
      <c r="H53" s="116"/>
      <c r="I53" s="98">
        <f t="shared" si="3"/>
        <v>0</v>
      </c>
    </row>
    <row r="54" spans="2:9">
      <c r="B54" s="87"/>
      <c r="C54" s="114" t="str">
        <f t="shared" si="2"/>
        <v/>
      </c>
      <c r="D54" s="32"/>
      <c r="E54" s="194"/>
      <c r="F54" s="32"/>
      <c r="G54" s="116"/>
      <c r="H54" s="116"/>
      <c r="I54" s="98">
        <f t="shared" si="3"/>
        <v>0</v>
      </c>
    </row>
    <row r="55" spans="2:9">
      <c r="B55" s="87"/>
      <c r="C55" s="114" t="str">
        <f t="shared" si="2"/>
        <v/>
      </c>
      <c r="D55" s="32"/>
      <c r="E55" s="194"/>
      <c r="F55" s="32"/>
      <c r="G55" s="116"/>
      <c r="H55" s="116"/>
      <c r="I55" s="98">
        <f t="shared" si="3"/>
        <v>0</v>
      </c>
    </row>
    <row r="56" spans="2:9">
      <c r="B56" s="87"/>
      <c r="C56" s="114" t="str">
        <f t="shared" si="2"/>
        <v/>
      </c>
      <c r="D56" s="32"/>
      <c r="E56" s="194"/>
      <c r="F56" s="32"/>
      <c r="G56" s="116"/>
      <c r="H56" s="116"/>
      <c r="I56" s="98">
        <f t="shared" si="3"/>
        <v>0</v>
      </c>
    </row>
    <row r="57" spans="2:9">
      <c r="B57" s="87"/>
      <c r="C57" s="114" t="str">
        <f t="shared" si="2"/>
        <v/>
      </c>
      <c r="D57" s="32"/>
      <c r="E57" s="194"/>
      <c r="F57" s="32"/>
      <c r="G57" s="116"/>
      <c r="H57" s="116"/>
      <c r="I57" s="98">
        <f t="shared" si="3"/>
        <v>0</v>
      </c>
    </row>
    <row r="58" spans="2:9" ht="15.75">
      <c r="I58" s="113">
        <f>SUM(I38:I57)</f>
        <v>0</v>
      </c>
    </row>
  </sheetData>
  <sheetProtection algorithmName="SHA-512" hashValue="JS1fELMjxcjpmcr/NPW4fr2sTON2QX4udtONwnBkqPaF/STSe8WqX+3rPCwoBoz8RXS3INAo2RnX5qXyb/pUjQ==" saltValue="ompTC1k83wkpA8nUs/3Fwg==" spinCount="100000" sheet="1" objects="1" scenarios="1" formatColumns="0" formatRows="0"/>
  <mergeCells count="9">
    <mergeCell ref="B8:H8"/>
    <mergeCell ref="B9:G9"/>
    <mergeCell ref="B5:G5"/>
    <mergeCell ref="B10:G10"/>
    <mergeCell ref="B1:H1"/>
    <mergeCell ref="B2:H2"/>
    <mergeCell ref="B3:H3"/>
    <mergeCell ref="B6:H6"/>
    <mergeCell ref="B7:H7"/>
  </mergeCells>
  <dataValidations count="1">
    <dataValidation type="list" allowBlank="1" showInputMessage="1" showErrorMessage="1" sqref="B14:B33 B38:B57">
      <formula1>Equip</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8"/>
  <sheetViews>
    <sheetView zoomScaleNormal="100" workbookViewId="0">
      <selection activeCell="D9" sqref="D9"/>
    </sheetView>
  </sheetViews>
  <sheetFormatPr defaultRowHeight="15"/>
  <cols>
    <col min="1" max="1" width="7.109375" style="52" customWidth="1"/>
    <col min="2" max="2" width="5.109375" style="52" bestFit="1" customWidth="1"/>
    <col min="3" max="3" width="14" style="52" bestFit="1" customWidth="1"/>
    <col min="4" max="4" width="20.21875" style="52" bestFit="1" customWidth="1"/>
    <col min="5" max="5" width="15" style="52" customWidth="1"/>
    <col min="6" max="6" width="18.44140625" style="52" customWidth="1"/>
    <col min="7" max="7" width="7.6640625" style="52" customWidth="1"/>
    <col min="8" max="16384" width="8.88671875" style="52"/>
  </cols>
  <sheetData>
    <row r="1" spans="1:7" s="48" customFormat="1" ht="43.5" customHeight="1">
      <c r="A1" s="168"/>
      <c r="B1" s="229" t="str">
        <f>Title</f>
        <v>Stopped Vehicle Detection Framework - Lot 1 Scanning Radar SVD</v>
      </c>
      <c r="C1" s="229"/>
      <c r="D1" s="229"/>
      <c r="E1" s="229"/>
      <c r="F1" s="229"/>
      <c r="G1" s="169"/>
    </row>
    <row r="2" spans="1:7" s="48" customFormat="1" ht="32.25" customHeight="1">
      <c r="A2" s="45"/>
      <c r="B2" s="209" t="str">
        <f>"Tenderer : "&amp;TendName</f>
        <v>Tenderer : Tenderer inserts Name on 'Notes' worksheet cell B2</v>
      </c>
      <c r="C2" s="209"/>
      <c r="D2" s="209"/>
      <c r="E2" s="209"/>
      <c r="F2" s="209"/>
      <c r="G2" s="46"/>
    </row>
    <row r="3" spans="1:7" s="48" customFormat="1" ht="42.75" customHeight="1">
      <c r="A3" s="45"/>
      <c r="B3" s="215" t="s">
        <v>272</v>
      </c>
      <c r="C3" s="216"/>
      <c r="D3" s="216"/>
      <c r="E3" s="216"/>
      <c r="F3" s="217"/>
      <c r="G3" s="69"/>
    </row>
    <row r="4" spans="1:7">
      <c r="A4" s="54"/>
      <c r="B4" s="55"/>
      <c r="C4" s="55"/>
      <c r="D4" s="55"/>
      <c r="E4" s="55"/>
      <c r="F4" s="55"/>
      <c r="G4" s="51"/>
    </row>
    <row r="5" spans="1:7" ht="31.5" customHeight="1">
      <c r="A5" s="54"/>
      <c r="B5" s="230" t="s">
        <v>288</v>
      </c>
      <c r="C5" s="230"/>
      <c r="D5" s="230"/>
      <c r="E5" s="230"/>
      <c r="F5" s="230"/>
      <c r="G5" s="51"/>
    </row>
    <row r="6" spans="1:7" ht="33" customHeight="1">
      <c r="A6" s="54"/>
      <c r="B6" s="230" t="s">
        <v>290</v>
      </c>
      <c r="C6" s="230"/>
      <c r="D6" s="230"/>
      <c r="E6" s="230"/>
      <c r="F6" s="230"/>
      <c r="G6" s="51"/>
    </row>
    <row r="7" spans="1:7">
      <c r="A7" s="54"/>
      <c r="B7" s="55"/>
      <c r="C7" s="55"/>
      <c r="D7" s="55"/>
      <c r="E7" s="55"/>
      <c r="F7" s="55"/>
      <c r="G7" s="51"/>
    </row>
    <row r="8" spans="1:7">
      <c r="A8" s="54"/>
      <c r="B8" s="170" t="s">
        <v>273</v>
      </c>
      <c r="C8" s="171" t="s">
        <v>281</v>
      </c>
      <c r="D8" s="172" t="s">
        <v>286</v>
      </c>
      <c r="E8" s="171" t="s">
        <v>282</v>
      </c>
      <c r="F8" s="55"/>
      <c r="G8" s="51"/>
    </row>
    <row r="9" spans="1:7">
      <c r="A9" s="54"/>
      <c r="B9" s="173" t="s">
        <v>274</v>
      </c>
      <c r="C9" s="173" t="s">
        <v>265</v>
      </c>
      <c r="D9" s="176">
        <f>Components!G25+Components!G48+Components!G62+Spares!I34+Spares!I58</f>
        <v>0</v>
      </c>
      <c r="E9" s="173">
        <v>20</v>
      </c>
      <c r="F9" s="175" t="s">
        <v>289</v>
      </c>
      <c r="G9" s="51"/>
    </row>
    <row r="10" spans="1:7">
      <c r="A10" s="54"/>
      <c r="B10" s="173" t="s">
        <v>275</v>
      </c>
      <c r="C10" s="173" t="s">
        <v>266</v>
      </c>
      <c r="D10" s="177"/>
      <c r="E10" s="173">
        <v>20</v>
      </c>
      <c r="F10" s="55"/>
      <c r="G10" s="51"/>
    </row>
    <row r="11" spans="1:7">
      <c r="A11" s="54"/>
      <c r="B11" s="173" t="s">
        <v>276</v>
      </c>
      <c r="C11" s="173" t="s">
        <v>267</v>
      </c>
      <c r="D11" s="177"/>
      <c r="E11" s="173">
        <v>20</v>
      </c>
      <c r="F11" s="55"/>
      <c r="G11" s="51"/>
    </row>
    <row r="12" spans="1:7">
      <c r="A12" s="54"/>
      <c r="B12" s="173" t="s">
        <v>277</v>
      </c>
      <c r="C12" s="173" t="s">
        <v>268</v>
      </c>
      <c r="D12" s="177"/>
      <c r="E12" s="173">
        <v>10</v>
      </c>
      <c r="F12" s="55"/>
      <c r="G12" s="51"/>
    </row>
    <row r="13" spans="1:7">
      <c r="A13" s="54"/>
      <c r="B13" s="173" t="s">
        <v>278</v>
      </c>
      <c r="C13" s="173" t="s">
        <v>269</v>
      </c>
      <c r="D13" s="177"/>
      <c r="E13" s="173">
        <v>10</v>
      </c>
      <c r="F13" s="55"/>
      <c r="G13" s="51"/>
    </row>
    <row r="14" spans="1:7">
      <c r="A14" s="54"/>
      <c r="B14" s="173" t="s">
        <v>279</v>
      </c>
      <c r="C14" s="173" t="s">
        <v>270</v>
      </c>
      <c r="D14" s="177"/>
      <c r="E14" s="173">
        <v>5</v>
      </c>
      <c r="F14" s="55"/>
      <c r="G14" s="51"/>
    </row>
    <row r="15" spans="1:7">
      <c r="A15" s="54"/>
      <c r="B15" s="173" t="s">
        <v>280</v>
      </c>
      <c r="C15" s="173" t="s">
        <v>271</v>
      </c>
      <c r="D15" s="177"/>
      <c r="E15" s="173">
        <v>5</v>
      </c>
      <c r="F15" s="55"/>
      <c r="G15" s="51"/>
    </row>
    <row r="16" spans="1:7">
      <c r="A16" s="54"/>
      <c r="B16" s="55"/>
      <c r="C16" s="55"/>
      <c r="D16" s="55"/>
      <c r="E16" s="55"/>
      <c r="F16" s="55"/>
      <c r="G16" s="51"/>
    </row>
    <row r="17" spans="1:7">
      <c r="A17" s="54"/>
      <c r="B17" s="55"/>
      <c r="C17" s="55"/>
      <c r="D17" s="55"/>
      <c r="E17" s="55"/>
      <c r="F17" s="55"/>
      <c r="G17" s="51"/>
    </row>
    <row r="18" spans="1:7">
      <c r="A18" s="61"/>
      <c r="B18" s="62"/>
      <c r="C18" s="62"/>
      <c r="D18" s="62"/>
      <c r="E18" s="62"/>
      <c r="F18" s="62"/>
      <c r="G18" s="64"/>
    </row>
  </sheetData>
  <sheetProtection password="C756" sheet="1" objects="1" scenarios="1" formatColumns="0"/>
  <mergeCells count="5">
    <mergeCell ref="B1:F1"/>
    <mergeCell ref="B2:F2"/>
    <mergeCell ref="B3:F3"/>
    <mergeCell ref="B5:F5"/>
    <mergeCell ref="B6:F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Version</vt:lpstr>
      <vt:lpstr>Notes</vt:lpstr>
      <vt:lpstr>Lookups</vt:lpstr>
      <vt:lpstr>Margins</vt:lpstr>
      <vt:lpstr>Personnel</vt:lpstr>
      <vt:lpstr>Management</vt:lpstr>
      <vt:lpstr>Components</vt:lpstr>
      <vt:lpstr>Spares</vt:lpstr>
      <vt:lpstr>VolDisc</vt:lpstr>
      <vt:lpstr>ITC</vt:lpstr>
      <vt:lpstr>Support</vt:lpstr>
      <vt:lpstr>Warranty</vt:lpstr>
      <vt:lpstr>Training</vt:lpstr>
      <vt:lpstr>Assessment</vt:lpstr>
      <vt:lpstr>ADD</vt:lpstr>
      <vt:lpstr>Cab</vt:lpstr>
      <vt:lpstr>Comp</vt:lpstr>
      <vt:lpstr>Equip</vt:lpstr>
      <vt:lpstr>LOC</vt:lpstr>
      <vt:lpstr>ROLE</vt:lpstr>
      <vt:lpstr>RoleRates</vt:lpstr>
      <vt:lpstr>Table_All</vt:lpstr>
      <vt:lpstr>TendName</vt:lpstr>
      <vt:lpstr>Title</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Rollinson, Rebecca</dc:creator>
  <cp:lastModifiedBy>XCORDRH</cp:lastModifiedBy>
  <cp:lastPrinted>2020-02-26T11:44:19Z</cp:lastPrinted>
  <dcterms:created xsi:type="dcterms:W3CDTF">2014-12-22T12:03:13Z</dcterms:created>
  <dcterms:modified xsi:type="dcterms:W3CDTF">2020-05-18T08:39:35Z</dcterms:modified>
</cp:coreProperties>
</file>