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23040" windowHeight="906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62913"/>
</workbook>
</file>

<file path=xl/calcChain.xml><?xml version="1.0" encoding="utf-8"?>
<calcChain xmlns="http://schemas.openxmlformats.org/spreadsheetml/2006/main">
  <c r="H13" i="41" l="1"/>
  <c r="H12" i="41"/>
  <c r="H11" i="41"/>
  <c r="H10" i="41"/>
  <c r="D32" i="35" l="1"/>
  <c r="D33" i="35"/>
  <c r="D34" i="35"/>
  <c r="D35" i="35"/>
  <c r="D36" i="35"/>
  <c r="D37" i="35"/>
  <c r="D31" i="35"/>
  <c r="E32" i="35"/>
  <c r="E33" i="35"/>
  <c r="E34" i="35"/>
  <c r="E35" i="35"/>
  <c r="E36" i="35"/>
  <c r="E37"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63" i="27" l="1"/>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E161" i="40" l="1"/>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E26" i="3"/>
  <c r="E175" i="27"/>
  <c r="F43" i="40"/>
  <c r="F47" i="40" s="1"/>
  <c r="F50" i="40" s="1"/>
  <c r="E43" i="40"/>
  <c r="E47" i="40" s="1"/>
  <c r="E50" i="40" s="1"/>
  <c r="G43" i="40"/>
  <c r="G47" i="40" s="1"/>
  <c r="G50" i="40" s="1"/>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<sst xmlns="http://schemas.openxmlformats.org/spreadsheetml/2006/main" count="1960" uniqueCount="490">
  <si>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</si>
  <si>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</si>
  <si>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</si>
  <si>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</si>
  <si>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</si>
  <si>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</si>
  <si>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</si>
  <si>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</si>
  <si>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</si>
  <si>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</si>
  <si>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</si>
  <si>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</si>
  <si>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</si>
  <si>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</si>
  <si>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</si>
  <si>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</si>
  <si>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</si>
  <si>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</si>
  <si>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</si>
  <si>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</si>
  <si>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</si>
  <si>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</si>
  <si>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</si>
  <si>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</si>
  <si>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</si>
  <si>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</si>
  <si>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</si>
  <si>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</si>
  <si>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</si>
  <si>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</si>
  <si>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</si>
  <si>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</si>
  <si>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</si>
  <si>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</si>
  <si>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</si>
  <si>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</si>
  <si>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</si>
  <si>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</si>
  <si>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</si>
  <si>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</si>
  <si>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</si>
  <si>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</si>
  <si>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</si>
  <si>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</si>
  <si>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</si>
  <si>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</si>
  <si>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</si>
  <si>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</si>
  <si>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</si>
  <si>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</si>
  <si>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</si>
  <si>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</si>
  <si>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</si>
  <si>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</si>
  <si>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</si>
  <si>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</si>
  <si>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</si>
  <si>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</si>
  <si>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</si>
  <si>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</si>
  <si>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</si>
  <si>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</si>
  <si>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</si>
  <si>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</si>
  <si>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</si>
  <si>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</si>
  <si>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</si>
  <si>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</si>
  <si>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</si>
  <si>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</si>
  <si>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</si>
  <si>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</si>
  <si>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</si>
  <si>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</si>
  <si>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</si>
  <si>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</si>
  <si>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</si>
  <si>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</si>
  <si>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</si>
  <si>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</si>
  <si>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</si>
  <si>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</si>
  <si>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</si>
  <si>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</si>
  <si>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</si>
  <si>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</si>
  <si>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</si>
  <si>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</si>
  <si>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</si>
  <si>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</si>
  <si>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</si>
  <si>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</si>
  <si>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</si>
  <si>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</si>
  <si>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</si>
  <si>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</si>
  <si>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</si>
  <si>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</si>
  <si>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</si>
  <si>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</si>
  <si>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</si>
  <si>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</si>
  <si>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</si>
  <si>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</si>
  <si>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</si>
  <si>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</si>
  <si>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</si>
  <si>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</si>
  <si>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</si>
  <si>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</si>
  <si>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</si>
  <si>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</si>
  <si>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</si>
  <si>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</si>
  <si>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</si>
  <si>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</si>
  <si>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</si>
  <si>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</si>
  <si>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</si>
  <si>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</si>
  <si>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</si>
  <si>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</si>
  <si>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</si>
  <si>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</si>
  <si>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</si>
  <si>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</si>
  <si>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</si>
  <si>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</si>
  <si>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</si>
  <si>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</si>
  <si>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</si>
  <si>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</si>
  <si>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</si>
  <si>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</si>
  <si>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</si>
  <si>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</si>
  <si>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</si>
  <si>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</si>
  <si>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</si>
  <si>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</si>
  <si>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</si>
  <si>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</si>
  <si>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</si>
  <si>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</si>
  <si>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</si>
  <si>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</si>
  <si>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</si>
  <si>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</si>
  <si>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</si>
  <si>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</si>
  <si>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</si>
  <si>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</si>
  <si>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</si>
  <si>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</si>
  <si>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</si>
  <si>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</si>
  <si>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</si>
  <si>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</si>
  <si>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</si>
  <si>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</si>
  <si>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</si>
  <si>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</si>
  <si>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</si>
  <si>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</si>
  <si>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</si>
  <si>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</si>
  <si>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</si>
  <si>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</si>
  <si>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</si>
  <si>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</si>
  <si>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</si>
  <si>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</si>
  <si>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</si>
  <si>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</si>
  <si>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</si>
  <si>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</si>
  <si>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</si>
  <si>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</si>
  <si>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</si>
  <si>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</si>
  <si>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</si>
  <si>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</si>
  <si>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</si>
  <si>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</si>
  <si>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</si>
  <si>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</si>
  <si>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</si>
  <si>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</si>
  <si>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</si>
  <si>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</si>
  <si>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</si>
  <si>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</si>
  <si>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</si>
  <si>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</si>
  <si>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</si>
  <si>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</si>
  <si>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</si>
  <si>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</si>
  <si>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</si>
  <si>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</si>
  <si>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</si>
  <si>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</si>
  <si>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</si>
  <si>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</si>
  <si>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</si>
  <si>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</si>
  <si>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</si>
  <si>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</si>
  <si>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</si>
  <si>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</si>
  <si>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</si>
  <si>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</si>
  <si>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</si>
  <si>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</si>
  <si>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</si>
  <si>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</si>
  <si>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</si>
  <si>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</si>
  <si>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</si>
  <si>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</si>
  <si>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</si>
  <si>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</si>
  <si>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</si>
  <si>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</si>
  <si>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</si>
  <si>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</si>
  <si>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</si>
  <si>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</si>
  <si>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</si>
  <si>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</si>
  <si>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</si>
  <si>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</si>
  <si>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</si>
  <si>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</si>
  <si>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</si>
  <si>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</si>
  <si>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</si>
  <si>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</si>
  <si>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</si>
  <si>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</si>
  <si>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</si>
  <si>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</si>
  <si>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</si>
  <si>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</si>
  <si>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</si>
  <si>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</si>
  <si>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</si>
  <si>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</si>
  <si>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</si>
  <si>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</si>
  <si>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</si>
  <si>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</si>
  <si>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</si>
  <si>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</si>
  <si>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</si>
  <si>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</si>
  <si>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</si>
  <si>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</si>
  <si>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</si>
  <si>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</si>
  <si>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</si>
  <si>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</si>
  <si>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</si>
  <si>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</si>
  <si>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</si>
  <si>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</si>
  <si>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</si>
  <si>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</si>
  <si>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</si>
  <si>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</si>
  <si>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</si>
  <si>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</si>
  <si>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</si>
  <si>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</si>
  <si>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</si>
  <si>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</si>
  <si>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</si>
  <si>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</si>
  <si>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</si>
  <si>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</si>
  <si>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</si>
  <si>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</si>
  <si>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</si>
  <si>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</si>
  <si>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</si>
  <si>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</si>
  <si>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</si>
  <si>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</si>
  <si>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</si>
  <si>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</si>
  <si>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</si>
  <si>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</si>
  <si>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</si>
  <si>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</si>
  <si>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</si>
  <si>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</si>
  <si>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</si>
  <si>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</si>
  <si>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</si>
  <si>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</si>
  <si>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</si>
  <si>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</si>
  <si>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</si>
  <si>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</si>
  <si>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</si>
  <si>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</si>
  <si>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</si>
  <si>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</si>
  <si>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</si>
  <si>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</si>
  <si>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</si>
  <si>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</si>
  <si>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</si>
  <si>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</si>
  <si>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</si>
  <si>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</si>
  <si>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</si>
  <si>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</si>
  <si>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</si>
  <si>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</si>
  <si>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</si>
  <si>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</si>
  <si>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</si>
  <si>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</si>
  <si>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</si>
  <si>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</si>
  <si>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</si>
  <si>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</si>
  <si>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</si>
  <si>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</si>
  <si>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</si>
  <si>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</si>
  <si>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</si>
  <si>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</si>
  <si>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</si>
  <si>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</si>
  <si>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</si>
  <si>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</si>
  <si>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</si>
  <si>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</si>
  <si>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</si>
  <si>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</si>
  <si>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</si>
  <si>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</si>
  <si>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</si>
  <si>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</si>
  <si>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</si>
  <si>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</si>
  <si>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</si>
  <si>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</si>
  <si>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</si>
  <si>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</si>
  <si>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</si>
  <si>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</si>
  <si>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</si>
  <si>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</si>
  <si>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</si>
  <si>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</si>
  <si>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</si>
  <si>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</si>
  <si>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</si>
  <si>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</si>
  <si>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</si>
  <si>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</si>
  <si>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</si>
  <si>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</si>
  <si>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</si>
  <si>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</si>
  <si>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</si>
  <si>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</si>
  <si>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</si>
  <si>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</si>
  <si>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</si>
  <si>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</si>
  <si>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</si>
  <si>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</si>
  <si>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</si>
  <si>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</si>
  <si>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</si>
  <si>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</si>
  <si>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</si>
  <si>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</si>
  <si>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</si>
  <si>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</si>
  <si>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</si>
  <si>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</si>
  <si>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</si>
  <si>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</si>
  <si>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</si>
  <si>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</si>
  <si>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</si>
  <si>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</si>
  <si>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</si>
  <si>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</si>
  <si>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</si>
  <si>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</si>
  <si>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</si>
  <si>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</si>
  <si>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</si>
  <si>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</si>
  <si>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</si>
  <si>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</si>
  <si>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</si>
  <si>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</si>
  <si>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</si>
  <si>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</si>
  <si>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</si>
  <si>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</si>
  <si>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</si>
  <si>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</si>
  <si>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</si>
  <si>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</si>
  <si>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</si>
  <si>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</si>
  <si>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</si>
  <si>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</si>
  <si>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</si>
  <si>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</si>
  <si>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</si>
  <si>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</si>
  <si>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</si>
  <si>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</si>
  <si>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</si>
  <si>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</si>
  <si>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</si>
  <si>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</si>
  <si>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</si>
  <si>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</si>
  <si>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</si>
  <si>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</si>
  <si>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</si>
  <si>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</si>
  <si>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</si>
  <si>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</si>
  <si>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</si>
  <si>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</si>
  <si>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</si>
  <si>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</si>
  <si>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</si>
  <si>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</si>
  <si>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</si>
  <si>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</si>
  <si>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</si>
  <si>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</si>
  <si>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</si>
  <si>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</si>
  <si>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</si>
  <si>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</si>
  <si>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</si>
  <si>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</si>
  <si>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</si>
  <si>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</si>
  <si>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</si>
  <si>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</si>
  <si>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</si>
  <si>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</si>
  <si>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</si>
  <si>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</si>
  <si>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</si>
  <si>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</si>
  <si>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</si>
  <si>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</si>
  <si>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</si>
  <si>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</si>
  <si>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</si>
  <si>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</si>
  <si>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</si>
  <si>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</si>
  <si>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</si>
  <si>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</si>
  <si>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</si>
  <si>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</si>
  <si>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</si>
  <si>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</si>
  <si>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</si>
  <si>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</si>
  <si>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</si>
  <si>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</si>
  <si>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</si>
  <si>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</si>
  <si>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1 - Hardware &amp; Software</t>
  </si>
  <si>
    <t>2 - Hardware</t>
  </si>
  <si>
    <t>3 - Software</t>
  </si>
  <si>
    <t>4 - IA Products</t>
  </si>
  <si>
    <t>5 - Health</t>
  </si>
  <si>
    <t>6 - Education Technology</t>
  </si>
  <si>
    <t>7 - Cicular I.T.</t>
  </si>
  <si>
    <t>RM 6098</t>
  </si>
  <si>
    <t>Technology Products &amp; Associated Services 2</t>
  </si>
  <si>
    <t>RM 6098 (lots 1-7) Financial Viability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</si>
</sst>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4">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70" fillId="9" borderId="28" xfId="18" applyFont="1" applyBorder="1" applyAlignment="1">
      <alignment horizontal="left" vertical="center" wrapText="1"/>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0.00353</cdr:x>
      <cdr:y>0.39389</cdr:y>
    </cdr:from>
    <cdr:to>
      <cdr:x>0.92374</cdr:x>
      <cdr:y>0.58602</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41032" y="2988209"/>
          <a:ext cx="10682989" cy="14575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 6098 Technology Products &amp; Associated Services 2 (Lots</a:t>
          </a:r>
          <a:r>
            <a:rPr lang="en-US" sz="3200" b="0" i="0" u="none" strike="noStrike" baseline="0">
              <a:solidFill>
                <a:schemeClr val="bg1"/>
              </a:solidFill>
              <a:effectLst/>
              <a:latin typeface="Arial"/>
              <a:cs typeface="Arial"/>
            </a:rPr>
            <a:t> 1-7 GOLD)</a:t>
          </a:r>
          <a:endParaRPr lang="en-US" sz="3200" b="0" i="0" u="none" strike="noStrike">
            <a:solidFill>
              <a:schemeClr val="bg1"/>
            </a:solidFill>
            <a:effectLst/>
            <a:latin typeface="Arial"/>
            <a:cs typeface="Arial"/>
          </a:endParaRP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25400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158750</xdr:rowOff>
        </xdr:from>
        <xdr:to>
          <xdr:col>7</xdr:col>
          <xdr:colOff>730250</xdr:colOff>
          <xdr:row>21</xdr:row>
          <xdr:rowOff>25400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152400</xdr:rowOff>
        </xdr:from>
        <xdr:to>
          <xdr:col>7</xdr:col>
          <xdr:colOff>730250</xdr:colOff>
          <xdr:row>22</xdr:row>
          <xdr:rowOff>25400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29" sqref="G29"/>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6098 (lots 1-7) 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1" t="str">
        <f>HYPERLINK("#'Contents'!A1",sysChkWord)</f>
        <v>All Checks OK</v>
      </c>
      <c r="D5" s="251"/>
      <c r="E5" s="251"/>
      <c r="F5" s="109"/>
      <c r="G5" s="109"/>
      <c r="H5" s="109"/>
      <c r="I5" s="109"/>
      <c r="J5" s="109"/>
      <c r="K5" s="109"/>
    </row>
    <row r="6" spans="1:11" ht="12.5" x14ac:dyDescent="0.25">
      <c r="A6" s="109"/>
      <c r="B6" s="114"/>
      <c r="C6" s="250" t="str">
        <f>HYPERLINK("#'Contents'!A1","Click for Contents")</f>
        <v>Click for Contents</v>
      </c>
      <c r="D6" s="250"/>
      <c r="E6" s="250"/>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468</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hidden="1" x14ac:dyDescent="0.25">
      <c r="A18" s="91"/>
      <c r="B18" s="91"/>
      <c r="C18" s="91"/>
      <c r="D18" s="91"/>
      <c r="E18" s="93" t="s">
        <v>447</v>
      </c>
      <c r="F18" s="120" t="s">
        <v>286</v>
      </c>
      <c r="G18" s="93" t="s">
        <v>460</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hidden="1" x14ac:dyDescent="0.25">
      <c r="A23" s="91"/>
      <c r="B23" s="91"/>
      <c r="C23" s="91"/>
      <c r="D23" s="91"/>
      <c r="E23" s="93" t="s">
        <v>448</v>
      </c>
      <c r="F23" s="120" t="s">
        <v>286</v>
      </c>
      <c r="G23" s="93" t="s">
        <v>435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sheetProtection algorithmName="SHA-512" hashValue="+OAVJb6AUkR6t2a2zoMSixccjf3AlXE2t7hMF1prp53BgBKPM4Q3Po7e2BpsVIHNRiVOnZwoTOdUbhojibd0Kg==" saltValue="AGLdh9LIOjFH2aklqjjWVw=="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19" activePane="bottomLeft" state="frozen"/>
      <selection activeCell="A9" sqref="A9"/>
      <selection pane="bottomLeft" activeCell="L16" sqref="L16"/>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6098 (lots 1-7) 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0" t="str">
        <f>HYPERLINK("#'Contents'!A1","Click for Contents")</f>
        <v>Click for Contents</v>
      </c>
      <c r="D6" s="250"/>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0" t="s">
        <v>453</v>
      </c>
      <c r="E12" s="260"/>
      <c r="F12" s="260"/>
      <c r="G12" s="260"/>
      <c r="H12" s="260"/>
      <c r="I12" s="260"/>
      <c r="J12" s="260"/>
      <c r="K12" s="260"/>
    </row>
    <row r="13" spans="1:12" ht="56" customHeight="1" x14ac:dyDescent="0.35">
      <c r="C13" s="180"/>
      <c r="D13" s="258" t="s">
        <v>452</v>
      </c>
      <c r="E13" s="272"/>
      <c r="F13" s="272"/>
      <c r="G13" s="272"/>
      <c r="H13" s="272"/>
      <c r="I13" s="272"/>
      <c r="J13" s="272"/>
      <c r="K13" s="272"/>
    </row>
    <row r="14" spans="1:12" ht="51" customHeight="1" x14ac:dyDescent="0.35">
      <c r="C14" s="180"/>
      <c r="D14" s="258" t="s">
        <v>389</v>
      </c>
      <c r="E14" s="258"/>
      <c r="F14" s="258"/>
      <c r="G14" s="258"/>
      <c r="H14" s="258"/>
      <c r="I14" s="258"/>
      <c r="J14" s="258"/>
      <c r="K14" s="258"/>
    </row>
    <row r="15" spans="1:12" ht="48" customHeight="1" x14ac:dyDescent="0.35">
      <c r="C15" s="180"/>
      <c r="D15" s="260" t="s">
        <v>371</v>
      </c>
      <c r="E15" s="260"/>
      <c r="F15" s="260"/>
      <c r="G15" s="260"/>
      <c r="H15" s="260"/>
      <c r="I15" s="260"/>
      <c r="J15" s="260"/>
      <c r="K15" s="260"/>
    </row>
    <row r="16" spans="1:12" s="219" customFormat="1" ht="48" customHeight="1" x14ac:dyDescent="0.35">
      <c r="C16" s="220"/>
      <c r="D16" s="260" t="s">
        <v>454</v>
      </c>
      <c r="E16" s="260"/>
      <c r="F16" s="260"/>
      <c r="G16" s="260"/>
      <c r="H16" s="260"/>
      <c r="I16" s="260"/>
      <c r="J16" s="260"/>
      <c r="K16" s="260"/>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8" t="s">
        <v>456</v>
      </c>
      <c r="E21" s="270"/>
      <c r="F21" s="270"/>
      <c r="G21" s="270"/>
      <c r="H21" s="270"/>
      <c r="I21" s="270"/>
      <c r="J21" s="270"/>
      <c r="K21" s="270"/>
    </row>
    <row r="22" spans="3:11" ht="83" customHeight="1" outlineLevel="1" x14ac:dyDescent="0.25">
      <c r="C22" s="182" t="s">
        <v>92</v>
      </c>
      <c r="D22" s="258" t="s">
        <v>457</v>
      </c>
      <c r="E22" s="271"/>
      <c r="F22" s="271"/>
      <c r="G22" s="271"/>
      <c r="H22" s="271"/>
      <c r="I22" s="271"/>
      <c r="J22" s="271"/>
      <c r="K22" s="271"/>
    </row>
    <row r="23" spans="3:11" s="27" customFormat="1" ht="31" customHeight="1" outlineLevel="1" x14ac:dyDescent="0.25">
      <c r="C23" s="182" t="s">
        <v>93</v>
      </c>
      <c r="D23" s="260" t="s">
        <v>436</v>
      </c>
      <c r="E23" s="260"/>
      <c r="F23" s="260"/>
      <c r="G23" s="260"/>
      <c r="H23" s="260"/>
      <c r="I23" s="260"/>
      <c r="J23" s="57" t="s">
        <v>146</v>
      </c>
      <c r="K23" s="211" t="s">
        <v>105</v>
      </c>
    </row>
    <row r="24" spans="3:11" ht="39.5" customHeight="1" outlineLevel="1" x14ac:dyDescent="0.35">
      <c r="C24" s="180"/>
      <c r="D24" s="261" t="s">
        <v>458</v>
      </c>
      <c r="E24" s="262"/>
      <c r="F24" s="262"/>
      <c r="G24" s="262"/>
      <c r="H24" s="262"/>
      <c r="I24" s="262"/>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5" t="s">
        <v>326</v>
      </c>
      <c r="E28" s="266"/>
      <c r="F28" s="266"/>
      <c r="G28" s="266"/>
      <c r="H28" s="266"/>
      <c r="I28" s="266"/>
      <c r="J28" s="266"/>
      <c r="K28" s="266"/>
    </row>
    <row r="29" spans="3:11" ht="76.75" customHeight="1" outlineLevel="1" x14ac:dyDescent="0.35">
      <c r="C29" s="180" t="s">
        <v>94</v>
      </c>
      <c r="D29" s="59" t="s">
        <v>327</v>
      </c>
      <c r="E29" s="263" t="s">
        <v>459</v>
      </c>
      <c r="F29" s="267"/>
      <c r="G29" s="267"/>
      <c r="H29" s="267"/>
      <c r="I29" s="267"/>
      <c r="J29" s="267"/>
      <c r="K29" s="267"/>
    </row>
    <row r="30" spans="3:11" ht="76.75" customHeight="1" outlineLevel="1" x14ac:dyDescent="0.35">
      <c r="C30" s="180" t="s">
        <v>95</v>
      </c>
      <c r="D30" s="128" t="s">
        <v>463</v>
      </c>
      <c r="E30" s="263" t="s">
        <v>464</v>
      </c>
      <c r="F30" s="264"/>
      <c r="G30" s="264"/>
      <c r="H30" s="264"/>
      <c r="I30" s="264"/>
      <c r="J30" s="264"/>
      <c r="K30" s="264"/>
    </row>
    <row r="31" spans="3:11" ht="76.75" customHeight="1" outlineLevel="1" x14ac:dyDescent="0.35">
      <c r="C31" s="180" t="s">
        <v>96</v>
      </c>
      <c r="D31" s="60" t="s">
        <v>462</v>
      </c>
      <c r="E31" s="263" t="s">
        <v>461</v>
      </c>
      <c r="F31" s="264"/>
      <c r="G31" s="264"/>
      <c r="H31" s="264"/>
      <c r="I31" s="264"/>
      <c r="J31" s="264"/>
      <c r="K31" s="264"/>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73" t="s">
        <v>328</v>
      </c>
      <c r="E43" s="274"/>
      <c r="F43" s="35"/>
      <c r="G43" s="35"/>
      <c r="H43" s="35"/>
      <c r="I43" s="35"/>
      <c r="J43" s="35"/>
      <c r="K43" s="35"/>
    </row>
    <row r="44" spans="3:11" ht="93" customHeight="1" outlineLevel="1" x14ac:dyDescent="0.35">
      <c r="C44" s="180"/>
      <c r="D44" s="252" t="s">
        <v>390</v>
      </c>
      <c r="E44" s="253"/>
      <c r="F44" s="253"/>
      <c r="G44" s="253"/>
      <c r="H44" s="253"/>
      <c r="I44" s="253"/>
      <c r="J44" s="253"/>
      <c r="K44" s="253"/>
    </row>
    <row r="45" spans="3:11" ht="27.5" customHeight="1" outlineLevel="1" x14ac:dyDescent="0.35">
      <c r="C45" s="180"/>
      <c r="D45" s="254" t="s">
        <v>98</v>
      </c>
      <c r="E45" s="256" t="s">
        <v>385</v>
      </c>
      <c r="F45" s="257"/>
      <c r="G45" s="257"/>
      <c r="H45" s="257"/>
      <c r="I45" s="257"/>
      <c r="J45" s="257"/>
      <c r="K45" s="257"/>
    </row>
    <row r="46" spans="3:11" ht="50.5" customHeight="1" outlineLevel="1" x14ac:dyDescent="0.35">
      <c r="C46" s="180"/>
      <c r="D46" s="255"/>
      <c r="E46" s="256" t="s">
        <v>437</v>
      </c>
      <c r="F46" s="268"/>
      <c r="G46" s="268"/>
      <c r="H46" s="268"/>
      <c r="I46" s="268"/>
      <c r="J46" s="268"/>
      <c r="K46" s="268"/>
    </row>
    <row r="47" spans="3:11" ht="15.5" outlineLevel="1" x14ac:dyDescent="0.35">
      <c r="C47" s="180"/>
      <c r="D47" s="1"/>
      <c r="E47" s="58"/>
      <c r="F47" s="58"/>
      <c r="G47" s="58"/>
      <c r="H47" s="58"/>
      <c r="I47" s="58"/>
      <c r="J47" s="58"/>
      <c r="K47" s="58"/>
    </row>
    <row r="48" spans="3:11" ht="34.5" customHeight="1" outlineLevel="1" x14ac:dyDescent="0.35">
      <c r="C48" s="180"/>
      <c r="D48" s="254" t="s">
        <v>99</v>
      </c>
      <c r="E48" s="256" t="s">
        <v>479</v>
      </c>
      <c r="F48" s="257"/>
      <c r="G48" s="257"/>
      <c r="H48" s="257"/>
      <c r="I48" s="257"/>
      <c r="J48" s="257"/>
      <c r="K48" s="257"/>
    </row>
    <row r="49" spans="3:11" ht="98" customHeight="1" outlineLevel="1" x14ac:dyDescent="0.35">
      <c r="C49" s="180"/>
      <c r="D49" s="255"/>
      <c r="E49" s="256" t="s">
        <v>446</v>
      </c>
      <c r="F49" s="257"/>
      <c r="G49" s="257"/>
      <c r="H49" s="257"/>
      <c r="I49" s="257"/>
      <c r="J49" s="257"/>
      <c r="K49" s="257"/>
    </row>
    <row r="50" spans="3:11" ht="7" customHeight="1" outlineLevel="1" x14ac:dyDescent="0.35">
      <c r="C50" s="180"/>
      <c r="D50" s="56"/>
      <c r="E50" s="58"/>
      <c r="F50" s="58"/>
      <c r="G50" s="58"/>
      <c r="H50" s="58"/>
      <c r="I50" s="58"/>
      <c r="J50" s="58"/>
      <c r="K50" s="58"/>
    </row>
    <row r="51" spans="3:11" ht="48.5" customHeight="1" outlineLevel="1" x14ac:dyDescent="0.35">
      <c r="C51" s="180"/>
      <c r="D51" s="254" t="s">
        <v>438</v>
      </c>
      <c r="E51" s="256" t="s">
        <v>444</v>
      </c>
      <c r="F51" s="257"/>
      <c r="G51" s="257"/>
      <c r="H51" s="257"/>
      <c r="I51" s="257"/>
      <c r="J51" s="257"/>
      <c r="K51" s="257"/>
    </row>
    <row r="52" spans="3:11" ht="27.5" customHeight="1" outlineLevel="1" x14ac:dyDescent="0.35">
      <c r="C52" s="180"/>
      <c r="D52" s="255"/>
      <c r="E52" s="256" t="s">
        <v>386</v>
      </c>
      <c r="F52" s="257"/>
      <c r="G52" s="257"/>
      <c r="H52" s="257"/>
      <c r="I52" s="257"/>
      <c r="J52" s="257"/>
      <c r="K52" s="257"/>
    </row>
    <row r="53" spans="3:11" ht="34.5" customHeight="1" outlineLevel="1" x14ac:dyDescent="0.35">
      <c r="C53" s="180"/>
      <c r="D53" s="252" t="s">
        <v>439</v>
      </c>
      <c r="E53" s="253"/>
      <c r="F53" s="253"/>
      <c r="G53" s="253"/>
      <c r="H53" s="253"/>
      <c r="I53" s="253"/>
      <c r="J53" s="253"/>
      <c r="K53" s="253"/>
    </row>
    <row r="54" spans="3:11" ht="15.5" outlineLevel="1" x14ac:dyDescent="0.35">
      <c r="C54" s="180"/>
      <c r="D54" s="34"/>
      <c r="E54" s="35"/>
      <c r="F54" s="35"/>
      <c r="G54" s="35"/>
      <c r="H54" s="228"/>
      <c r="I54" s="35"/>
      <c r="J54" s="35"/>
      <c r="K54" s="35"/>
    </row>
    <row r="55" spans="3:11" ht="23.5" customHeight="1" outlineLevel="1" x14ac:dyDescent="0.35">
      <c r="C55" s="180"/>
      <c r="D55" s="275" t="s">
        <v>329</v>
      </c>
      <c r="E55" s="276"/>
      <c r="F55" s="35"/>
      <c r="G55" s="35"/>
      <c r="H55" s="35"/>
      <c r="I55" s="35"/>
      <c r="J55" s="35"/>
      <c r="K55" s="35"/>
    </row>
    <row r="56" spans="3:11" ht="31.5" customHeight="1" outlineLevel="1" x14ac:dyDescent="0.35">
      <c r="C56" s="180"/>
      <c r="D56" s="258" t="s">
        <v>382</v>
      </c>
      <c r="E56" s="259"/>
      <c r="F56" s="259"/>
      <c r="G56" s="259"/>
      <c r="H56" s="259"/>
      <c r="I56" s="259"/>
      <c r="J56" s="259"/>
      <c r="K56" s="259"/>
    </row>
    <row r="57" spans="3:11" ht="31.5" customHeight="1" outlineLevel="1" x14ac:dyDescent="0.35">
      <c r="C57" s="180"/>
      <c r="D57" s="258" t="s">
        <v>331</v>
      </c>
      <c r="E57" s="259"/>
      <c r="F57" s="259"/>
      <c r="G57" s="259"/>
      <c r="H57" s="259"/>
      <c r="I57" s="259"/>
      <c r="J57" s="259"/>
      <c r="K57" s="259"/>
    </row>
    <row r="58" spans="3:11" s="219" customFormat="1" ht="31.5" customHeight="1" outlineLevel="1" x14ac:dyDescent="0.35">
      <c r="C58" s="220"/>
      <c r="D58" s="36" t="s">
        <v>478</v>
      </c>
      <c r="E58" s="234"/>
      <c r="F58" s="234"/>
      <c r="G58" s="234"/>
      <c r="H58" s="234"/>
      <c r="I58" s="234"/>
      <c r="J58" s="234"/>
      <c r="K58" s="234"/>
    </row>
    <row r="59" spans="3:11" ht="31.5" customHeight="1" outlineLevel="1" x14ac:dyDescent="0.35">
      <c r="C59" s="180"/>
      <c r="D59" s="258" t="s">
        <v>308</v>
      </c>
      <c r="E59" s="259"/>
      <c r="F59" s="259"/>
      <c r="G59" s="259"/>
      <c r="H59" s="259"/>
      <c r="I59" s="259"/>
      <c r="J59" s="259"/>
      <c r="K59" s="259"/>
    </row>
    <row r="60" spans="3:11" ht="15.5" outlineLevel="1" x14ac:dyDescent="0.35">
      <c r="C60" s="180"/>
      <c r="D60" s="34"/>
      <c r="E60" s="35"/>
      <c r="F60" s="35"/>
      <c r="G60" s="35"/>
      <c r="H60" s="35"/>
      <c r="I60" s="35"/>
      <c r="J60" s="35"/>
      <c r="K60" s="35"/>
    </row>
    <row r="61" spans="3:11" ht="23.5" customHeight="1" outlineLevel="1" x14ac:dyDescent="0.35">
      <c r="C61" s="180"/>
      <c r="D61" s="277" t="s">
        <v>330</v>
      </c>
      <c r="E61" s="274"/>
      <c r="F61" s="35"/>
      <c r="G61" s="35"/>
      <c r="H61" s="35"/>
      <c r="I61" s="35"/>
      <c r="J61" s="35"/>
      <c r="K61" s="35"/>
    </row>
    <row r="62" spans="3:11" ht="8.5" customHeight="1" outlineLevel="1" x14ac:dyDescent="0.35">
      <c r="C62" s="180"/>
      <c r="D62" s="258"/>
      <c r="E62" s="259"/>
      <c r="F62" s="259"/>
      <c r="G62" s="259"/>
      <c r="H62" s="259"/>
      <c r="I62" s="259"/>
      <c r="J62" s="259"/>
      <c r="K62" s="259"/>
    </row>
    <row r="63" spans="3:11" ht="31.5" customHeight="1" outlineLevel="1" x14ac:dyDescent="0.35">
      <c r="C63" s="180"/>
      <c r="D63" s="258" t="s">
        <v>312</v>
      </c>
      <c r="E63" s="259"/>
      <c r="F63" s="259"/>
      <c r="G63" s="259"/>
      <c r="H63" s="259"/>
      <c r="I63" s="259"/>
      <c r="J63" s="259"/>
      <c r="K63" s="259"/>
    </row>
    <row r="64" spans="3:11" ht="89.5" customHeight="1" outlineLevel="1" x14ac:dyDescent="0.35">
      <c r="C64" s="180"/>
      <c r="D64" s="252" t="s">
        <v>313</v>
      </c>
      <c r="E64" s="253"/>
      <c r="F64" s="253"/>
      <c r="G64" s="253"/>
      <c r="H64" s="253"/>
      <c r="I64" s="253"/>
      <c r="J64" s="253"/>
      <c r="K64" s="253"/>
    </row>
    <row r="65" spans="1:12" ht="49" customHeight="1" outlineLevel="1" x14ac:dyDescent="0.35">
      <c r="C65" s="180"/>
      <c r="D65" s="258" t="s">
        <v>387</v>
      </c>
      <c r="E65" s="272"/>
      <c r="F65" s="272"/>
      <c r="G65" s="272"/>
      <c r="H65" s="272"/>
      <c r="I65" s="272"/>
      <c r="J65" s="272"/>
      <c r="K65" s="272"/>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8" t="s">
        <v>381</v>
      </c>
      <c r="E68" s="269"/>
      <c r="F68" s="269"/>
      <c r="G68" s="269"/>
      <c r="H68" s="269"/>
      <c r="I68" s="269"/>
      <c r="J68" s="269"/>
      <c r="K68" s="269"/>
    </row>
    <row r="69" spans="1:12" s="27" customFormat="1" ht="90.5" hidden="1" customHeight="1" x14ac:dyDescent="0.35">
      <c r="C69" s="180"/>
      <c r="D69" s="258" t="s">
        <v>398</v>
      </c>
      <c r="E69" s="269"/>
      <c r="F69" s="269"/>
      <c r="G69" s="269"/>
      <c r="H69" s="269"/>
      <c r="I69" s="269"/>
      <c r="J69" s="269"/>
      <c r="K69" s="269"/>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sheetProtection algorithmName="SHA-512" hashValue="VAKmTYH13q1XCfbxA1L1VrQqG3nz818gHtnN9sNfWNRZEqe35f5LeRUKalzoSX7XcepW0u98It57U+5NE4oxxQ==" saltValue="qQffVQ0heWy2/WfKspkjgQ==" spinCount="100000" sheet="1" objects="1" scenarios="1"/>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3"/>
  <sheetViews>
    <sheetView showGridLines="0" zoomScale="80" zoomScaleNormal="80" workbookViewId="0">
      <pane ySplit="8" topLeftCell="A21" activePane="bottomLeft" state="frozen"/>
      <selection activeCell="A9" sqref="A9"/>
      <selection pane="bottomLeft" activeCell="D27" sqref="D27"/>
    </sheetView>
  </sheetViews>
  <sheetFormatPr defaultColWidth="0" defaultRowHeight="0" customHeight="1" zeroHeight="1" x14ac:dyDescent="0.25"/>
  <cols>
    <col min="1" max="2" width="3.69921875" customWidth="1"/>
    <col min="3" max="3" width="24" customWidth="1"/>
    <col min="4" max="4" width="63.69921875" customWidth="1"/>
    <col min="5" max="5" width="14.3984375" customWidth="1"/>
    <col min="6" max="6" width="16.3984375" customWidth="1"/>
    <col min="7"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6098 (lots 1-7)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SUM(A9:A40)</f>
        <v>0</v>
      </c>
      <c r="B8" s="185">
        <f>SUM(B9:B40)</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143">
        <v>0.04</v>
      </c>
      <c r="F16" s="141"/>
      <c r="G16" s="143">
        <v>0.08</v>
      </c>
      <c r="H16" s="142" t="s">
        <v>49</v>
      </c>
      <c r="I16" s="26"/>
      <c r="J16" s="202" t="str">
        <f>"x"&amp;" &lt; "&amp;TEXT(E16,"0.0%")</f>
        <v>x &lt; 4.0%</v>
      </c>
      <c r="K16" s="137" t="str">
        <f>TEXT(E16,"0.0%")&amp;" ≤ "&amp;" x "&amp;" ≤ "&amp;TEXT(G16,"0.0%")</f>
        <v>4.0% ≤  x  ≤ 8.0%</v>
      </c>
      <c r="L16" s="138" t="str">
        <f>"x"&amp;" &gt; "&amp;TEXT(G16,"0.0%")</f>
        <v>x &gt; 8.0%</v>
      </c>
      <c r="M16" s="26"/>
      <c r="N16" s="26"/>
      <c r="O16" s="26"/>
      <c r="P16" s="26"/>
      <c r="Q16" s="26"/>
      <c r="R16" s="26"/>
      <c r="S16" s="26"/>
      <c r="T16" s="26"/>
      <c r="U16" s="26"/>
      <c r="V16" s="26"/>
    </row>
    <row r="17" spans="2:22" ht="15.5" x14ac:dyDescent="0.35">
      <c r="B17" s="27"/>
      <c r="C17" s="139" t="s">
        <v>68</v>
      </c>
      <c r="D17" s="139" t="s">
        <v>383</v>
      </c>
      <c r="E17" s="154"/>
      <c r="F17" s="154"/>
      <c r="G17" s="154"/>
      <c r="H17" s="142" t="s">
        <v>49</v>
      </c>
      <c r="I17" s="26"/>
      <c r="J17" s="154"/>
      <c r="K17" s="154"/>
      <c r="L17" s="154"/>
      <c r="M17" s="26"/>
      <c r="N17" s="26"/>
      <c r="O17" s="26"/>
      <c r="P17" s="26"/>
      <c r="Q17" s="26"/>
      <c r="R17" s="26"/>
      <c r="S17" s="26"/>
      <c r="T17" s="26"/>
      <c r="U17" s="26"/>
      <c r="V17" s="26"/>
    </row>
    <row r="18" spans="2:22" ht="15.5" x14ac:dyDescent="0.35">
      <c r="B18" s="27"/>
      <c r="C18" s="139" t="s">
        <v>71</v>
      </c>
      <c r="D18" s="139" t="s">
        <v>76</v>
      </c>
      <c r="E18" s="140">
        <v>3.5</v>
      </c>
      <c r="F18" s="141"/>
      <c r="G18" s="140">
        <v>3</v>
      </c>
      <c r="H18" s="142" t="s">
        <v>50</v>
      </c>
      <c r="I18" s="26"/>
      <c r="J18" s="201" t="str">
        <f>"x"&amp;" &gt; "&amp;E18</f>
        <v>x &gt; 3.5</v>
      </c>
      <c r="K18" s="135" t="str">
        <f>E18&amp;" ≥ "&amp;" x "&amp;" ≥ "&amp;G18</f>
        <v>3.5 ≥  x  ≥ 3</v>
      </c>
      <c r="L18" s="136" t="str">
        <f>"x"&amp;" &lt; "&amp;G18</f>
        <v>x &lt; 3</v>
      </c>
      <c r="M18" s="26"/>
      <c r="N18" s="26"/>
      <c r="O18" s="26"/>
      <c r="P18" s="26"/>
      <c r="Q18" s="26"/>
      <c r="R18" s="26"/>
      <c r="S18" s="26"/>
      <c r="T18" s="26"/>
      <c r="U18" s="26"/>
      <c r="V18" s="26"/>
    </row>
    <row r="19" spans="2:22" ht="15.5" x14ac:dyDescent="0.35">
      <c r="B19" s="27"/>
      <c r="C19" s="139">
        <v>4</v>
      </c>
      <c r="D19" s="139" t="s">
        <v>80</v>
      </c>
      <c r="E19" s="140">
        <v>5</v>
      </c>
      <c r="F19" s="141"/>
      <c r="G19" s="140">
        <v>4.5</v>
      </c>
      <c r="H19" s="142" t="s">
        <v>50</v>
      </c>
      <c r="I19" s="26"/>
      <c r="J19" s="201" t="str">
        <f>"x"&amp;" &gt; "&amp;E19</f>
        <v>x &gt; 5</v>
      </c>
      <c r="K19" s="135" t="str">
        <f>E19&amp;" ≥ "&amp;" x "&amp;" ≥ "&amp;G19</f>
        <v>5 ≥  x  ≥ 4.5</v>
      </c>
      <c r="L19" s="136" t="str">
        <f>"x"&amp;" &lt; "&amp;G19</f>
        <v>x &lt; 4.5</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384</v>
      </c>
      <c r="H26" s="26"/>
      <c r="I26" s="26"/>
      <c r="J26" s="26"/>
      <c r="K26" s="26"/>
      <c r="L26" s="26"/>
      <c r="M26" s="26"/>
      <c r="N26" s="26"/>
      <c r="O26" s="26"/>
      <c r="P26" s="26"/>
      <c r="Q26" s="26"/>
      <c r="R26" s="26"/>
      <c r="S26" s="26"/>
      <c r="T26" s="26"/>
      <c r="U26" s="26"/>
      <c r="V26" s="26"/>
    </row>
    <row r="27" spans="2:22" ht="15.5" x14ac:dyDescent="0.25">
      <c r="B27" s="27"/>
      <c r="C27" s="39"/>
      <c r="D27" s="241">
        <f t="array" ref="D27">MAX(IF(E31:E37="YES",F31:F37))</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2" t="s">
        <v>469</v>
      </c>
      <c r="E30" s="243" t="s">
        <v>471</v>
      </c>
      <c r="F30" s="243" t="s">
        <v>470</v>
      </c>
      <c r="G30" s="26"/>
      <c r="H30" s="26"/>
      <c r="I30" s="26"/>
      <c r="J30" s="26"/>
      <c r="K30" s="26"/>
      <c r="L30" s="26"/>
      <c r="M30" s="26"/>
      <c r="N30" s="26"/>
      <c r="O30" s="26"/>
      <c r="P30" s="26"/>
      <c r="Q30" s="26"/>
      <c r="R30" s="26"/>
      <c r="S30" s="26"/>
      <c r="T30" s="26"/>
      <c r="U30" s="26"/>
      <c r="V30" s="26"/>
    </row>
    <row r="31" spans="2:22" s="219" customFormat="1" ht="14" x14ac:dyDescent="0.3">
      <c r="C31" s="39"/>
      <c r="D31" s="29" t="str">
        <f>'2.1 Lead Ancillary Input '!G16</f>
        <v>1 - Hardware &amp; Software</v>
      </c>
      <c r="E31" s="247" t="str">
        <f>IF('2.1 Lead Ancillary Input '!H16=TRUE,"YES","")</f>
        <v/>
      </c>
      <c r="F31" s="248">
        <v>5000</v>
      </c>
      <c r="G31" s="26"/>
      <c r="H31" s="26"/>
      <c r="I31" s="26"/>
      <c r="J31" s="26"/>
      <c r="K31" s="26"/>
      <c r="L31" s="26"/>
      <c r="M31" s="26"/>
      <c r="N31" s="26"/>
      <c r="O31" s="26"/>
      <c r="P31" s="26"/>
      <c r="Q31" s="26"/>
      <c r="R31" s="26"/>
      <c r="S31" s="26"/>
      <c r="T31" s="26"/>
      <c r="U31" s="26"/>
      <c r="V31" s="26"/>
    </row>
    <row r="32" spans="2:22" s="219" customFormat="1" ht="14" x14ac:dyDescent="0.3">
      <c r="C32" s="39"/>
      <c r="D32" s="29" t="str">
        <f>'2.1 Lead Ancillary Input '!G17</f>
        <v>2 - Hardware</v>
      </c>
      <c r="E32" s="247" t="str">
        <f>IF('2.1 Lead Ancillary Input '!H17=TRUE,"YES","")</f>
        <v/>
      </c>
      <c r="F32" s="248">
        <v>250</v>
      </c>
      <c r="G32" s="26"/>
      <c r="H32" s="26"/>
      <c r="I32" s="26"/>
      <c r="J32" s="26"/>
      <c r="K32" s="26"/>
      <c r="L32" s="26"/>
      <c r="M32" s="26"/>
      <c r="N32" s="26"/>
      <c r="O32" s="26"/>
      <c r="P32" s="26"/>
      <c r="Q32" s="26"/>
      <c r="R32" s="26"/>
      <c r="S32" s="26"/>
      <c r="T32" s="26"/>
      <c r="U32" s="26"/>
      <c r="V32" s="26"/>
    </row>
    <row r="33" spans="1:22" s="219" customFormat="1" ht="14" x14ac:dyDescent="0.3">
      <c r="C33" s="39"/>
      <c r="D33" s="29" t="str">
        <f>'2.1 Lead Ancillary Input '!G18</f>
        <v>3 - Software</v>
      </c>
      <c r="E33" s="247" t="str">
        <f>IF('2.1 Lead Ancillary Input '!H18=TRUE,"YES","")</f>
        <v/>
      </c>
      <c r="F33" s="248">
        <v>250</v>
      </c>
      <c r="G33" s="26"/>
      <c r="H33" s="26"/>
      <c r="I33" s="26"/>
      <c r="J33" s="26"/>
      <c r="K33" s="26"/>
      <c r="L33" s="26"/>
      <c r="M33" s="26"/>
      <c r="N33" s="26"/>
      <c r="O33" s="26"/>
      <c r="P33" s="26"/>
      <c r="Q33" s="26"/>
      <c r="R33" s="26"/>
      <c r="S33" s="26"/>
      <c r="T33" s="26"/>
      <c r="U33" s="26"/>
      <c r="V33" s="26"/>
    </row>
    <row r="34" spans="1:22" s="219" customFormat="1" ht="14" x14ac:dyDescent="0.3">
      <c r="C34" s="39"/>
      <c r="D34" s="29" t="str">
        <f>'2.1 Lead Ancillary Input '!G19</f>
        <v>4 - IA Products</v>
      </c>
      <c r="E34" s="247" t="str">
        <f>IF('2.1 Lead Ancillary Input '!H19=TRUE,"YES","")</f>
        <v/>
      </c>
      <c r="F34" s="248">
        <v>0</v>
      </c>
      <c r="G34" s="26"/>
      <c r="H34" s="26"/>
      <c r="I34" s="26"/>
      <c r="J34" s="26"/>
      <c r="K34" s="26"/>
      <c r="L34" s="26"/>
      <c r="M34" s="26"/>
      <c r="N34" s="26"/>
      <c r="O34" s="26"/>
      <c r="P34" s="26"/>
      <c r="Q34" s="26"/>
      <c r="R34" s="26"/>
      <c r="S34" s="26"/>
      <c r="T34" s="26"/>
      <c r="U34" s="26"/>
      <c r="V34" s="26"/>
    </row>
    <row r="35" spans="1:22" s="219" customFormat="1" ht="14" x14ac:dyDescent="0.3">
      <c r="C35" s="39"/>
      <c r="D35" s="29" t="str">
        <f>'2.1 Lead Ancillary Input '!G20</f>
        <v>5 - Health</v>
      </c>
      <c r="E35" s="247" t="str">
        <f>IF('2.1 Lead Ancillary Input '!H20=TRUE,"YES","")</f>
        <v/>
      </c>
      <c r="F35" s="248">
        <v>0</v>
      </c>
      <c r="G35" s="26"/>
      <c r="H35" s="26"/>
      <c r="I35" s="26"/>
      <c r="J35" s="26"/>
      <c r="K35" s="26"/>
      <c r="L35" s="26"/>
      <c r="M35" s="26"/>
      <c r="N35" s="26"/>
      <c r="O35" s="26"/>
      <c r="P35" s="26"/>
      <c r="Q35" s="26"/>
      <c r="R35" s="26"/>
      <c r="S35" s="26"/>
      <c r="T35" s="26"/>
      <c r="U35" s="26"/>
      <c r="V35" s="26"/>
    </row>
    <row r="36" spans="1:22" s="219" customFormat="1" ht="14" x14ac:dyDescent="0.3">
      <c r="C36" s="39"/>
      <c r="D36" s="29" t="str">
        <f>'2.1 Lead Ancillary Input '!G21</f>
        <v>6 - Education Technology</v>
      </c>
      <c r="E36" s="247" t="str">
        <f>IF('2.1 Lead Ancillary Input '!H21=TRUE,"YES","")</f>
        <v/>
      </c>
      <c r="F36" s="248">
        <v>0</v>
      </c>
      <c r="G36" s="26"/>
      <c r="H36" s="26"/>
      <c r="I36" s="26"/>
      <c r="J36" s="26"/>
      <c r="K36" s="26"/>
      <c r="L36" s="26"/>
      <c r="M36" s="26"/>
      <c r="N36" s="26"/>
      <c r="O36" s="26"/>
      <c r="P36" s="26"/>
      <c r="Q36" s="26"/>
      <c r="R36" s="26"/>
      <c r="S36" s="26"/>
      <c r="T36" s="26"/>
      <c r="U36" s="26"/>
      <c r="V36" s="26"/>
    </row>
    <row r="37" spans="1:22" s="219" customFormat="1" ht="14" x14ac:dyDescent="0.3">
      <c r="C37" s="39"/>
      <c r="D37" s="29" t="str">
        <f>'2.1 Lead Ancillary Input '!G22</f>
        <v>7 - Cicular I.T.</v>
      </c>
      <c r="E37" s="247" t="str">
        <f>IF('2.1 Lead Ancillary Input '!H22=TRUE,"YES","")</f>
        <v/>
      </c>
      <c r="F37" s="248">
        <v>0</v>
      </c>
      <c r="G37" s="26"/>
      <c r="H37" s="26"/>
      <c r="I37" s="26"/>
      <c r="J37" s="26"/>
      <c r="K37" s="26"/>
      <c r="L37" s="26"/>
      <c r="M37" s="26"/>
      <c r="N37" s="26"/>
      <c r="O37" s="26"/>
      <c r="P37" s="26"/>
      <c r="Q37" s="26"/>
      <c r="R37" s="26"/>
      <c r="S37" s="26"/>
      <c r="T37" s="26"/>
      <c r="U37" s="26"/>
      <c r="V37" s="26"/>
    </row>
    <row r="38" spans="1:22" s="219" customFormat="1" ht="25" customHeight="1" x14ac:dyDescent="0.25">
      <c r="C38" s="278"/>
      <c r="D38" s="278"/>
      <c r="E38" s="278"/>
      <c r="F38" s="278"/>
      <c r="G38" s="278"/>
      <c r="H38" s="278"/>
      <c r="I38" s="278"/>
      <c r="J38" s="278"/>
      <c r="K38" s="278"/>
      <c r="L38" s="278"/>
      <c r="M38" s="26"/>
      <c r="N38" s="26"/>
      <c r="O38" s="26"/>
      <c r="P38" s="26"/>
      <c r="Q38" s="26"/>
      <c r="R38" s="26"/>
      <c r="S38" s="26"/>
      <c r="T38" s="26"/>
      <c r="U38" s="26"/>
      <c r="V38" s="26"/>
    </row>
    <row r="39" spans="1:22" ht="12" x14ac:dyDescent="0.25">
      <c r="A39" s="27"/>
      <c r="B39" s="27"/>
      <c r="C39" s="39"/>
      <c r="D39" s="97"/>
      <c r="E39" s="26"/>
      <c r="F39" s="26"/>
      <c r="G39" s="26"/>
      <c r="H39" s="26"/>
      <c r="I39" s="26"/>
      <c r="J39" s="26"/>
      <c r="K39" s="26"/>
      <c r="L39" s="26"/>
      <c r="M39" s="26"/>
      <c r="N39" s="26"/>
      <c r="O39" s="26"/>
      <c r="P39" s="26"/>
      <c r="Q39" s="26"/>
      <c r="R39" s="26"/>
      <c r="S39" s="26"/>
      <c r="T39" s="26"/>
      <c r="U39" s="26"/>
      <c r="V39" s="26"/>
    </row>
    <row r="40" spans="1:22" ht="15.5" x14ac:dyDescent="0.35">
      <c r="A40" s="117" t="s">
        <v>154</v>
      </c>
      <c r="B40" s="117"/>
      <c r="C40" s="117"/>
      <c r="D40" s="117"/>
      <c r="E40" s="117"/>
      <c r="F40" s="117"/>
      <c r="G40" s="117"/>
      <c r="H40" s="117"/>
      <c r="I40" s="117"/>
      <c r="J40" s="117"/>
      <c r="K40" s="117"/>
      <c r="L40" s="117"/>
      <c r="M40" s="117"/>
      <c r="N40" s="117"/>
      <c r="O40" s="117"/>
      <c r="P40" s="117"/>
      <c r="Q40" s="117"/>
      <c r="R40" s="117"/>
      <c r="S40" s="117"/>
      <c r="T40" s="117"/>
      <c r="U40" s="117"/>
      <c r="V40" s="117"/>
    </row>
    <row r="41" spans="1:22" ht="14.5" customHeight="1" x14ac:dyDescent="0.25">
      <c r="V41" s="27"/>
    </row>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sheetData>
  <mergeCells count="1">
    <mergeCell ref="C38:L38"/>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D15" sqref="D15"/>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6098 (lots 1-7)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0" t="str">
        <f>HYPERLINK("#'Contents'!A1","Click for Contents")</f>
        <v>Click for Contents</v>
      </c>
      <c r="E6" s="250"/>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4"/>
      <c r="F158" s="154"/>
      <c r="G158" s="154"/>
      <c r="H158" s="27"/>
      <c r="I158" s="146"/>
      <c r="J158" s="27"/>
      <c r="K158" s="27"/>
      <c r="L158" s="27"/>
      <c r="M158" s="27"/>
      <c r="N158" s="91" t="s">
        <v>249</v>
      </c>
      <c r="O158" s="154"/>
      <c r="P158" s="154"/>
      <c r="Q158" s="154"/>
      <c r="R158" s="27"/>
      <c r="S158" s="146"/>
      <c r="T158" s="27"/>
      <c r="U158" s="27"/>
      <c r="V158" s="27"/>
      <c r="W158" s="27"/>
      <c r="X158" s="91" t="s">
        <v>249</v>
      </c>
      <c r="Y158" s="154"/>
      <c r="Z158" s="154"/>
      <c r="AA158" s="154"/>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6">IF((O117+O116+O123+O115 +O118 +O126+  O101+O96+O97+O94+O102+O103 - O89-O88-O85-O87)/(O34+   IF(O36&lt;0,O36,0)   -   O52)&lt;0,0,(O117+O116+O123+O115 +O118 +O126+  O101+O96+O97+O94+O102+O103 - O89-O88-O85-O87)/(O34+IF(O36&lt;0,O36,0) -O52))</f>
        <v>#DIV/0!</v>
      </c>
      <c r="P159" s="150" t="e">
        <f t="shared" si="146"/>
        <v>#DIV/0!</v>
      </c>
      <c r="Q159" s="150" t="e">
        <f t="shared" si="146"/>
        <v>#DIV/0!</v>
      </c>
      <c r="R159" s="27"/>
      <c r="S159" s="146"/>
      <c r="T159" s="27"/>
      <c r="U159" s="27"/>
      <c r="V159" s="27"/>
      <c r="W159" s="27"/>
      <c r="X159" s="91" t="s">
        <v>76</v>
      </c>
      <c r="Y159" s="150" t="e">
        <f t="shared" ref="Y159:AA159" si="147">IF((Y117+Y116+Y123+Y115 +Y118 +Y126+  Y101+Y96+Y97+Y94+Y102+Y103 - Y89-Y88-Y85-Y87)/(Y34+   IF(Y36&lt;0,Y36,0)   -   Y52)&lt;0,0,(Y117+Y116+Y123+Y115 +Y118 +Y126+  Y101+Y96+Y97+Y94+Y102+Y103 - Y89-Y88-Y85-Y87)/(Y34+IF(Y36&lt;0,Y36,0) -Y52))</f>
        <v>#DIV/0!</v>
      </c>
      <c r="Z159" s="150" t="e">
        <f t="shared" si="147"/>
        <v>#DIV/0!</v>
      </c>
      <c r="AA159" s="150" t="e">
        <f t="shared" si="147"/>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48">IF(((F117+F116+F123+F115 +F118 +F126+  F101+F96+F97+F94+F102+F103 - F89-F88-F85-F87)-(F70-F119))/(F34+IF(F36&lt;0,F36,0)-F52)&lt;0,0,((F117+F116+F123+F115 +F118 +F126+  F101+F96+F97+F94+F102+F103 - F89-F88-F85-F87)-(F70-F119))/(F34+IF(F36&lt;0,F36,0)-F52))</f>
        <v>#DIV/0!</v>
      </c>
      <c r="G160" s="150" t="e">
        <f t="shared" si="148"/>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49">IF(((P117+P116+P123+P115 +P118 +P126+  P101+P96+P97+P94+P102+P103 - P89-P88-P85-P87)-(P70-P119))/(P34+IF(P36&lt;0,P36,0)-P52)&lt;0,0,((P117+P116+P123+P115 +P118 +P126+  P101+P96+P97+P94+P102+P103 - P89-P88-P85-P87)-(P70-P119))/(P34+IF(P36&lt;0,P36,0)-P52))</f>
        <v>#DIV/0!</v>
      </c>
      <c r="Q160" s="150" t="e">
        <f t="shared" si="149"/>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0">IF(((Z117+Z116+Z123+Z115 +Z118 +Z126+  Z101+Z96+Z97+Z94+Z102+Z103 - Z89-Z88-Z85-Z87)-(Z70-Z119))/(Z34+IF(Z36&lt;0,Z36,0)-Z52)&lt;0,0,((Z117+Z116+Z123+Z115 +Z118 +Z126+  Z101+Z96+Z97+Z94+Z102+Z103 - Z89-Z88-Z85-Z87)-(Z70-Z119))/(Z34+IF(Z36&lt;0,Z36,0)-Z52))</f>
        <v>#DIV/0!</v>
      </c>
      <c r="AA160" s="150" t="e">
        <f t="shared" si="150"/>
        <v>#DIV/0!</v>
      </c>
    </row>
    <row r="161" spans="1:28" ht="11.5" x14ac:dyDescent="0.25">
      <c r="A161" s="144"/>
      <c r="B161" s="144"/>
      <c r="C161" s="27"/>
      <c r="D161" s="91" t="s">
        <v>74</v>
      </c>
      <c r="E161" s="150" t="e">
        <f>(E34+ IF(E36&lt;0,E36,0) +E40)/-(E37+E38)</f>
        <v>#DIV/0!</v>
      </c>
      <c r="F161" s="150" t="e">
        <f t="shared" ref="F161:G161" si="151">(F34+ IF(F36&lt;0,F36,0) +F40)/-(F37+F38)</f>
        <v>#DIV/0!</v>
      </c>
      <c r="G161" s="150" t="e">
        <f t="shared" si="151"/>
        <v>#DIV/0!</v>
      </c>
      <c r="H161" s="27"/>
      <c r="I161" s="146"/>
      <c r="J161" s="27"/>
      <c r="K161" s="27"/>
      <c r="L161" s="27"/>
      <c r="M161" s="27"/>
      <c r="N161" s="91" t="s">
        <v>74</v>
      </c>
      <c r="O161" s="150" t="e">
        <f t="shared" ref="O161:Q161" si="152">(O34+ IF(O36&lt;0,O36,0) +O40)/-(O37+O38)</f>
        <v>#DIV/0!</v>
      </c>
      <c r="P161" s="150" t="e">
        <f t="shared" si="152"/>
        <v>#DIV/0!</v>
      </c>
      <c r="Q161" s="150" t="e">
        <f t="shared" si="152"/>
        <v>#DIV/0!</v>
      </c>
      <c r="R161" s="27"/>
      <c r="S161" s="146"/>
      <c r="T161" s="27"/>
      <c r="U161" s="27"/>
      <c r="V161" s="27"/>
      <c r="W161" s="27"/>
      <c r="X161" s="91" t="s">
        <v>74</v>
      </c>
      <c r="Y161" s="150" t="e">
        <f t="shared" ref="Y161:AA161" si="153">(Y34+ IF(Y36&lt;0,Y36,0) +Y40)/-(Y37+Y38)</f>
        <v>#DIV/0!</v>
      </c>
      <c r="Z161" s="150" t="e">
        <f t="shared" si="153"/>
        <v>#DIV/0!</v>
      </c>
      <c r="AA161" s="150" t="e">
        <f t="shared" si="153"/>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4">(O91-O75)/O109</f>
        <v>#DIV/0!</v>
      </c>
      <c r="P162" s="150" t="e">
        <f t="shared" si="154"/>
        <v>#DIV/0!</v>
      </c>
      <c r="Q162" s="150" t="e">
        <f t="shared" si="154"/>
        <v>#DIV/0!</v>
      </c>
      <c r="R162" s="27"/>
      <c r="S162" s="146"/>
      <c r="T162" s="27"/>
      <c r="U162" s="27"/>
      <c r="V162" s="27"/>
      <c r="W162" s="27"/>
      <c r="X162" s="91" t="s">
        <v>77</v>
      </c>
      <c r="Y162" s="150" t="e">
        <f t="shared" ref="Y162:AA162" si="155">(Y91-Y75)/Y109</f>
        <v>#DIV/0!</v>
      </c>
      <c r="Z162" s="150" t="e">
        <f t="shared" si="155"/>
        <v>#DIV/0!</v>
      </c>
      <c r="AA162" s="150" t="e">
        <f t="shared" si="155"/>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6">O134</f>
        <v>0</v>
      </c>
      <c r="P163" s="150">
        <f t="shared" si="156"/>
        <v>0</v>
      </c>
      <c r="Q163" s="150">
        <f t="shared" si="156"/>
        <v>0</v>
      </c>
      <c r="R163" s="27"/>
      <c r="S163" s="146"/>
      <c r="T163" s="27"/>
      <c r="U163" s="27"/>
      <c r="V163" s="27"/>
      <c r="W163" s="27"/>
      <c r="X163" s="91" t="s">
        <v>78</v>
      </c>
      <c r="Y163" s="150">
        <f t="shared" ref="Y163:AA163" si="157">Y134</f>
        <v>0</v>
      </c>
      <c r="Z163" s="150">
        <f t="shared" si="157"/>
        <v>0</v>
      </c>
      <c r="AA163" s="150">
        <f t="shared" si="157"/>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58">(O81+O82+O66+O67+O138)/(O58+O57+O59+O60+O91)</f>
        <v>#DIV/0!</v>
      </c>
      <c r="P164" s="151" t="e">
        <f t="shared" si="158"/>
        <v>#DIV/0!</v>
      </c>
      <c r="Q164" s="151" t="e">
        <f t="shared" si="158"/>
        <v>#DIV/0!</v>
      </c>
      <c r="R164" s="27"/>
      <c r="S164" s="146"/>
      <c r="T164" s="27"/>
      <c r="U164" s="27"/>
      <c r="V164" s="27"/>
      <c r="W164" s="27"/>
      <c r="X164" s="91" t="s">
        <v>79</v>
      </c>
      <c r="Y164" s="151" t="e">
        <f t="shared" ref="Y164:AA164" si="159">(Y81+Y82+Y66+Y67+Y138)/(Y58+Y57+Y59+Y60+Y91)</f>
        <v>#DIV/0!</v>
      </c>
      <c r="Z164" s="151" t="e">
        <f t="shared" si="159"/>
        <v>#DIV/0!</v>
      </c>
      <c r="AA164" s="151" t="e">
        <f t="shared" si="159"/>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4"/>
      <c r="F170" s="154"/>
      <c r="G170" s="154"/>
      <c r="H170" s="27"/>
      <c r="I170" s="146"/>
      <c r="J170" s="27"/>
      <c r="K170" s="27"/>
      <c r="L170" s="27"/>
      <c r="M170" s="27"/>
      <c r="N170" s="27" t="s">
        <v>249</v>
      </c>
      <c r="O170" s="154"/>
      <c r="P170" s="154"/>
      <c r="Q170" s="154"/>
      <c r="R170" s="27"/>
      <c r="S170" s="146"/>
      <c r="T170" s="27"/>
      <c r="U170" s="27"/>
      <c r="V170" s="27"/>
      <c r="W170" s="27"/>
      <c r="X170" s="27" t="s">
        <v>249</v>
      </c>
      <c r="Y170" s="154"/>
      <c r="Z170" s="154"/>
      <c r="AA170" s="154"/>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UlxuEGrWP9Te6grdARf8BSEyZO3Z5r2udQOWM1J15sdeHblITWeMlxOAaYBZFlM7MjIsyn+NIqNDNVlLNiBVJA==" saltValue="4bnp6LWf0LRiaoZGYrzwxg=="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activeCell="D16" sqref="D1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6098 (lots 1-7)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0" t="str">
        <f>HYPERLINK("#'Contents'!A1","Click for Contents")</f>
        <v>Click for Contents</v>
      </c>
      <c r="E7" s="250"/>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QpbmW5VTbImTHNWfCitk5i6S/w+cmLa7febliFgbRQG4ixGreFLM/+Jru2EU16XxhzSWTXESbD59SN0JdzRtWA==" saltValue="Jvj71pv0EW4UXqo2dv/gmA=="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6098 (lots 1-7) Financial Viability Risk Assessment Template</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0" t="str">
        <f>HYPERLINK("#'Contents'!A1","Click for Contents")</f>
        <v>Click for Contents</v>
      </c>
      <c r="E6" s="250"/>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455</v>
      </c>
      <c r="E13" s="25"/>
      <c r="F13" s="25"/>
      <c r="G13" s="25"/>
      <c r="H13" s="25"/>
      <c r="I13" s="25"/>
    </row>
    <row r="14" spans="1:9" x14ac:dyDescent="0.35">
      <c r="A14" s="97"/>
      <c r="B14" s="25"/>
      <c r="C14" s="25"/>
      <c r="D14" s="146" t="s">
        <v>449</v>
      </c>
      <c r="E14" s="146"/>
      <c r="F14" s="146"/>
      <c r="G14" s="146"/>
      <c r="H14" s="146"/>
      <c r="I14" s="25"/>
    </row>
    <row r="15" spans="1:9" s="27" customFormat="1" x14ac:dyDescent="0.35">
      <c r="A15" s="97"/>
      <c r="B15" s="25"/>
      <c r="C15" s="25"/>
      <c r="D15" s="15" t="s">
        <v>265</v>
      </c>
      <c r="E15" s="279" t="s">
        <v>451</v>
      </c>
      <c r="F15" s="280"/>
      <c r="G15" s="281"/>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450</v>
      </c>
      <c r="E18" s="279"/>
      <c r="F18" s="280"/>
      <c r="G18" s="281"/>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445</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C8" sqref="C8"/>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6098 (lots 1-7) Financial Viability Risk Assessment Template</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0" t="str">
        <f>HYPERLINK("#'Contents'!A1","Click for Contents")</f>
        <v>Click for Contents</v>
      </c>
      <c r="D6" s="250"/>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472</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4" t="s">
        <v>473</v>
      </c>
      <c r="H12" s="236" t="s">
        <v>487</v>
      </c>
      <c r="I12" s="196"/>
    </row>
    <row r="13" spans="1:10" ht="14.5" x14ac:dyDescent="0.35">
      <c r="A13" s="31"/>
      <c r="B13" s="31"/>
      <c r="C13" s="31" t="s">
        <v>46</v>
      </c>
      <c r="D13" s="105"/>
      <c r="E13" s="197"/>
      <c r="G13" s="244" t="s">
        <v>474</v>
      </c>
      <c r="H13" s="282" t="s">
        <v>488</v>
      </c>
      <c r="I13" s="283"/>
    </row>
    <row r="14" spans="1:10" ht="14.5" x14ac:dyDescent="0.35">
      <c r="A14" s="31"/>
      <c r="B14" s="31"/>
      <c r="C14" s="31" t="s">
        <v>47</v>
      </c>
      <c r="D14" s="95"/>
      <c r="E14" s="197"/>
      <c r="G14" s="197"/>
      <c r="H14" s="197"/>
      <c r="I14" s="197"/>
    </row>
    <row r="15" spans="1:10" ht="14.5" x14ac:dyDescent="0.35">
      <c r="A15" s="31"/>
      <c r="B15" s="31"/>
      <c r="C15" s="31" t="s">
        <v>53</v>
      </c>
      <c r="D15" s="95"/>
      <c r="E15" s="198"/>
      <c r="G15" s="245" t="s">
        <v>475</v>
      </c>
      <c r="H15" s="197" t="s">
        <v>476</v>
      </c>
      <c r="I15" s="197"/>
    </row>
    <row r="16" spans="1:10" ht="14.5" x14ac:dyDescent="0.35">
      <c r="A16" s="31"/>
      <c r="B16" s="31"/>
      <c r="C16" s="31" t="s">
        <v>45</v>
      </c>
      <c r="D16" s="132"/>
      <c r="E16" s="198"/>
      <c r="G16" s="246" t="s">
        <v>480</v>
      </c>
      <c r="H16" s="249"/>
      <c r="I16" s="197"/>
    </row>
    <row r="17" spans="1:9" ht="14.5" x14ac:dyDescent="0.35">
      <c r="A17" s="31"/>
      <c r="B17" s="31"/>
      <c r="C17" s="31" t="s">
        <v>54</v>
      </c>
      <c r="D17" s="96"/>
      <c r="E17" s="198"/>
      <c r="G17" s="246" t="s">
        <v>481</v>
      </c>
      <c r="H17" s="249"/>
      <c r="I17" s="197"/>
    </row>
    <row r="18" spans="1:9" ht="14.5" x14ac:dyDescent="0.35">
      <c r="A18" s="31"/>
      <c r="B18" s="31"/>
      <c r="C18" s="31" t="s">
        <v>90</v>
      </c>
      <c r="D18" s="31"/>
      <c r="E18" s="195"/>
      <c r="G18" s="246" t="s">
        <v>482</v>
      </c>
      <c r="H18" s="249"/>
      <c r="I18" s="197"/>
    </row>
    <row r="19" spans="1:9" ht="14.5" x14ac:dyDescent="0.35">
      <c r="A19" s="31"/>
      <c r="B19" s="31"/>
      <c r="C19" s="32">
        <v>1</v>
      </c>
      <c r="D19" s="95"/>
      <c r="E19" s="198"/>
      <c r="G19" s="246" t="s">
        <v>483</v>
      </c>
      <c r="H19" s="249"/>
      <c r="I19" s="197"/>
    </row>
    <row r="20" spans="1:9" ht="14.5" x14ac:dyDescent="0.35">
      <c r="A20" s="31"/>
      <c r="B20" s="31"/>
      <c r="C20" s="32">
        <v>2</v>
      </c>
      <c r="D20" s="95"/>
      <c r="E20" s="198"/>
      <c r="G20" s="246" t="s">
        <v>484</v>
      </c>
      <c r="H20" s="249"/>
      <c r="I20" s="197"/>
    </row>
    <row r="21" spans="1:9" ht="14.5" x14ac:dyDescent="0.35">
      <c r="A21" s="31"/>
      <c r="B21" s="31"/>
      <c r="C21" s="32">
        <v>3</v>
      </c>
      <c r="D21" s="95"/>
      <c r="E21" s="198"/>
      <c r="G21" s="246" t="s">
        <v>485</v>
      </c>
      <c r="H21" s="249"/>
      <c r="I21" s="197"/>
    </row>
    <row r="22" spans="1:9" ht="14.5" x14ac:dyDescent="0.35">
      <c r="A22" s="31"/>
      <c r="B22" s="31"/>
      <c r="C22" s="32">
        <v>4</v>
      </c>
      <c r="D22" s="95"/>
      <c r="E22" s="198"/>
      <c r="G22" s="246" t="s">
        <v>486</v>
      </c>
      <c r="H22" s="249"/>
      <c r="I22" s="197"/>
    </row>
    <row r="23" spans="1:9" ht="14.5" x14ac:dyDescent="0.35">
      <c r="A23" s="31"/>
      <c r="B23" s="31"/>
      <c r="C23" s="32">
        <v>5</v>
      </c>
      <c r="D23" s="95"/>
      <c r="E23" s="198"/>
      <c r="G23" s="31"/>
      <c r="H23" s="31"/>
      <c r="I23" s="197"/>
    </row>
    <row r="24" spans="1:9" ht="14.5" x14ac:dyDescent="0.35">
      <c r="A24" s="31"/>
      <c r="B24" s="31"/>
      <c r="C24" s="31" t="s">
        <v>55</v>
      </c>
      <c r="D24" s="95"/>
      <c r="E24" s="198"/>
      <c r="G24" s="31"/>
      <c r="H24" s="31"/>
      <c r="I24" s="197"/>
    </row>
    <row r="25" spans="1:9" s="27" customFormat="1" ht="14.5" x14ac:dyDescent="0.35">
      <c r="A25" s="31"/>
      <c r="B25" s="31"/>
      <c r="C25" s="31" t="s">
        <v>132</v>
      </c>
      <c r="D25" s="190"/>
      <c r="E25" s="203"/>
      <c r="F25" s="219"/>
      <c r="G25" s="213" t="s">
        <v>477</v>
      </c>
      <c r="H25" s="31"/>
      <c r="I25" s="197"/>
    </row>
    <row r="26" spans="1:9" ht="14.5" x14ac:dyDescent="0.35">
      <c r="A26" s="31"/>
      <c r="B26" s="31"/>
      <c r="C26" s="31" t="s">
        <v>56</v>
      </c>
      <c r="D26" s="31"/>
      <c r="E26" s="195"/>
      <c r="G26" s="31"/>
      <c r="H26" s="31"/>
      <c r="I26" s="197"/>
    </row>
    <row r="27" spans="1:9" ht="14.5" x14ac:dyDescent="0.35">
      <c r="A27" s="31"/>
      <c r="B27" s="31"/>
      <c r="C27" s="32">
        <v>1</v>
      </c>
      <c r="D27" s="95"/>
      <c r="E27" s="198"/>
      <c r="G27" s="31"/>
      <c r="H27" s="31"/>
      <c r="I27" s="197"/>
    </row>
    <row r="28" spans="1:9" x14ac:dyDescent="0.25">
      <c r="A28" s="31"/>
      <c r="B28" s="31"/>
      <c r="C28" s="33">
        <v>2</v>
      </c>
      <c r="D28" s="95"/>
      <c r="E28" s="198"/>
      <c r="G28" s="31"/>
      <c r="H28" s="31"/>
      <c r="I28" s="31"/>
    </row>
    <row r="29" spans="1:9" x14ac:dyDescent="0.25">
      <c r="A29" s="31"/>
      <c r="B29" s="31"/>
      <c r="C29" s="33">
        <v>3</v>
      </c>
      <c r="D29" s="95"/>
      <c r="E29" s="198"/>
      <c r="H29" s="31"/>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5" x14ac:dyDescent="0.25">
      <c r="A65" s="31"/>
      <c r="B65" s="31"/>
      <c r="C65" s="31" t="s">
        <v>54</v>
      </c>
      <c r="D65" s="96"/>
      <c r="E65" s="198"/>
    </row>
    <row r="66" spans="1:5" x14ac:dyDescent="0.25">
      <c r="A66" s="31"/>
      <c r="B66" s="31"/>
      <c r="C66" s="31" t="s">
        <v>90</v>
      </c>
      <c r="D66" s="31"/>
      <c r="E66" s="195"/>
    </row>
    <row r="67" spans="1:5" x14ac:dyDescent="0.25">
      <c r="A67" s="31"/>
      <c r="B67" s="31"/>
      <c r="C67" s="32">
        <v>1</v>
      </c>
      <c r="D67" s="95"/>
      <c r="E67" s="198"/>
    </row>
    <row r="68" spans="1:5" x14ac:dyDescent="0.25">
      <c r="A68" s="31"/>
      <c r="B68" s="31"/>
      <c r="C68" s="32">
        <v>2</v>
      </c>
      <c r="D68" s="95"/>
      <c r="E68" s="198"/>
    </row>
    <row r="69" spans="1:5" x14ac:dyDescent="0.25">
      <c r="A69" s="31"/>
      <c r="B69" s="31"/>
      <c r="C69" s="32">
        <v>3</v>
      </c>
      <c r="D69" s="95"/>
      <c r="E69" s="198"/>
    </row>
    <row r="70" spans="1:5" x14ac:dyDescent="0.25">
      <c r="A70" s="31"/>
      <c r="B70" s="31"/>
      <c r="C70" s="32">
        <v>4</v>
      </c>
      <c r="D70" s="95"/>
      <c r="E70" s="198"/>
    </row>
    <row r="71" spans="1:5" x14ac:dyDescent="0.25">
      <c r="A71" s="31"/>
      <c r="B71" s="31"/>
      <c r="C71" s="32">
        <v>5</v>
      </c>
      <c r="D71" s="95"/>
      <c r="E71" s="198"/>
    </row>
    <row r="72" spans="1:5" x14ac:dyDescent="0.25">
      <c r="A72" s="31"/>
      <c r="B72" s="31"/>
      <c r="C72" s="31" t="s">
        <v>55</v>
      </c>
      <c r="D72" s="95"/>
      <c r="E72" s="198"/>
    </row>
    <row r="73" spans="1:5" x14ac:dyDescent="0.25">
      <c r="A73" s="31"/>
      <c r="B73" s="31"/>
      <c r="C73" s="31" t="s">
        <v>132</v>
      </c>
      <c r="D73" s="95"/>
      <c r="E73" s="198"/>
    </row>
    <row r="74" spans="1:5" x14ac:dyDescent="0.25">
      <c r="A74" s="31"/>
      <c r="B74" s="31"/>
      <c r="C74" s="31" t="s">
        <v>56</v>
      </c>
      <c r="D74" s="31"/>
      <c r="E74" s="195"/>
    </row>
    <row r="75" spans="1:5" x14ac:dyDescent="0.25">
      <c r="A75" s="31"/>
      <c r="B75" s="31"/>
      <c r="C75" s="32">
        <v>1</v>
      </c>
      <c r="D75" s="95"/>
      <c r="E75" s="198"/>
    </row>
    <row r="76" spans="1:5" x14ac:dyDescent="0.25">
      <c r="A76" s="31"/>
      <c r="B76" s="31"/>
      <c r="C76" s="33">
        <v>2</v>
      </c>
      <c r="D76" s="95"/>
      <c r="E76" s="198"/>
    </row>
    <row r="77" spans="1:5" x14ac:dyDescent="0.25">
      <c r="A77" s="31"/>
      <c r="B77" s="31"/>
      <c r="C77" s="33">
        <v>3</v>
      </c>
      <c r="D77" s="95"/>
      <c r="E77" s="198"/>
    </row>
    <row r="78" spans="1:5" x14ac:dyDescent="0.25">
      <c r="A78" s="31"/>
      <c r="B78" s="31"/>
      <c r="C78" s="33">
        <v>4</v>
      </c>
      <c r="D78" s="95"/>
      <c r="E78" s="198"/>
    </row>
    <row r="79" spans="1:5" x14ac:dyDescent="0.25">
      <c r="A79" s="31"/>
      <c r="B79" s="31"/>
      <c r="C79" s="33">
        <v>5</v>
      </c>
      <c r="D79" s="95"/>
      <c r="E79" s="198"/>
    </row>
    <row r="80" spans="1:5"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G85" s="117"/>
      <c r="H85" s="117"/>
      <c r="I85" s="117"/>
      <c r="J85" s="117"/>
    </row>
  </sheetData>
  <sheetProtection algorithmName="SHA-512" hashValue="VYe3fK5/iD9fHkg7B15R8HpYgZM6PALXTXn1TSBzkLzBjoV4EHhgj5M0YUCmnlBxP5e8+GlyPIp898nS2MG0Kw==" saltValue="hinAiHb3URQQmvDv3WIIXA==" spinCount="100000" sheet="1" objects="1" scenarios="1"/>
  <protectedRanges>
    <protectedRange sqref="D12:D17 D36:D41 D60:D65 E15:E17 D43:E49 D27:E31 E39:E41 D51:E55 E63:E65 D75:E79 E33 E57 E81 D67:E73 D19:E25 F16 J16" name="Ancillary Inputs"/>
    <protectedRange sqref="H13:I13 H12 H16:H2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25400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158750</xdr:rowOff>
                  </from>
                  <to>
                    <xdr:col>7</xdr:col>
                    <xdr:colOff>730250</xdr:colOff>
                    <xdr:row>21</xdr:row>
                    <xdr:rowOff>25400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20</xdr:row>
                    <xdr:rowOff>152400</xdr:rowOff>
                  </from>
                  <to>
                    <xdr:col>7</xdr:col>
                    <xdr:colOff>730250</xdr:colOff>
                    <xdr:row>22</xdr:row>
                    <xdr:rowOff>25400</xdr:rowOff>
                  </to>
                </anchor>
              </controlPr>
            </control>
          </mc:Choice>
        </mc:AlternateContent>
        <mc:AlternateContent xmlns:mc="http://schemas.openxmlformats.org/markup-compatibility/2006">
          <mc:Choice Requires="x14">
            <control shapeId="58380" r:id="rId10"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C15" sqref="C15"/>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(lots 1-7)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7" t="s">
        <v>1</v>
      </c>
      <c r="D10" s="287"/>
      <c r="E10" s="287"/>
      <c r="F10" s="287"/>
      <c r="G10" s="288"/>
      <c r="H10" s="284" t="str">
        <f>CHOOSE('Bidder Instructions'!$E$39,'1.1b Lead Financial Input'!D$18,'1.1a Lead Financial Input'!D$18)</f>
        <v>Lead Bidder Name</v>
      </c>
      <c r="I10" s="285"/>
      <c r="J10" s="285"/>
      <c r="K10" s="285"/>
      <c r="L10" s="285"/>
      <c r="M10" s="285"/>
      <c r="N10" s="285"/>
      <c r="O10" s="285"/>
      <c r="P10" s="285"/>
      <c r="Q10" s="285"/>
      <c r="R10" s="286"/>
    </row>
    <row r="11" spans="1:19" ht="15.5" x14ac:dyDescent="0.35">
      <c r="A11" s="3"/>
      <c r="B11" s="3"/>
      <c r="C11" s="287" t="s">
        <v>0</v>
      </c>
      <c r="D11" s="287"/>
      <c r="E11" s="287"/>
      <c r="F11" s="287"/>
      <c r="G11" s="288"/>
      <c r="H11" s="284">
        <f>'2.1 Lead Ancillary Input '!D12</f>
        <v>0</v>
      </c>
      <c r="I11" s="285"/>
      <c r="J11" s="285"/>
      <c r="K11" s="285"/>
      <c r="L11" s="285"/>
      <c r="M11" s="285"/>
      <c r="N11" s="285"/>
      <c r="O11" s="285"/>
      <c r="P11" s="285"/>
      <c r="Q11" s="285"/>
      <c r="R11" s="286"/>
    </row>
    <row r="12" spans="1:19" ht="15.5" x14ac:dyDescent="0.35">
      <c r="A12" s="3"/>
      <c r="B12" s="3"/>
      <c r="C12" s="287" t="s">
        <v>46</v>
      </c>
      <c r="D12" s="287"/>
      <c r="E12" s="287"/>
      <c r="F12" s="287"/>
      <c r="G12" s="288"/>
      <c r="H12" s="284">
        <f>'2.1 Lead Ancillary Input '!D13</f>
        <v>0</v>
      </c>
      <c r="I12" s="285"/>
      <c r="J12" s="285"/>
      <c r="K12" s="285"/>
      <c r="L12" s="285"/>
      <c r="M12" s="285"/>
      <c r="N12" s="285"/>
      <c r="O12" s="285"/>
      <c r="P12" s="285"/>
      <c r="Q12" s="285"/>
      <c r="R12" s="286"/>
    </row>
    <row r="13" spans="1:19" ht="15.5" x14ac:dyDescent="0.35">
      <c r="A13" s="3"/>
      <c r="B13" s="3"/>
      <c r="C13" s="287" t="s">
        <v>47</v>
      </c>
      <c r="D13" s="287"/>
      <c r="E13" s="287"/>
      <c r="F13" s="287"/>
      <c r="G13" s="288"/>
      <c r="H13" s="284">
        <f>'2.1 Lead Ancillary Input '!D14</f>
        <v>0</v>
      </c>
      <c r="I13" s="285"/>
      <c r="J13" s="285"/>
      <c r="K13" s="285"/>
      <c r="L13" s="285"/>
      <c r="M13" s="285"/>
      <c r="N13" s="285"/>
      <c r="O13" s="285"/>
      <c r="P13" s="285"/>
      <c r="Q13" s="285"/>
      <c r="R13" s="286"/>
    </row>
    <row r="14" spans="1:19" ht="15.5" x14ac:dyDescent="0.35">
      <c r="A14" s="3"/>
      <c r="B14" s="3"/>
      <c r="C14" s="287" t="s">
        <v>64</v>
      </c>
      <c r="D14" s="287"/>
      <c r="E14" s="287"/>
      <c r="F14" s="287"/>
      <c r="G14" s="288"/>
      <c r="H14" s="299" t="str">
        <f>CHOOSE('Bidder Instructions'!$E$39,'1.1b Lead Financial Input'!M$21,'1.1a Lead Financial Input'!G$21)</f>
        <v>31/XX/20XX</v>
      </c>
      <c r="I14" s="300"/>
      <c r="J14" s="300"/>
      <c r="K14" s="300"/>
      <c r="L14" s="300"/>
      <c r="M14" s="300"/>
      <c r="N14" s="300"/>
      <c r="O14" s="300"/>
      <c r="P14" s="300"/>
      <c r="Q14" s="300"/>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89" t="s">
        <v>3</v>
      </c>
      <c r="D18" s="290"/>
      <c r="E18" s="7" t="s">
        <v>58</v>
      </c>
      <c r="F18" s="7"/>
      <c r="G18" s="7" t="s">
        <v>57</v>
      </c>
      <c r="H18" s="155" t="s">
        <v>59</v>
      </c>
      <c r="I18" s="155"/>
      <c r="J18" s="155" t="s">
        <v>60</v>
      </c>
      <c r="K18" s="155" t="s">
        <v>61</v>
      </c>
      <c r="L18" s="155"/>
      <c r="M18" s="155" t="s">
        <v>62</v>
      </c>
      <c r="N18" s="293" t="s">
        <v>400</v>
      </c>
      <c r="O18" s="294"/>
      <c r="P18" s="294"/>
      <c r="Q18" s="294"/>
      <c r="R18" s="295"/>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6"/>
      <c r="O19" s="297"/>
      <c r="P19" s="297"/>
      <c r="Q19" s="297"/>
      <c r="R19" s="298"/>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1"/>
      <c r="O20" s="292"/>
      <c r="P20" s="292"/>
      <c r="Q20" s="292"/>
      <c r="R20" s="283"/>
    </row>
    <row r="21" spans="1:18" ht="15" customHeight="1" x14ac:dyDescent="0.35">
      <c r="A21" s="3"/>
      <c r="B21" s="3"/>
      <c r="C21" s="165" t="s">
        <v>68</v>
      </c>
      <c r="D21" s="165" t="s">
        <v>249</v>
      </c>
      <c r="E21" s="154"/>
      <c r="F21" s="154"/>
      <c r="G21" s="154"/>
      <c r="H21" s="154"/>
      <c r="I21" s="154"/>
      <c r="J21" s="154"/>
      <c r="K21" s="9"/>
      <c r="L21" s="9"/>
      <c r="M21" s="9"/>
      <c r="N21" s="291"/>
      <c r="O21" s="292"/>
      <c r="P21" s="292"/>
      <c r="Q21" s="292"/>
      <c r="R21" s="283"/>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1"/>
      <c r="O22" s="292"/>
      <c r="P22" s="292"/>
      <c r="Q22" s="292"/>
      <c r="R22" s="283"/>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2"/>
      <c r="O23" s="303"/>
      <c r="P23" s="303"/>
      <c r="Q23" s="303"/>
      <c r="R23" s="304"/>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2"/>
      <c r="O24" s="303"/>
      <c r="P24" s="303"/>
      <c r="Q24" s="303"/>
      <c r="R24" s="304"/>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2"/>
      <c r="O25" s="303"/>
      <c r="P25" s="303"/>
      <c r="Q25" s="303"/>
      <c r="R25" s="304"/>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1"/>
      <c r="O26" s="292"/>
      <c r="P26" s="292"/>
      <c r="Q26" s="292"/>
      <c r="R26" s="283"/>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1"/>
      <c r="O27" s="292"/>
      <c r="P27" s="292"/>
      <c r="Q27" s="292"/>
      <c r="R27" s="283"/>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sheetProtection algorithmName="SHA-512" hashValue="tND69WJOHDXeo7YkSXohXPZJTdq1WjVnEZ1lhvn8L4i/ASjUVpNvum3JTbmUQTQKxNkGatdJAUcgVUIYvlggMw==" saltValue="vPcu+YZj2yBz70nteLHlnA=="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70" zoomScaleNormal="70" workbookViewId="0">
      <pane ySplit="8" topLeftCell="A12" activePane="bottomLeft" state="frozen"/>
      <selection activeCell="A9" sqref="A9"/>
      <selection pane="bottomLeft" activeCell="C16" sqref="C16"/>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(lots 1-7)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7" t="s">
        <v>1</v>
      </c>
      <c r="D10" s="287"/>
      <c r="E10" s="287"/>
      <c r="F10" s="287"/>
      <c r="G10" s="288"/>
      <c r="H10" s="305" t="str">
        <f>CHOOSE('Bidder Instructions'!$E$39,'1.1b Lead Financial Input'!Z$18,'1.1a Lead Financial Input'!N$18)</f>
        <v>Immediate Parent Name</v>
      </c>
      <c r="I10" s="305"/>
      <c r="J10" s="305"/>
      <c r="K10" s="305"/>
      <c r="L10" s="305"/>
      <c r="M10" s="305"/>
      <c r="N10" s="305"/>
      <c r="O10" s="305"/>
      <c r="P10" s="305"/>
      <c r="Q10" s="305"/>
      <c r="R10" s="305"/>
    </row>
    <row r="11" spans="1:19" ht="15.5" x14ac:dyDescent="0.35">
      <c r="A11" s="3"/>
      <c r="B11" s="3"/>
      <c r="C11" s="287" t="s">
        <v>0</v>
      </c>
      <c r="D11" s="287"/>
      <c r="E11" s="287"/>
      <c r="F11" s="287"/>
      <c r="G11" s="288"/>
      <c r="H11" s="305">
        <f>'2.1 Lead Ancillary Input '!D36</f>
        <v>0</v>
      </c>
      <c r="I11" s="305"/>
      <c r="J11" s="305"/>
      <c r="K11" s="305"/>
      <c r="L11" s="305"/>
      <c r="M11" s="305"/>
      <c r="N11" s="305"/>
      <c r="O11" s="305"/>
      <c r="P11" s="305"/>
      <c r="Q11" s="305"/>
      <c r="R11" s="305"/>
    </row>
    <row r="12" spans="1:19" ht="15.5" x14ac:dyDescent="0.35">
      <c r="A12" s="3"/>
      <c r="B12" s="3"/>
      <c r="C12" s="287" t="s">
        <v>46</v>
      </c>
      <c r="D12" s="287"/>
      <c r="E12" s="287"/>
      <c r="F12" s="287"/>
      <c r="G12" s="288"/>
      <c r="H12" s="305">
        <f>'2.1 Lead Ancillary Input '!D37</f>
        <v>0</v>
      </c>
      <c r="I12" s="305"/>
      <c r="J12" s="305"/>
      <c r="K12" s="305"/>
      <c r="L12" s="305"/>
      <c r="M12" s="305"/>
      <c r="N12" s="305"/>
      <c r="O12" s="305"/>
      <c r="P12" s="305"/>
      <c r="Q12" s="305"/>
      <c r="R12" s="305"/>
    </row>
    <row r="13" spans="1:19" ht="15.5" x14ac:dyDescent="0.35">
      <c r="A13" s="3"/>
      <c r="B13" s="3"/>
      <c r="C13" s="287" t="s">
        <v>47</v>
      </c>
      <c r="D13" s="287"/>
      <c r="E13" s="287"/>
      <c r="F13" s="287"/>
      <c r="G13" s="288"/>
      <c r="H13" s="305">
        <f>'2.1 Lead Ancillary Input '!D38</f>
        <v>0</v>
      </c>
      <c r="I13" s="305"/>
      <c r="J13" s="305"/>
      <c r="K13" s="305"/>
      <c r="L13" s="305"/>
      <c r="M13" s="305"/>
      <c r="N13" s="305"/>
      <c r="O13" s="305"/>
      <c r="P13" s="305"/>
      <c r="Q13" s="305"/>
      <c r="R13" s="305"/>
    </row>
    <row r="14" spans="1:19" ht="15.5" x14ac:dyDescent="0.35">
      <c r="A14" s="3"/>
      <c r="B14" s="3"/>
      <c r="C14" s="287" t="s">
        <v>64</v>
      </c>
      <c r="D14" s="287"/>
      <c r="E14" s="287"/>
      <c r="F14" s="287"/>
      <c r="G14" s="288"/>
      <c r="H14" s="308" t="str">
        <f>CHOOSE('Bidder Instructions'!$E$39,'1.1b Lead Financial Input'!AC$21,'1.1a Lead Financial Input'!Q$21)</f>
        <v>31/XX/20XX</v>
      </c>
      <c r="I14" s="308"/>
      <c r="J14" s="308"/>
      <c r="K14" s="308"/>
      <c r="L14" s="308"/>
      <c r="M14" s="308"/>
      <c r="N14" s="308"/>
      <c r="O14" s="308"/>
      <c r="P14" s="308"/>
      <c r="Q14" s="308"/>
      <c r="R14" s="308"/>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89" t="s">
        <v>3</v>
      </c>
      <c r="D18" s="290"/>
      <c r="E18" s="7" t="s">
        <v>58</v>
      </c>
      <c r="F18" s="7"/>
      <c r="G18" s="7" t="s">
        <v>57</v>
      </c>
      <c r="H18" s="155" t="s">
        <v>59</v>
      </c>
      <c r="I18" s="155"/>
      <c r="J18" s="155" t="s">
        <v>60</v>
      </c>
      <c r="K18" s="155" t="s">
        <v>61</v>
      </c>
      <c r="L18" s="155"/>
      <c r="M18" s="155" t="s">
        <v>62</v>
      </c>
      <c r="N18" s="306" t="s">
        <v>400</v>
      </c>
      <c r="O18" s="306"/>
      <c r="P18" s="306"/>
      <c r="Q18" s="306"/>
      <c r="R18" s="306"/>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7"/>
      <c r="O19" s="307"/>
      <c r="P19" s="307"/>
      <c r="Q19" s="307"/>
      <c r="R19" s="307"/>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7"/>
      <c r="O20" s="307"/>
      <c r="P20" s="307"/>
      <c r="Q20" s="307"/>
      <c r="R20" s="307"/>
    </row>
    <row r="21" spans="1:18" ht="15" customHeight="1" x14ac:dyDescent="0.35">
      <c r="A21" s="3"/>
      <c r="B21" s="3"/>
      <c r="C21" s="165" t="s">
        <v>68</v>
      </c>
      <c r="D21" s="165" t="s">
        <v>249</v>
      </c>
      <c r="E21" s="154"/>
      <c r="F21" s="154"/>
      <c r="G21" s="154"/>
      <c r="H21" s="154"/>
      <c r="I21" s="154"/>
      <c r="J21" s="154"/>
      <c r="K21" s="9"/>
      <c r="L21" s="9"/>
      <c r="M21" s="9"/>
      <c r="N21" s="307"/>
      <c r="O21" s="307"/>
      <c r="P21" s="307"/>
      <c r="Q21" s="307"/>
      <c r="R21" s="307"/>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7"/>
      <c r="O22" s="307"/>
      <c r="P22" s="307"/>
      <c r="Q22" s="307"/>
      <c r="R22" s="307"/>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3"/>
      <c r="O23" s="303"/>
      <c r="P23" s="303"/>
      <c r="Q23" s="303"/>
      <c r="R23" s="304"/>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3"/>
      <c r="O24" s="303"/>
      <c r="P24" s="303"/>
      <c r="Q24" s="303"/>
      <c r="R24" s="304"/>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3"/>
      <c r="O25" s="303"/>
      <c r="P25" s="303"/>
      <c r="Q25" s="303"/>
      <c r="R25" s="304"/>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7"/>
      <c r="O26" s="307"/>
      <c r="P26" s="307"/>
      <c r="Q26" s="307"/>
      <c r="R26" s="307"/>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7"/>
      <c r="O27" s="307"/>
      <c r="P27" s="307"/>
      <c r="Q27" s="307"/>
      <c r="R27" s="30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sheetProtection algorithmName="SHA-512" hashValue="n4rFRFXkflm0o0tpgiO51cODs6za6XDjN9go9nmMbFEfrd59l6SnEg68LUuu03zbY8zBZF9XLvb2ExVIq0gcqw==" saltValue="40MFkzmpQWrggpKGQMaThQ==" spinCount="100000"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N19" sqref="N19:R19"/>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(lots 1-7)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7" t="s">
        <v>1</v>
      </c>
      <c r="D10" s="287"/>
      <c r="E10" s="287"/>
      <c r="F10" s="287"/>
      <c r="G10" s="288"/>
      <c r="H10" s="305" t="str">
        <f>CHOOSE('Bidder Instructions'!$E$39,'1.1b Lead Financial Input'!AP$18,'1.1a Lead Financial Input'!X$18)</f>
        <v>Ultimate Parent Name</v>
      </c>
      <c r="I10" s="305"/>
      <c r="J10" s="305"/>
      <c r="K10" s="305"/>
      <c r="L10" s="305"/>
      <c r="M10" s="305"/>
      <c r="N10" s="305"/>
      <c r="O10" s="305"/>
      <c r="P10" s="305"/>
      <c r="Q10" s="305"/>
      <c r="R10" s="305"/>
    </row>
    <row r="11" spans="1:19" ht="15.5" x14ac:dyDescent="0.35">
      <c r="A11" s="3"/>
      <c r="B11" s="3"/>
      <c r="C11" s="287" t="s">
        <v>0</v>
      </c>
      <c r="D11" s="287"/>
      <c r="E11" s="287"/>
      <c r="F11" s="287"/>
      <c r="G11" s="288"/>
      <c r="H11" s="305">
        <f>'2.1 Lead Ancillary Input '!D60</f>
        <v>0</v>
      </c>
      <c r="I11" s="305"/>
      <c r="J11" s="305"/>
      <c r="K11" s="305"/>
      <c r="L11" s="305"/>
      <c r="M11" s="305"/>
      <c r="N11" s="305"/>
      <c r="O11" s="305"/>
      <c r="P11" s="305"/>
      <c r="Q11" s="305"/>
      <c r="R11" s="305"/>
    </row>
    <row r="12" spans="1:19" ht="15.5" x14ac:dyDescent="0.35">
      <c r="A12" s="3"/>
      <c r="B12" s="3"/>
      <c r="C12" s="287" t="s">
        <v>46</v>
      </c>
      <c r="D12" s="287"/>
      <c r="E12" s="287"/>
      <c r="F12" s="287"/>
      <c r="G12" s="288"/>
      <c r="H12" s="305">
        <f>'2.1 Lead Ancillary Input '!D61</f>
        <v>0</v>
      </c>
      <c r="I12" s="305"/>
      <c r="J12" s="305"/>
      <c r="K12" s="305"/>
      <c r="L12" s="305"/>
      <c r="M12" s="305"/>
      <c r="N12" s="305"/>
      <c r="O12" s="305"/>
      <c r="P12" s="305"/>
      <c r="Q12" s="305"/>
      <c r="R12" s="305"/>
    </row>
    <row r="13" spans="1:19" ht="15.5" x14ac:dyDescent="0.35">
      <c r="A13" s="3"/>
      <c r="B13" s="3"/>
      <c r="C13" s="287" t="s">
        <v>47</v>
      </c>
      <c r="D13" s="287"/>
      <c r="E13" s="287"/>
      <c r="F13" s="287"/>
      <c r="G13" s="288"/>
      <c r="H13" s="305">
        <f>'2.1 Lead Ancillary Input '!D62</f>
        <v>0</v>
      </c>
      <c r="I13" s="305"/>
      <c r="J13" s="305"/>
      <c r="K13" s="305"/>
      <c r="L13" s="305"/>
      <c r="M13" s="305"/>
      <c r="N13" s="305"/>
      <c r="O13" s="305"/>
      <c r="P13" s="305"/>
      <c r="Q13" s="305"/>
      <c r="R13" s="305"/>
    </row>
    <row r="14" spans="1:19" ht="15.5" x14ac:dyDescent="0.35">
      <c r="A14" s="3"/>
      <c r="B14" s="3"/>
      <c r="C14" s="287" t="s">
        <v>64</v>
      </c>
      <c r="D14" s="287"/>
      <c r="E14" s="287"/>
      <c r="F14" s="287"/>
      <c r="G14" s="288"/>
      <c r="H14" s="308" t="str">
        <f>CHOOSE('Bidder Instructions'!$E$39,'1.1b Lead Financial Input'!AS$21,'1.1a Lead Financial Input'!AA$21)</f>
        <v>31/XX/20XX</v>
      </c>
      <c r="I14" s="308"/>
      <c r="J14" s="308"/>
      <c r="K14" s="308"/>
      <c r="L14" s="308"/>
      <c r="M14" s="308"/>
      <c r="N14" s="308"/>
      <c r="O14" s="308"/>
      <c r="P14" s="308"/>
      <c r="Q14" s="308"/>
      <c r="R14" s="308"/>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6" t="s">
        <v>400</v>
      </c>
      <c r="O18" s="306"/>
      <c r="P18" s="306"/>
      <c r="Q18" s="306"/>
      <c r="R18" s="306"/>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7"/>
      <c r="O19" s="307"/>
      <c r="P19" s="307"/>
      <c r="Q19" s="307"/>
      <c r="R19" s="307"/>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7"/>
      <c r="O20" s="307"/>
      <c r="P20" s="307"/>
      <c r="Q20" s="307"/>
      <c r="R20" s="307"/>
    </row>
    <row r="21" spans="1:18" ht="15" customHeight="1" x14ac:dyDescent="0.35">
      <c r="A21" s="3"/>
      <c r="B21" s="3"/>
      <c r="C21" s="165" t="s">
        <v>68</v>
      </c>
      <c r="D21" s="165" t="s">
        <v>249</v>
      </c>
      <c r="E21" s="154"/>
      <c r="F21" s="154"/>
      <c r="G21" s="154"/>
      <c r="H21" s="154"/>
      <c r="I21" s="154"/>
      <c r="J21" s="154"/>
      <c r="K21" s="9"/>
      <c r="L21" s="9"/>
      <c r="M21" s="9"/>
      <c r="N21" s="307"/>
      <c r="O21" s="307"/>
      <c r="P21" s="307"/>
      <c r="Q21" s="307"/>
      <c r="R21" s="307"/>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7"/>
      <c r="O22" s="307"/>
      <c r="P22" s="307"/>
      <c r="Q22" s="307"/>
      <c r="R22" s="307"/>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3"/>
      <c r="O23" s="303"/>
      <c r="P23" s="303"/>
      <c r="Q23" s="303"/>
      <c r="R23" s="304"/>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3"/>
      <c r="O24" s="303"/>
      <c r="P24" s="303"/>
      <c r="Q24" s="303"/>
      <c r="R24" s="304"/>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3"/>
      <c r="O25" s="303"/>
      <c r="P25" s="303"/>
      <c r="Q25" s="303"/>
      <c r="R25" s="304"/>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7"/>
      <c r="O26" s="307"/>
      <c r="P26" s="307"/>
      <c r="Q26" s="307"/>
      <c r="R26" s="307"/>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7"/>
      <c r="O27" s="307"/>
      <c r="P27" s="307"/>
      <c r="Q27" s="307"/>
      <c r="R27" s="30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algorithmName="SHA-512" hashValue="II+BTzrBjcwiUO+GYScbqzETfy4r32/sjDMFIqcEMd5dNWLnT0gMoCpaVLfaMAh5WWguEGrlpJPlnX1EXtsNJQ==" saltValue="v82CcNRhjWCihVP1hHcCBA==" spinCount="100000"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(lots 1-7)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0" t="str">
        <f>HYPERLINK("#'Contents'!A1","Click for Contents")</f>
        <v>Click for Contents</v>
      </c>
      <c r="D6" s="250"/>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9" t="s">
        <v>1</v>
      </c>
      <c r="D10" s="309"/>
      <c r="E10" s="309"/>
      <c r="F10" s="309"/>
      <c r="G10" s="309"/>
      <c r="H10" s="305" t="e">
        <f>'1.2a Alternative Guarantor'!E15:G15</f>
        <v>#VALUE!</v>
      </c>
      <c r="I10" s="305"/>
      <c r="J10" s="305"/>
      <c r="K10" s="305"/>
      <c r="L10" s="305"/>
      <c r="M10" s="305"/>
      <c r="N10" s="305"/>
      <c r="O10" s="305"/>
      <c r="P10" s="305"/>
      <c r="Q10" s="305"/>
      <c r="R10" s="305"/>
    </row>
    <row r="11" spans="1:19" ht="15.5" x14ac:dyDescent="0.35">
      <c r="A11" s="3"/>
      <c r="B11" s="3"/>
      <c r="C11" s="309" t="s">
        <v>46</v>
      </c>
      <c r="D11" s="309"/>
      <c r="E11" s="309"/>
      <c r="F11" s="309"/>
      <c r="G11" s="309"/>
      <c r="H11" s="305">
        <f>'1.2a Alternative Guarantor'!E16</f>
        <v>0</v>
      </c>
      <c r="I11" s="305"/>
      <c r="J11" s="305"/>
      <c r="K11" s="305"/>
      <c r="L11" s="305"/>
      <c r="M11" s="305"/>
      <c r="N11" s="305"/>
      <c r="O11" s="305"/>
      <c r="P11" s="305"/>
      <c r="Q11" s="305"/>
      <c r="R11" s="305"/>
    </row>
    <row r="12" spans="1:19" ht="15.5" x14ac:dyDescent="0.35">
      <c r="A12" s="3"/>
      <c r="B12" s="3"/>
      <c r="C12" s="309" t="s">
        <v>47</v>
      </c>
      <c r="D12" s="309"/>
      <c r="E12" s="309"/>
      <c r="F12" s="309"/>
      <c r="G12" s="309"/>
      <c r="H12" s="305">
        <f>'1.2a Alternative Guarantor'!E17</f>
        <v>0</v>
      </c>
      <c r="I12" s="305"/>
      <c r="J12" s="305"/>
      <c r="K12" s="305"/>
      <c r="L12" s="305"/>
      <c r="M12" s="305"/>
      <c r="N12" s="305"/>
      <c r="O12" s="305"/>
      <c r="P12" s="305"/>
      <c r="Q12" s="305"/>
      <c r="R12" s="305"/>
    </row>
    <row r="13" spans="1:19" ht="15.5" x14ac:dyDescent="0.35">
      <c r="A13" s="3"/>
      <c r="B13" s="3"/>
      <c r="C13" s="309" t="s">
        <v>64</v>
      </c>
      <c r="D13" s="309"/>
      <c r="E13" s="309"/>
      <c r="F13" s="309"/>
      <c r="G13" s="309"/>
      <c r="H13" s="308" t="str">
        <f>'1.2a Alternative Guarantor'!G21</f>
        <v>31/XX/20XX</v>
      </c>
      <c r="I13" s="308"/>
      <c r="J13" s="308"/>
      <c r="K13" s="308"/>
      <c r="L13" s="308"/>
      <c r="M13" s="308"/>
      <c r="N13" s="308"/>
      <c r="O13" s="308"/>
      <c r="P13" s="308"/>
      <c r="Q13" s="308"/>
      <c r="R13" s="308"/>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10" t="s">
        <v>3</v>
      </c>
      <c r="D17" s="310"/>
      <c r="E17" s="7" t="s">
        <v>58</v>
      </c>
      <c r="F17" s="7"/>
      <c r="G17" s="7" t="s">
        <v>57</v>
      </c>
      <c r="H17" s="155" t="s">
        <v>59</v>
      </c>
      <c r="I17" s="155"/>
      <c r="J17" s="155" t="s">
        <v>60</v>
      </c>
      <c r="K17" s="155" t="s">
        <v>61</v>
      </c>
      <c r="L17" s="155"/>
      <c r="M17" s="155" t="s">
        <v>62</v>
      </c>
      <c r="N17" s="306" t="s">
        <v>400</v>
      </c>
      <c r="O17" s="306"/>
      <c r="P17" s="306"/>
      <c r="Q17" s="306"/>
      <c r="R17" s="306"/>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07"/>
      <c r="O18" s="307"/>
      <c r="P18" s="307"/>
      <c r="Q18" s="307"/>
      <c r="R18" s="307"/>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07"/>
      <c r="O19" s="307"/>
      <c r="P19" s="307"/>
      <c r="Q19" s="307"/>
      <c r="R19" s="307"/>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07"/>
      <c r="O20" s="307"/>
      <c r="P20" s="307"/>
      <c r="Q20" s="307"/>
      <c r="R20" s="307"/>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07"/>
      <c r="O21" s="307"/>
      <c r="P21" s="307"/>
      <c r="Q21" s="307"/>
      <c r="R21" s="307"/>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3"/>
      <c r="O22" s="303"/>
      <c r="P22" s="303"/>
      <c r="Q22" s="303"/>
      <c r="R22" s="304"/>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3"/>
      <c r="O23" s="303"/>
      <c r="P23" s="303"/>
      <c r="Q23" s="303"/>
      <c r="R23" s="304"/>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3"/>
      <c r="O24" s="303"/>
      <c r="P24" s="303"/>
      <c r="Q24" s="303"/>
      <c r="R24" s="304"/>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07"/>
      <c r="O25" s="307"/>
      <c r="P25" s="307"/>
      <c r="Q25" s="307"/>
      <c r="R25" s="307"/>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07"/>
      <c r="O26" s="307"/>
      <c r="P26" s="307"/>
      <c r="Q26" s="307"/>
      <c r="R26" s="307"/>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6098 (lots 1-7) Financial Viability Risk Assessment Template</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1" t="s">
        <v>161</v>
      </c>
      <c r="I18" s="311"/>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JNxWPKWvF2i14nikuoRaWek1LKQ0m4hcqbXtbU64qId2VDgRVyysmJzb73jTVlLB6SH5vHl4XT2k+enT1rhMjA==" saltValue="Qt1UdmeQsrx1ISEYPpki3Q=="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G23" sqref="G23"/>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6098 (lots 1-7) 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0" t="str">
        <f>HYPERLINK("#'Contents'!A1","Click for Contents")</f>
        <v>Click for Contents</v>
      </c>
      <c r="D6" s="250"/>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12" t="s">
        <v>404</v>
      </c>
      <c r="E13" s="312"/>
      <c r="F13" s="312"/>
      <c r="G13" s="312"/>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489</v>
      </c>
      <c r="G17" s="97" t="s">
        <v>340</v>
      </c>
      <c r="H17"/>
    </row>
    <row r="18" spans="1:8" ht="12" x14ac:dyDescent="0.25">
      <c r="A18" s="80"/>
      <c r="B18" s="80"/>
      <c r="C18" s="80"/>
      <c r="D18" s="80"/>
      <c r="E18" s="93" t="s">
        <v>252</v>
      </c>
      <c r="F18" s="206" t="s">
        <v>465</v>
      </c>
      <c r="G18" s="97" t="s">
        <v>394</v>
      </c>
      <c r="H18"/>
    </row>
    <row r="19" spans="1:8" ht="12" x14ac:dyDescent="0.25">
      <c r="A19" s="80"/>
      <c r="B19" s="80"/>
      <c r="C19" s="80"/>
      <c r="D19" s="80"/>
      <c r="E19" s="93" t="s">
        <v>322</v>
      </c>
      <c r="F19" s="207" t="s">
        <v>466</v>
      </c>
      <c r="G19" s="125" t="s">
        <v>440</v>
      </c>
      <c r="H19"/>
    </row>
    <row r="20" spans="1:8" ht="12" x14ac:dyDescent="0.25">
      <c r="A20" s="80"/>
      <c r="B20" s="80"/>
      <c r="C20" s="80"/>
      <c r="D20" s="80"/>
      <c r="E20" s="93" t="s">
        <v>253</v>
      </c>
      <c r="F20" s="208"/>
      <c r="G20" s="125" t="s">
        <v>441</v>
      </c>
      <c r="H20"/>
    </row>
    <row r="21" spans="1:8" ht="12" x14ac:dyDescent="0.25">
      <c r="A21" s="80"/>
      <c r="B21" s="80"/>
      <c r="C21" s="80"/>
      <c r="D21" s="80"/>
      <c r="E21" s="91" t="s">
        <v>323</v>
      </c>
      <c r="F21" s="207" t="s">
        <v>467</v>
      </c>
      <c r="G21" s="125" t="s">
        <v>442</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6098 (lots 1-7) 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0" t="str">
        <f>HYPERLINK("#'Contents'!A1","Click for Contents")</f>
        <v>Click for Contents</v>
      </c>
      <c r="D6" s="250"/>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3" t="s">
        <v>414</v>
      </c>
      <c r="E13" s="313"/>
      <c r="F13" s="313"/>
      <c r="G13" s="313"/>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443</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2023-02-21T15:00:29Z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