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24226"/>
  <mc:AlternateContent xmlns:mc="http://schemas.openxmlformats.org/markup-compatibility/2006">
    <mc:Choice Requires="x15">
      <x15ac:absPath xmlns:x15ac="http://schemas.microsoft.com/office/spreadsheetml/2010/11/ac" url="C:\Users\MichelleClarke\Director\Cache\objective.cmu.nhs.uk uA347\A2756174\"/>
    </mc:Choice>
  </mc:AlternateContent>
  <xr:revisionPtr revIDLastSave="0" documentId="13_ncr:1_{46B7C1F5-57C1-456B-A6DB-B956BABC2B98}" xr6:coauthVersionLast="47" xr6:coauthVersionMax="47" xr10:uidLastSave="{00000000-0000-0000-0000-000000000000}"/>
  <workbookProtection workbookAlgorithmName="SHA-512" workbookHashValue="Jabvi5xf5y0V86AmY9MJ0v8DBxtheuTiyljHAPN27vay1uhEG5qM1MnroWalUnLrwLE8vuNaRDke1aNmZ1deWg==" workbookSaltValue="BVMDIW8PdJycNnzmUvrdsw==" workbookSpinCount="100000" lockStructure="1"/>
  <bookViews>
    <workbookView xWindow="-108" yWindow="-108" windowWidth="23256" windowHeight="12576" tabRatio="764" firstSheet="3" activeTab="3" xr2:uid="{00000000-000D-0000-FFFF-FFFF00000000}"/>
  </bookViews>
  <sheets>
    <sheet name="Template Sheet New format" sheetId="28" state="hidden" r:id="rId1"/>
    <sheet name="Lists" sheetId="81" state="hidden" r:id="rId2"/>
    <sheet name="Weighting " sheetId="56" r:id="rId3"/>
    <sheet name="Instructions for Suppliers " sheetId="57" r:id="rId4"/>
    <sheet name="Definitions" sheetId="58" r:id="rId5"/>
    <sheet name="Introduction" sheetId="59" r:id="rId6"/>
    <sheet name="General" sheetId="26" state="hidden" r:id="rId7"/>
    <sheet name="5a_General " sheetId="69" r:id="rId8"/>
    <sheet name="General working " sheetId="60" state="hidden" r:id="rId9"/>
    <sheet name="Prescribing&amp;Dispensing" sheetId="42" state="hidden" r:id="rId10"/>
    <sheet name="5b_Prescribing&amp;Dispensing " sheetId="70" r:id="rId11"/>
    <sheet name="5c_Delivery" sheetId="71" r:id="rId12"/>
    <sheet name="Prescribing&amp;Dispensing working" sheetId="61" state="hidden" r:id="rId13"/>
    <sheet name="Delivery" sheetId="25" state="hidden" r:id="rId14"/>
    <sheet name="Delivery working " sheetId="62" state="hidden" r:id="rId15"/>
    <sheet name="5d_Cold Chain" sheetId="72" r:id="rId16"/>
    <sheet name="Cold Chain-CD-Hazardous Meds wo" sheetId="44" state="hidden" r:id="rId17"/>
    <sheet name="cold chain  sheffield" sheetId="68" state="hidden" r:id="rId18"/>
    <sheet name="HomeVisits" sheetId="38" state="hidden" r:id="rId19"/>
    <sheet name="Homevisits working " sheetId="63" state="hidden" r:id="rId20"/>
    <sheet name="Equipment and Ancils" sheetId="40" state="hidden" r:id="rId21"/>
    <sheet name="Clinical Services" sheetId="51" state="hidden" r:id="rId22"/>
    <sheet name="5e_Equipment and Ancils" sheetId="74" r:id="rId23"/>
    <sheet name="5f_Homevisits" sheetId="73" r:id="rId24"/>
    <sheet name="Equipment and Ancils working" sheetId="64" state="hidden" r:id="rId25"/>
    <sheet name="Governance" sheetId="27" state="hidden" r:id="rId26"/>
    <sheet name="5g_Governance" sheetId="75" r:id="rId27"/>
    <sheet name="Governance working" sheetId="65" state="hidden" r:id="rId28"/>
    <sheet name="Finance" sheetId="43" state="hidden" r:id="rId29"/>
    <sheet name="5h_Finance " sheetId="76" r:id="rId30"/>
    <sheet name="Finance working" sheetId="66" state="hidden" r:id="rId31"/>
    <sheet name="5i_Digital" sheetId="77" r:id="rId32"/>
    <sheet name="Digital working" sheetId="52" state="hidden" r:id="rId33"/>
    <sheet name="5j_Net Zero &amp; Social Value" sheetId="78" r:id="rId34"/>
    <sheet name="Net Zero &amp; Social Value working" sheetId="53" state="hidden" r:id="rId35"/>
    <sheet name="5k_Contacts" sheetId="47" r:id="rId36"/>
    <sheet name="5l_Equipment List" sheetId="55" r:id="rId37"/>
    <sheet name="5l_Equipment List (2)" sheetId="79" state="hidden" r:id="rId38"/>
  </sheets>
  <externalReferences>
    <externalReference r:id="rId39"/>
    <externalReference r:id="rId40"/>
    <externalReference r:id="rId41"/>
  </externalReferences>
  <definedNames>
    <definedName name="_xlnm._FilterDatabase" localSheetId="7" hidden="1">'5a_General '!$A$5:$T$84</definedName>
    <definedName name="_xlnm._FilterDatabase" localSheetId="10" hidden="1">'5b_Prescribing&amp;Dispensing '!$A$5:$T$31</definedName>
    <definedName name="_xlnm._FilterDatabase" localSheetId="11" hidden="1">'5c_Delivery'!$A$5:$T$35</definedName>
    <definedName name="_xlnm._FilterDatabase" localSheetId="15" hidden="1">'5d_Cold Chain'!$A$5:$T$19</definedName>
    <definedName name="_xlnm._FilterDatabase" localSheetId="22" hidden="1">'5e_Equipment and Ancils'!$A$5:$T$39</definedName>
    <definedName name="_xlnm._FilterDatabase" localSheetId="23" hidden="1">'5f_Homevisits'!$A$5:$T$15</definedName>
    <definedName name="_xlnm._FilterDatabase" localSheetId="26" hidden="1">'5g_Governance'!$A$5:$U$60</definedName>
    <definedName name="_xlnm._FilterDatabase" localSheetId="29" hidden="1">'5h_Finance '!$A$5:$T$27</definedName>
    <definedName name="_xlnm._FilterDatabase" localSheetId="31" hidden="1">'5i_Digital'!$A$5:$T$13</definedName>
    <definedName name="_xlnm._FilterDatabase" localSheetId="33" hidden="1">'5j_Net Zero &amp; Social Value'!$A$5:$T$5</definedName>
    <definedName name="_xlnm._FilterDatabase" localSheetId="21" hidden="1">'Clinical Services'!$A$5:$D$26</definedName>
    <definedName name="_xlnm._FilterDatabase" localSheetId="16" hidden="1">'Cold Chain-CD-Hazardous Meds wo'!$A$5:$D$27</definedName>
    <definedName name="_xlnm._FilterDatabase" localSheetId="13" hidden="1">Delivery!$A$1:$E$39</definedName>
    <definedName name="_xlnm._FilterDatabase" localSheetId="32" hidden="1">'Digital working'!$A$5:$D$92</definedName>
    <definedName name="_xlnm._FilterDatabase" localSheetId="20" hidden="1">'Equipment and Ancils'!$A$1:$E$36</definedName>
    <definedName name="_xlnm._FilterDatabase" localSheetId="28" hidden="1">Finance!$A$1:$E$39</definedName>
    <definedName name="_xlnm._FilterDatabase" localSheetId="30" hidden="1">'Finance working'!$A$1:$E$26</definedName>
    <definedName name="_xlnm._FilterDatabase" localSheetId="6" hidden="1">General!$A$1:$E$113</definedName>
    <definedName name="_xlnm._FilterDatabase" localSheetId="25" hidden="1">Governance!$A$1:$E$77</definedName>
    <definedName name="_xlnm._FilterDatabase" localSheetId="18" hidden="1">HomeVisits!$A$1:$D$23</definedName>
    <definedName name="_xlnm._FilterDatabase" localSheetId="34" hidden="1">'Net Zero &amp; Social Value working'!$A$5:$D$87</definedName>
    <definedName name="_xlnm._FilterDatabase" localSheetId="9" hidden="1">'Prescribing&amp;Dispensing'!$A$1:$E$37</definedName>
    <definedName name="_xlnm._FilterDatabase" localSheetId="0" hidden="1">'Template Sheet New format'!$A$1:$U$57</definedName>
    <definedName name="Adj_Evidence" localSheetId="1">Lists!$D$22:$D$30</definedName>
    <definedName name="Adj_Evidence">#REF!</definedName>
    <definedName name="Adj_Service" localSheetId="1">Lists!$D$35:$D$40</definedName>
    <definedName name="Adj_Service">#REF!</definedName>
    <definedName name="Adj_Weight" localSheetId="1">Lists!$D$45:$D$50</definedName>
    <definedName name="Adj_Weight">#REF!</definedName>
    <definedName name="Adjudication_Weighting">Lists!$D$44:$F$50</definedName>
    <definedName name="Digital">[1]Lists!$D$22:$D$30</definedName>
    <definedName name="Equipment" localSheetId="1">'[2]5e_Equipment'!#REF!</definedName>
    <definedName name="Equipment">'[3]5e_Equipment'!#REF!</definedName>
    <definedName name="Experience" localSheetId="1">#REF!</definedName>
    <definedName name="Experience">#REF!</definedName>
    <definedName name="LOT3C">#REF!</definedName>
    <definedName name="Prescribing" localSheetId="1">'[2]5c_Prescribing'!#REF!</definedName>
    <definedName name="Prescribing">'[3]5c_Prescribing'!#REF!</definedName>
    <definedName name="_xlnm.Print_Area" localSheetId="15">'5d_Cold Chain'!$A$5:$D$19</definedName>
    <definedName name="_xlnm.Print_Area" localSheetId="29">'5h_Finance '!$A$5:$C$27</definedName>
    <definedName name="_xlnm.Print_Area" localSheetId="31">'5i_Digital'!$A$5:$C$13</definedName>
    <definedName name="_xlnm.Print_Area" localSheetId="33">'5j_Net Zero &amp; Social Value'!$A$5:$C$8</definedName>
    <definedName name="_xlnm.Print_Area" localSheetId="21">'Clinical Services'!$A$5:$D$14</definedName>
    <definedName name="_xlnm.Print_Area" localSheetId="16">'Cold Chain-CD-Hazardous Meds wo'!$A$5:$D$26</definedName>
    <definedName name="_xlnm.Print_Area" localSheetId="13">Delivery!$A$1:$D$39</definedName>
    <definedName name="_xlnm.Print_Area" localSheetId="32">'Digital working'!$A$5:$D$13</definedName>
    <definedName name="_xlnm.Print_Area" localSheetId="20">'Equipment and Ancils'!$A$1:$D$35</definedName>
    <definedName name="_xlnm.Print_Area" localSheetId="28">Finance!$A$1:$D$37</definedName>
    <definedName name="_xlnm.Print_Area" localSheetId="30">'Finance working'!$A$1:$D$26</definedName>
    <definedName name="_xlnm.Print_Area" localSheetId="6">General!$A$1:$D$110</definedName>
    <definedName name="_xlnm.Print_Area" localSheetId="25">Governance!$A$1:$D$56</definedName>
    <definedName name="_xlnm.Print_Area" localSheetId="18">HomeVisits!$A$1:$D$11</definedName>
    <definedName name="_xlnm.Print_Area" localSheetId="1">Lists!$A$9:$I$52</definedName>
    <definedName name="_xlnm.Print_Area" localSheetId="34">'Net Zero &amp; Social Value working'!$A$5:$D$9</definedName>
    <definedName name="_xlnm.Print_Area" localSheetId="9">'Prescribing&amp;Dispensing'!$A$1:$D$37</definedName>
    <definedName name="Product" localSheetId="1">#REF!</definedName>
    <definedName name="Product">#REF!</definedName>
    <definedName name="Service" localSheetId="1">#REF!</definedName>
    <definedName name="Service">#REF!</definedName>
    <definedName name="Spec_Compl_Adj" localSheetId="1">Lists!$A$12:$A$13</definedName>
    <definedName name="Spec_Compl_Adj">#REF!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5" i="71" l="1"/>
  <c r="H34" i="71"/>
  <c r="H32" i="71"/>
  <c r="H31" i="71"/>
  <c r="H29" i="71"/>
  <c r="H28" i="71"/>
  <c r="H27" i="71"/>
  <c r="H26" i="71"/>
  <c r="H25" i="71"/>
  <c r="H24" i="71"/>
  <c r="H23" i="71"/>
  <c r="H21" i="71"/>
  <c r="H20" i="71"/>
  <c r="H19" i="71"/>
  <c r="H18" i="71"/>
  <c r="H17" i="71"/>
  <c r="H15" i="71"/>
  <c r="H14" i="71"/>
  <c r="H13" i="71"/>
  <c r="H12" i="71"/>
  <c r="H11" i="71"/>
  <c r="H10" i="71"/>
  <c r="H9" i="71"/>
  <c r="H8" i="71"/>
  <c r="H6" i="71"/>
  <c r="N11" i="71"/>
  <c r="N8" i="71"/>
  <c r="B8" i="56" l="1"/>
  <c r="B9" i="56"/>
  <c r="B10" i="56"/>
  <c r="B11" i="56"/>
  <c r="B12" i="56"/>
  <c r="B13" i="56"/>
  <c r="B14" i="56"/>
  <c r="B15" i="56"/>
  <c r="B16" i="56"/>
  <c r="B7" i="56"/>
  <c r="B6" i="56"/>
  <c r="J1" i="78" l="1"/>
  <c r="R12" i="77" l="1"/>
  <c r="S12" i="77" s="1"/>
  <c r="R11" i="77"/>
  <c r="S11" i="77" s="1"/>
  <c r="R10" i="77"/>
  <c r="S10" i="77" s="1"/>
  <c r="R9" i="77"/>
  <c r="S9" i="77" s="1"/>
  <c r="R8" i="77"/>
  <c r="S8" i="77" s="1"/>
  <c r="R27" i="76"/>
  <c r="S27" i="76" s="1"/>
  <c r="R25" i="76"/>
  <c r="S25" i="76" s="1"/>
  <c r="R24" i="76"/>
  <c r="S24" i="76" s="1"/>
  <c r="R22" i="76"/>
  <c r="S22" i="76" s="1"/>
  <c r="R21" i="76"/>
  <c r="S21" i="76" s="1"/>
  <c r="R20" i="76"/>
  <c r="S20" i="76" s="1"/>
  <c r="R18" i="76"/>
  <c r="S18" i="76" s="1"/>
  <c r="R16" i="76"/>
  <c r="S16" i="76" s="1"/>
  <c r="R15" i="76"/>
  <c r="S15" i="76" s="1"/>
  <c r="R14" i="76"/>
  <c r="S14" i="76" s="1"/>
  <c r="R13" i="76"/>
  <c r="S13" i="76" s="1"/>
  <c r="R12" i="76"/>
  <c r="S12" i="76" s="1"/>
  <c r="R11" i="76"/>
  <c r="S11" i="76" s="1"/>
  <c r="R9" i="76"/>
  <c r="S9" i="76" s="1"/>
  <c r="R8" i="76"/>
  <c r="S8" i="76" s="1"/>
  <c r="R60" i="75"/>
  <c r="S60" i="75" s="1"/>
  <c r="R59" i="75"/>
  <c r="S59" i="75" s="1"/>
  <c r="R57" i="75"/>
  <c r="S57" i="75" s="1"/>
  <c r="R56" i="75"/>
  <c r="S56" i="75" s="1"/>
  <c r="R55" i="75"/>
  <c r="S55" i="75" s="1"/>
  <c r="R53" i="75"/>
  <c r="S53" i="75" s="1"/>
  <c r="R50" i="75"/>
  <c r="S50" i="75" s="1"/>
  <c r="R49" i="75"/>
  <c r="S49" i="75" s="1"/>
  <c r="R48" i="75"/>
  <c r="S48" i="75" s="1"/>
  <c r="R47" i="75"/>
  <c r="S47" i="75" s="1"/>
  <c r="R45" i="75"/>
  <c r="S45" i="75" s="1"/>
  <c r="R43" i="75"/>
  <c r="S43" i="75" s="1"/>
  <c r="R42" i="75"/>
  <c r="S42" i="75" s="1"/>
  <c r="R39" i="75"/>
  <c r="S39" i="75" s="1"/>
  <c r="R38" i="75"/>
  <c r="S38" i="75" s="1"/>
  <c r="R37" i="75"/>
  <c r="S37" i="75" s="1"/>
  <c r="R34" i="75"/>
  <c r="S34" i="75" s="1"/>
  <c r="R33" i="75"/>
  <c r="S33" i="75" s="1"/>
  <c r="R30" i="75"/>
  <c r="S30" i="75" s="1"/>
  <c r="R29" i="75"/>
  <c r="S29" i="75" s="1"/>
  <c r="R27" i="75"/>
  <c r="S27" i="75" s="1"/>
  <c r="R26" i="75"/>
  <c r="S26" i="75" s="1"/>
  <c r="R25" i="75"/>
  <c r="S25" i="75" s="1"/>
  <c r="R24" i="75"/>
  <c r="S24" i="75" s="1"/>
  <c r="R22" i="75"/>
  <c r="S22" i="75" s="1"/>
  <c r="R21" i="75"/>
  <c r="S21" i="75" s="1"/>
  <c r="R18" i="75"/>
  <c r="S18" i="75" s="1"/>
  <c r="R17" i="75"/>
  <c r="S17" i="75" s="1"/>
  <c r="R16" i="75"/>
  <c r="S16" i="75" s="1"/>
  <c r="R15" i="75"/>
  <c r="S15" i="75" s="1"/>
  <c r="R14" i="75"/>
  <c r="S14" i="75" s="1"/>
  <c r="R13" i="75"/>
  <c r="S13" i="75" s="1"/>
  <c r="R12" i="75"/>
  <c r="S12" i="75" s="1"/>
  <c r="R10" i="75"/>
  <c r="S10" i="75" s="1"/>
  <c r="R8" i="75"/>
  <c r="S8" i="75" s="1"/>
  <c r="R15" i="73"/>
  <c r="S15" i="73" s="1"/>
  <c r="R14" i="73"/>
  <c r="S14" i="73" s="1"/>
  <c r="R13" i="73"/>
  <c r="S13" i="73" s="1"/>
  <c r="R12" i="73"/>
  <c r="S12" i="73" s="1"/>
  <c r="R11" i="73"/>
  <c r="S11" i="73" s="1"/>
  <c r="R10" i="73"/>
  <c r="S10" i="73" s="1"/>
  <c r="R9" i="73"/>
  <c r="S9" i="73" s="1"/>
  <c r="R8" i="73"/>
  <c r="S8" i="73" s="1"/>
  <c r="R38" i="74"/>
  <c r="S38" i="74" s="1"/>
  <c r="R37" i="74"/>
  <c r="S37" i="74" s="1"/>
  <c r="R35" i="74"/>
  <c r="S35" i="74" s="1"/>
  <c r="R33" i="74"/>
  <c r="S33" i="74" s="1"/>
  <c r="R32" i="74"/>
  <c r="S32" i="74" s="1"/>
  <c r="R31" i="74"/>
  <c r="S31" i="74" s="1"/>
  <c r="R29" i="74"/>
  <c r="S29" i="74" s="1"/>
  <c r="R28" i="74"/>
  <c r="S28" i="74" s="1"/>
  <c r="R25" i="74"/>
  <c r="S25" i="74" s="1"/>
  <c r="R24" i="74"/>
  <c r="S24" i="74" s="1"/>
  <c r="R23" i="74"/>
  <c r="S23" i="74" s="1"/>
  <c r="R21" i="74"/>
  <c r="S21" i="74" s="1"/>
  <c r="R20" i="74"/>
  <c r="S20" i="74" s="1"/>
  <c r="R19" i="74"/>
  <c r="S19" i="74" s="1"/>
  <c r="R17" i="74"/>
  <c r="S17" i="74" s="1"/>
  <c r="R16" i="74"/>
  <c r="S16" i="74" s="1"/>
  <c r="R15" i="74"/>
  <c r="S15" i="74" s="1"/>
  <c r="R14" i="74"/>
  <c r="S14" i="74" s="1"/>
  <c r="R12" i="74"/>
  <c r="S12" i="74" s="1"/>
  <c r="R11" i="74"/>
  <c r="S11" i="74" s="1"/>
  <c r="R10" i="74"/>
  <c r="S10" i="74" s="1"/>
  <c r="R8" i="74"/>
  <c r="S8" i="74" s="1"/>
  <c r="R19" i="72"/>
  <c r="S19" i="72" s="1"/>
  <c r="R18" i="72"/>
  <c r="S18" i="72" s="1"/>
  <c r="R16" i="72"/>
  <c r="S16" i="72" s="1"/>
  <c r="R15" i="72"/>
  <c r="S15" i="72" s="1"/>
  <c r="R14" i="72"/>
  <c r="S14" i="72" s="1"/>
  <c r="R13" i="72"/>
  <c r="S13" i="72" s="1"/>
  <c r="R12" i="72"/>
  <c r="S12" i="72" s="1"/>
  <c r="R11" i="72"/>
  <c r="S11" i="72" s="1"/>
  <c r="R9" i="72"/>
  <c r="S9" i="72" s="1"/>
  <c r="R8" i="72"/>
  <c r="S8" i="72" s="1"/>
  <c r="R34" i="71"/>
  <c r="S34" i="71" s="1"/>
  <c r="R32" i="71"/>
  <c r="S32" i="71" s="1"/>
  <c r="R31" i="71"/>
  <c r="S31" i="71" s="1"/>
  <c r="R29" i="71"/>
  <c r="S29" i="71" s="1"/>
  <c r="R28" i="71"/>
  <c r="S28" i="71" s="1"/>
  <c r="R27" i="71"/>
  <c r="S27" i="71" s="1"/>
  <c r="R25" i="71"/>
  <c r="S25" i="71" s="1"/>
  <c r="R23" i="71"/>
  <c r="S23" i="71" s="1"/>
  <c r="R21" i="71"/>
  <c r="S21" i="71" s="1"/>
  <c r="R19" i="71"/>
  <c r="S19" i="71" s="1"/>
  <c r="R18" i="71"/>
  <c r="S18" i="71" s="1"/>
  <c r="R17" i="71"/>
  <c r="S17" i="71" s="1"/>
  <c r="R14" i="71"/>
  <c r="S14" i="71" s="1"/>
  <c r="R12" i="71"/>
  <c r="S12" i="71" s="1"/>
  <c r="R10" i="71"/>
  <c r="S10" i="71" s="1"/>
  <c r="R9" i="71"/>
  <c r="S9" i="71" s="1"/>
  <c r="R8" i="71"/>
  <c r="S8" i="71" s="1"/>
  <c r="R31" i="70"/>
  <c r="S31" i="70" s="1"/>
  <c r="R30" i="70"/>
  <c r="S30" i="70" s="1"/>
  <c r="R29" i="70"/>
  <c r="S29" i="70" s="1"/>
  <c r="R28" i="70"/>
  <c r="S28" i="70" s="1"/>
  <c r="R26" i="70"/>
  <c r="S26" i="70" s="1"/>
  <c r="R25" i="70"/>
  <c r="S25" i="70" s="1"/>
  <c r="R23" i="70"/>
  <c r="S23" i="70" s="1"/>
  <c r="R22" i="70"/>
  <c r="S22" i="70" s="1"/>
  <c r="R21" i="70"/>
  <c r="S21" i="70" s="1"/>
  <c r="R20" i="70"/>
  <c r="S20" i="70" s="1"/>
  <c r="R19" i="70"/>
  <c r="S19" i="70" s="1"/>
  <c r="R17" i="70"/>
  <c r="S17" i="70" s="1"/>
  <c r="R16" i="70"/>
  <c r="S16" i="70" s="1"/>
  <c r="R13" i="70"/>
  <c r="S13" i="70" s="1"/>
  <c r="R12" i="70"/>
  <c r="S12" i="70" s="1"/>
  <c r="R11" i="70"/>
  <c r="S11" i="70" s="1"/>
  <c r="R10" i="70"/>
  <c r="S10" i="70" s="1"/>
  <c r="R8" i="70"/>
  <c r="S8" i="70" s="1"/>
  <c r="N84" i="69"/>
  <c r="N83" i="69"/>
  <c r="N82" i="69"/>
  <c r="N81" i="69"/>
  <c r="N79" i="69"/>
  <c r="N78" i="69"/>
  <c r="N77" i="69"/>
  <c r="N76" i="69"/>
  <c r="N75" i="69"/>
  <c r="N74" i="69"/>
  <c r="N73" i="69"/>
  <c r="N71" i="69"/>
  <c r="N70" i="69"/>
  <c r="N69" i="69"/>
  <c r="N68" i="69"/>
  <c r="N67" i="69"/>
  <c r="N66" i="69"/>
  <c r="N64" i="69"/>
  <c r="N63" i="69"/>
  <c r="N62" i="69"/>
  <c r="N61" i="69"/>
  <c r="N59" i="69"/>
  <c r="N58" i="69"/>
  <c r="N57" i="69"/>
  <c r="N55" i="69"/>
  <c r="N54" i="69"/>
  <c r="N53" i="69"/>
  <c r="N52" i="69"/>
  <c r="N51" i="69"/>
  <c r="N50" i="69"/>
  <c r="N48" i="69"/>
  <c r="N47" i="69"/>
  <c r="N45" i="69"/>
  <c r="N44" i="69"/>
  <c r="N43" i="69"/>
  <c r="N42" i="69"/>
  <c r="N40" i="69"/>
  <c r="N39" i="69"/>
  <c r="N38" i="69"/>
  <c r="N37" i="69"/>
  <c r="N36" i="69"/>
  <c r="N35" i="69"/>
  <c r="N34" i="69"/>
  <c r="N33" i="69"/>
  <c r="N32" i="69"/>
  <c r="N31" i="69"/>
  <c r="N30" i="69"/>
  <c r="N28" i="69"/>
  <c r="N27" i="69"/>
  <c r="N26" i="69"/>
  <c r="N25" i="69"/>
  <c r="N24" i="69"/>
  <c r="N23" i="69"/>
  <c r="N22" i="69"/>
  <c r="N21" i="69"/>
  <c r="N19" i="69"/>
  <c r="N18" i="69"/>
  <c r="N17" i="69"/>
  <c r="N15" i="69"/>
  <c r="N14" i="69"/>
  <c r="N13" i="69"/>
  <c r="N12" i="69"/>
  <c r="N11" i="69"/>
  <c r="N10" i="69"/>
  <c r="N9" i="69"/>
  <c r="N7" i="69"/>
  <c r="J1" i="69"/>
  <c r="N12" i="78"/>
  <c r="K12" i="78"/>
  <c r="H12" i="78"/>
  <c r="O12" i="78" s="1"/>
  <c r="N11" i="78"/>
  <c r="K11" i="78"/>
  <c r="H11" i="78"/>
  <c r="O11" i="78" s="1"/>
  <c r="N10" i="78"/>
  <c r="K10" i="78"/>
  <c r="H10" i="78"/>
  <c r="O10" i="78" s="1"/>
  <c r="N8" i="78"/>
  <c r="K8" i="78"/>
  <c r="H8" i="78"/>
  <c r="O8" i="78" s="1"/>
  <c r="N7" i="78"/>
  <c r="K7" i="78"/>
  <c r="H7" i="78"/>
  <c r="O7" i="78" s="1"/>
  <c r="N13" i="77"/>
  <c r="N12" i="77"/>
  <c r="N11" i="77"/>
  <c r="N10" i="77"/>
  <c r="N9" i="77"/>
  <c r="N8" i="77"/>
  <c r="N6" i="77"/>
  <c r="N27" i="76"/>
  <c r="N25" i="76"/>
  <c r="N24" i="76"/>
  <c r="N22" i="76"/>
  <c r="N21" i="76"/>
  <c r="N20" i="76"/>
  <c r="N19" i="76"/>
  <c r="N18" i="76"/>
  <c r="N16" i="76"/>
  <c r="N15" i="76"/>
  <c r="N14" i="76"/>
  <c r="N13" i="76"/>
  <c r="N12" i="76"/>
  <c r="N11" i="76"/>
  <c r="N9" i="76"/>
  <c r="N8" i="76"/>
  <c r="N6" i="76"/>
  <c r="N60" i="75"/>
  <c r="N59" i="75"/>
  <c r="N58" i="75"/>
  <c r="N57" i="75"/>
  <c r="N56" i="75"/>
  <c r="N55" i="75"/>
  <c r="N53" i="75"/>
  <c r="N51" i="75"/>
  <c r="N50" i="75"/>
  <c r="N49" i="75"/>
  <c r="N48" i="75"/>
  <c r="N47" i="75"/>
  <c r="N46" i="75"/>
  <c r="N45" i="75"/>
  <c r="N43" i="75"/>
  <c r="N42" i="75"/>
  <c r="N40" i="75"/>
  <c r="N39" i="75"/>
  <c r="N38" i="75"/>
  <c r="N37" i="75"/>
  <c r="N35" i="75"/>
  <c r="N34" i="75"/>
  <c r="N33" i="75"/>
  <c r="N31" i="75"/>
  <c r="N30" i="75"/>
  <c r="N29" i="75"/>
  <c r="N28" i="75"/>
  <c r="N27" i="75"/>
  <c r="N26" i="75"/>
  <c r="N25" i="75"/>
  <c r="N24" i="75"/>
  <c r="N22" i="75"/>
  <c r="N21" i="75"/>
  <c r="N20" i="75"/>
  <c r="N18" i="75"/>
  <c r="N17" i="75"/>
  <c r="N16" i="75"/>
  <c r="N15" i="75"/>
  <c r="N14" i="75"/>
  <c r="N13" i="75"/>
  <c r="N12" i="75"/>
  <c r="N10" i="75"/>
  <c r="N9" i="75"/>
  <c r="N8" i="75"/>
  <c r="N6" i="75"/>
  <c r="N39" i="74"/>
  <c r="N38" i="74"/>
  <c r="N37" i="74"/>
  <c r="N36" i="74"/>
  <c r="N35" i="74"/>
  <c r="N34" i="74"/>
  <c r="N33" i="74"/>
  <c r="N32" i="74"/>
  <c r="N31" i="74"/>
  <c r="N30" i="74"/>
  <c r="N29" i="74"/>
  <c r="N28" i="74"/>
  <c r="N26" i="74"/>
  <c r="N25" i="74"/>
  <c r="N24" i="74"/>
  <c r="N23" i="74"/>
  <c r="N21" i="74"/>
  <c r="N20" i="74"/>
  <c r="N19" i="74"/>
  <c r="N18" i="74"/>
  <c r="N17" i="74"/>
  <c r="N16" i="74"/>
  <c r="N15" i="74"/>
  <c r="N14" i="74"/>
  <c r="N13" i="74"/>
  <c r="N12" i="74"/>
  <c r="N11" i="74"/>
  <c r="N10" i="74"/>
  <c r="N8" i="74"/>
  <c r="N6" i="74"/>
  <c r="N19" i="72"/>
  <c r="N18" i="72"/>
  <c r="N17" i="72"/>
  <c r="N16" i="72"/>
  <c r="N15" i="72"/>
  <c r="N14" i="72"/>
  <c r="N13" i="72"/>
  <c r="N12" i="72"/>
  <c r="N11" i="72"/>
  <c r="N9" i="72"/>
  <c r="N8" i="72"/>
  <c r="N6" i="72"/>
  <c r="N15" i="73"/>
  <c r="N14" i="73"/>
  <c r="N13" i="73"/>
  <c r="N12" i="73"/>
  <c r="N11" i="73"/>
  <c r="N10" i="73"/>
  <c r="N9" i="73"/>
  <c r="N8" i="73"/>
  <c r="N6" i="73"/>
  <c r="N35" i="71"/>
  <c r="N34" i="71"/>
  <c r="N32" i="71"/>
  <c r="N31" i="71"/>
  <c r="N29" i="71"/>
  <c r="N28" i="71"/>
  <c r="N27" i="71"/>
  <c r="N26" i="71"/>
  <c r="N25" i="71"/>
  <c r="N24" i="71"/>
  <c r="N23" i="71"/>
  <c r="N21" i="71"/>
  <c r="N20" i="71"/>
  <c r="N19" i="71"/>
  <c r="N18" i="71"/>
  <c r="N17" i="71"/>
  <c r="N15" i="71"/>
  <c r="N14" i="71"/>
  <c r="N13" i="71"/>
  <c r="N12" i="71"/>
  <c r="N10" i="71"/>
  <c r="N9" i="71"/>
  <c r="N6" i="71"/>
  <c r="O6" i="71" s="1"/>
  <c r="N31" i="70"/>
  <c r="N30" i="70"/>
  <c r="N29" i="70"/>
  <c r="N28" i="70"/>
  <c r="N26" i="70"/>
  <c r="N25" i="70"/>
  <c r="N24" i="70"/>
  <c r="N23" i="70"/>
  <c r="N22" i="70"/>
  <c r="N21" i="70"/>
  <c r="N20" i="70"/>
  <c r="N19" i="70"/>
  <c r="N18" i="70"/>
  <c r="N17" i="70"/>
  <c r="N16" i="70"/>
  <c r="N14" i="70"/>
  <c r="N13" i="70"/>
  <c r="N12" i="70"/>
  <c r="N11" i="70"/>
  <c r="N10" i="70"/>
  <c r="N8" i="70"/>
  <c r="N7" i="70"/>
  <c r="L12" i="78" l="1"/>
  <c r="M12" i="78" s="1"/>
  <c r="L8" i="78"/>
  <c r="M8" i="78" s="1"/>
  <c r="L10" i="78"/>
  <c r="M10" i="78" s="1"/>
  <c r="L11" i="78"/>
  <c r="M11" i="78" s="1"/>
  <c r="L7" i="78"/>
  <c r="M7" i="78" s="1"/>
  <c r="O2" i="78"/>
  <c r="R12" i="78" l="1"/>
  <c r="S12" i="78" s="1"/>
  <c r="R11" i="78"/>
  <c r="S11" i="78" s="1"/>
  <c r="R10" i="78"/>
  <c r="S10" i="78" s="1"/>
  <c r="P10" i="78"/>
  <c r="Q10" i="78" s="1"/>
  <c r="P11" i="78"/>
  <c r="Q11" i="78" s="1"/>
  <c r="P12" i="78"/>
  <c r="Q12" i="78" s="1"/>
  <c r="R8" i="78"/>
  <c r="S8" i="78" s="1"/>
  <c r="P8" i="78"/>
  <c r="Q8" i="78" s="1"/>
  <c r="R7" i="78"/>
  <c r="S7" i="78" s="1"/>
  <c r="P7" i="78"/>
  <c r="Q7" i="78" s="1"/>
  <c r="R33" i="69"/>
  <c r="S33" i="69" s="1"/>
  <c r="K33" i="69"/>
  <c r="H33" i="69"/>
  <c r="Q2" i="78" l="1"/>
  <c r="O33" i="69"/>
  <c r="L33" i="69"/>
  <c r="M33" i="69" l="1"/>
  <c r="B2" i="78" l="1"/>
  <c r="K13" i="77"/>
  <c r="H13" i="77"/>
  <c r="O13" i="77" s="1"/>
  <c r="K12" i="77"/>
  <c r="H12" i="77"/>
  <c r="O12" i="77" s="1"/>
  <c r="K11" i="77"/>
  <c r="H11" i="77"/>
  <c r="O11" i="77" s="1"/>
  <c r="K10" i="77"/>
  <c r="H10" i="77"/>
  <c r="O10" i="77" s="1"/>
  <c r="K9" i="77"/>
  <c r="H9" i="77"/>
  <c r="O9" i="77" s="1"/>
  <c r="K8" i="77"/>
  <c r="H8" i="77"/>
  <c r="O8" i="77" s="1"/>
  <c r="H6" i="77"/>
  <c r="O6" i="77" s="1"/>
  <c r="B2" i="77"/>
  <c r="J1" i="77"/>
  <c r="K11" i="76"/>
  <c r="H11" i="76"/>
  <c r="O11" i="76" s="1"/>
  <c r="K19" i="76"/>
  <c r="H19" i="76"/>
  <c r="O19" i="76" s="1"/>
  <c r="K8" i="76"/>
  <c r="H8" i="76"/>
  <c r="O8" i="76" s="1"/>
  <c r="K27" i="76"/>
  <c r="H27" i="76"/>
  <c r="O27" i="76" s="1"/>
  <c r="K25" i="76"/>
  <c r="H25" i="76"/>
  <c r="O25" i="76" s="1"/>
  <c r="K24" i="76"/>
  <c r="H24" i="76"/>
  <c r="O24" i="76" s="1"/>
  <c r="K22" i="76"/>
  <c r="H22" i="76"/>
  <c r="O22" i="76" s="1"/>
  <c r="K21" i="76"/>
  <c r="H21" i="76"/>
  <c r="O21" i="76" s="1"/>
  <c r="K20" i="76"/>
  <c r="H20" i="76"/>
  <c r="O20" i="76" s="1"/>
  <c r="K18" i="76"/>
  <c r="H18" i="76"/>
  <c r="O18" i="76" s="1"/>
  <c r="K16" i="76"/>
  <c r="H16" i="76"/>
  <c r="O16" i="76" s="1"/>
  <c r="K15" i="76"/>
  <c r="H15" i="76"/>
  <c r="O15" i="76" s="1"/>
  <c r="K14" i="76"/>
  <c r="H14" i="76"/>
  <c r="O14" i="76" s="1"/>
  <c r="K13" i="76"/>
  <c r="H13" i="76"/>
  <c r="O13" i="76" s="1"/>
  <c r="K12" i="76"/>
  <c r="H12" i="76"/>
  <c r="O12" i="76" s="1"/>
  <c r="K9" i="76"/>
  <c r="H9" i="76"/>
  <c r="O9" i="76" s="1"/>
  <c r="H6" i="76"/>
  <c r="O6" i="76" s="1"/>
  <c r="B2" i="76"/>
  <c r="J1" i="76"/>
  <c r="L19" i="76" l="1"/>
  <c r="M19" i="76" s="1"/>
  <c r="L13" i="77"/>
  <c r="M13" i="77" s="1"/>
  <c r="L8" i="77"/>
  <c r="M8" i="77" s="1"/>
  <c r="L12" i="77"/>
  <c r="M12" i="77" s="1"/>
  <c r="L10" i="77"/>
  <c r="M10" i="77" s="1"/>
  <c r="L11" i="77"/>
  <c r="M11" i="77" s="1"/>
  <c r="L9" i="77"/>
  <c r="M9" i="77" s="1"/>
  <c r="D6" i="77"/>
  <c r="K6" i="77" s="1"/>
  <c r="L6" i="77" s="1"/>
  <c r="L18" i="76"/>
  <c r="M18" i="76" s="1"/>
  <c r="L11" i="76"/>
  <c r="M11" i="76" s="1"/>
  <c r="L24" i="76"/>
  <c r="M24" i="76" s="1"/>
  <c r="L9" i="76"/>
  <c r="M9" i="76" s="1"/>
  <c r="L12" i="76"/>
  <c r="M12" i="76" s="1"/>
  <c r="L16" i="76"/>
  <c r="M16" i="76" s="1"/>
  <c r="L22" i="76"/>
  <c r="M22" i="76" s="1"/>
  <c r="L8" i="76"/>
  <c r="M8" i="76" s="1"/>
  <c r="L20" i="76"/>
  <c r="M20" i="76" s="1"/>
  <c r="L27" i="76"/>
  <c r="M27" i="76" s="1"/>
  <c r="L14" i="76"/>
  <c r="M14" i="76" s="1"/>
  <c r="L15" i="76"/>
  <c r="M15" i="76" s="1"/>
  <c r="L13" i="76"/>
  <c r="M13" i="76" s="1"/>
  <c r="L25" i="76"/>
  <c r="M25" i="76" s="1"/>
  <c r="L21" i="76"/>
  <c r="M21" i="76" s="1"/>
  <c r="L2" i="78"/>
  <c r="D6" i="76"/>
  <c r="K6" i="76" s="1"/>
  <c r="L6" i="76" s="1"/>
  <c r="M6" i="76" s="1"/>
  <c r="O2" i="77"/>
  <c r="O2" i="76"/>
  <c r="K58" i="75"/>
  <c r="H58" i="75"/>
  <c r="O58" i="75" s="1"/>
  <c r="K51" i="75"/>
  <c r="H51" i="75"/>
  <c r="O51" i="75" s="1"/>
  <c r="K46" i="75"/>
  <c r="H46" i="75"/>
  <c r="O46" i="75" s="1"/>
  <c r="K40" i="75"/>
  <c r="H40" i="75"/>
  <c r="O40" i="75" s="1"/>
  <c r="K35" i="75"/>
  <c r="H35" i="75"/>
  <c r="O35" i="75" s="1"/>
  <c r="K31" i="75"/>
  <c r="H31" i="75"/>
  <c r="O31" i="75" s="1"/>
  <c r="K28" i="75"/>
  <c r="H28" i="75"/>
  <c r="O28" i="75" s="1"/>
  <c r="K20" i="75"/>
  <c r="H20" i="75"/>
  <c r="O20" i="75" s="1"/>
  <c r="K60" i="75"/>
  <c r="H60" i="75"/>
  <c r="O60" i="75" s="1"/>
  <c r="K59" i="75"/>
  <c r="H59" i="75"/>
  <c r="O59" i="75" s="1"/>
  <c r="K57" i="75"/>
  <c r="H57" i="75"/>
  <c r="O57" i="75" s="1"/>
  <c r="K56" i="75"/>
  <c r="H56" i="75"/>
  <c r="O56" i="75" s="1"/>
  <c r="K55" i="75"/>
  <c r="H55" i="75"/>
  <c r="O55" i="75" s="1"/>
  <c r="K53" i="75"/>
  <c r="H53" i="75"/>
  <c r="O53" i="75" s="1"/>
  <c r="K50" i="75"/>
  <c r="H50" i="75"/>
  <c r="O50" i="75" s="1"/>
  <c r="K49" i="75"/>
  <c r="H49" i="75"/>
  <c r="O49" i="75" s="1"/>
  <c r="K48" i="75"/>
  <c r="H48" i="75"/>
  <c r="O48" i="75" s="1"/>
  <c r="K47" i="75"/>
  <c r="H47" i="75"/>
  <c r="O47" i="75" s="1"/>
  <c r="K45" i="75"/>
  <c r="H45" i="75"/>
  <c r="O45" i="75" s="1"/>
  <c r="K43" i="75"/>
  <c r="H43" i="75"/>
  <c r="O43" i="75" s="1"/>
  <c r="K42" i="75"/>
  <c r="H42" i="75"/>
  <c r="O42" i="75" s="1"/>
  <c r="K39" i="75"/>
  <c r="H39" i="75"/>
  <c r="O39" i="75" s="1"/>
  <c r="K38" i="75"/>
  <c r="H38" i="75"/>
  <c r="O38" i="75" s="1"/>
  <c r="K37" i="75"/>
  <c r="H37" i="75"/>
  <c r="O37" i="75" s="1"/>
  <c r="K34" i="75"/>
  <c r="H34" i="75"/>
  <c r="O34" i="75" s="1"/>
  <c r="K33" i="75"/>
  <c r="H33" i="75"/>
  <c r="O33" i="75" s="1"/>
  <c r="K30" i="75"/>
  <c r="H30" i="75"/>
  <c r="O30" i="75" s="1"/>
  <c r="K29" i="75"/>
  <c r="H29" i="75"/>
  <c r="O29" i="75" s="1"/>
  <c r="K27" i="75"/>
  <c r="H27" i="75"/>
  <c r="O27" i="75" s="1"/>
  <c r="K26" i="75"/>
  <c r="H26" i="75"/>
  <c r="O26" i="75" s="1"/>
  <c r="K25" i="75"/>
  <c r="H25" i="75"/>
  <c r="O25" i="75" s="1"/>
  <c r="K24" i="75"/>
  <c r="H24" i="75"/>
  <c r="O24" i="75" s="1"/>
  <c r="K22" i="75"/>
  <c r="H22" i="75"/>
  <c r="O22" i="75" s="1"/>
  <c r="K21" i="75"/>
  <c r="H21" i="75"/>
  <c r="O21" i="75" s="1"/>
  <c r="K18" i="75"/>
  <c r="H18" i="75"/>
  <c r="O18" i="75" s="1"/>
  <c r="K17" i="75"/>
  <c r="H17" i="75"/>
  <c r="O17" i="75" s="1"/>
  <c r="K16" i="75"/>
  <c r="H16" i="75"/>
  <c r="O16" i="75" s="1"/>
  <c r="K15" i="75"/>
  <c r="H15" i="75"/>
  <c r="O15" i="75" s="1"/>
  <c r="K14" i="75"/>
  <c r="H14" i="75"/>
  <c r="O14" i="75" s="1"/>
  <c r="K13" i="75"/>
  <c r="H13" i="75"/>
  <c r="O13" i="75" s="1"/>
  <c r="K12" i="75"/>
  <c r="H12" i="75"/>
  <c r="O12" i="75" s="1"/>
  <c r="K10" i="75"/>
  <c r="H10" i="75"/>
  <c r="O10" i="75" s="1"/>
  <c r="K9" i="75"/>
  <c r="H9" i="75"/>
  <c r="O9" i="75" s="1"/>
  <c r="K8" i="75"/>
  <c r="H8" i="75"/>
  <c r="O8" i="75" s="1"/>
  <c r="H6" i="75"/>
  <c r="O6" i="75" s="1"/>
  <c r="B2" i="75"/>
  <c r="J1" i="75"/>
  <c r="K39" i="74"/>
  <c r="H39" i="74"/>
  <c r="O39" i="74" s="1"/>
  <c r="R13" i="77" l="1"/>
  <c r="S13" i="77" s="1"/>
  <c r="P11" i="77"/>
  <c r="Q11" i="77" s="1"/>
  <c r="P9" i="77"/>
  <c r="Q9" i="77" s="1"/>
  <c r="P12" i="77"/>
  <c r="Q12" i="77" s="1"/>
  <c r="P10" i="77"/>
  <c r="Q10" i="77" s="1"/>
  <c r="P13" i="77"/>
  <c r="Q13" i="77" s="1"/>
  <c r="P8" i="77"/>
  <c r="Q8" i="77" s="1"/>
  <c r="R6" i="77"/>
  <c r="S6" i="77" s="1"/>
  <c r="P6" i="77"/>
  <c r="Q6" i="77" s="1"/>
  <c r="L2" i="77"/>
  <c r="M2" i="77" s="1"/>
  <c r="M6" i="77"/>
  <c r="P24" i="76"/>
  <c r="Q24" i="76" s="1"/>
  <c r="R19" i="76"/>
  <c r="S19" i="76" s="1"/>
  <c r="P21" i="76"/>
  <c r="Q21" i="76" s="1"/>
  <c r="P20" i="76"/>
  <c r="Q20" i="76" s="1"/>
  <c r="P19" i="76"/>
  <c r="Q19" i="76" s="1"/>
  <c r="P14" i="76"/>
  <c r="Q14" i="76" s="1"/>
  <c r="P22" i="76"/>
  <c r="Q22" i="76" s="1"/>
  <c r="P18" i="76"/>
  <c r="Q18" i="76" s="1"/>
  <c r="P15" i="76"/>
  <c r="Q15" i="76" s="1"/>
  <c r="P16" i="76"/>
  <c r="Q16" i="76" s="1"/>
  <c r="P11" i="76"/>
  <c r="Q11" i="76" s="1"/>
  <c r="P12" i="76"/>
  <c r="Q12" i="76" s="1"/>
  <c r="P8" i="76"/>
  <c r="Q8" i="76" s="1"/>
  <c r="P13" i="76"/>
  <c r="Q13" i="76" s="1"/>
  <c r="P25" i="76"/>
  <c r="Q25" i="76" s="1"/>
  <c r="P9" i="76"/>
  <c r="Q9" i="76" s="1"/>
  <c r="P27" i="76"/>
  <c r="Q27" i="76" s="1"/>
  <c r="R6" i="76"/>
  <c r="S6" i="76" s="1"/>
  <c r="P6" i="76"/>
  <c r="Q6" i="76" s="1"/>
  <c r="L39" i="74"/>
  <c r="M39" i="74" s="1"/>
  <c r="R1" i="78"/>
  <c r="M2" i="78"/>
  <c r="L2" i="76"/>
  <c r="D6" i="75"/>
  <c r="K6" i="75" s="1"/>
  <c r="L6" i="75" s="1"/>
  <c r="L58" i="75"/>
  <c r="M58" i="75" s="1"/>
  <c r="L10" i="75"/>
  <c r="M10" i="75" s="1"/>
  <c r="L14" i="75"/>
  <c r="M14" i="75" s="1"/>
  <c r="L17" i="75"/>
  <c r="M17" i="75" s="1"/>
  <c r="L22" i="75"/>
  <c r="M22" i="75" s="1"/>
  <c r="L26" i="75"/>
  <c r="L30" i="75"/>
  <c r="L37" i="75"/>
  <c r="L42" i="75"/>
  <c r="L47" i="75"/>
  <c r="L50" i="75"/>
  <c r="L56" i="75"/>
  <c r="L60" i="75"/>
  <c r="L12" i="75"/>
  <c r="M12" i="75" s="1"/>
  <c r="L33" i="75"/>
  <c r="M33" i="75" s="1"/>
  <c r="L48" i="75"/>
  <c r="M48" i="75" s="1"/>
  <c r="L8" i="75"/>
  <c r="L46" i="75"/>
  <c r="L21" i="75"/>
  <c r="L45" i="75"/>
  <c r="L59" i="75"/>
  <c r="L31" i="75"/>
  <c r="M31" i="75" s="1"/>
  <c r="L51" i="75"/>
  <c r="L27" i="75"/>
  <c r="M27" i="75" s="1"/>
  <c r="L53" i="75"/>
  <c r="M53" i="75" s="1"/>
  <c r="L25" i="75"/>
  <c r="M25" i="75" s="1"/>
  <c r="L39" i="75"/>
  <c r="L55" i="75"/>
  <c r="L9" i="75"/>
  <c r="L15" i="75"/>
  <c r="M15" i="75" s="1"/>
  <c r="L38" i="75"/>
  <c r="M38" i="75" s="1"/>
  <c r="L20" i="75"/>
  <c r="M20" i="75" s="1"/>
  <c r="L28" i="75"/>
  <c r="L16" i="75"/>
  <c r="L34" i="75"/>
  <c r="L18" i="75"/>
  <c r="M18" i="75" s="1"/>
  <c r="L57" i="75"/>
  <c r="M57" i="75" s="1"/>
  <c r="L35" i="75"/>
  <c r="L24" i="75"/>
  <c r="M24" i="75" s="1"/>
  <c r="L43" i="75"/>
  <c r="M43" i="75" s="1"/>
  <c r="L40" i="75"/>
  <c r="M40" i="75" s="1"/>
  <c r="L13" i="75"/>
  <c r="L29" i="75"/>
  <c r="L49" i="75"/>
  <c r="Q2" i="77" l="1"/>
  <c r="R2" i="76"/>
  <c r="S2" i="77"/>
  <c r="R2" i="77"/>
  <c r="M2" i="76"/>
  <c r="M30" i="75"/>
  <c r="M8" i="75"/>
  <c r="M59" i="75"/>
  <c r="M55" i="75"/>
  <c r="P2" i="77"/>
  <c r="M16" i="75"/>
  <c r="M28" i="75"/>
  <c r="M46" i="75"/>
  <c r="M26" i="75"/>
  <c r="M13" i="75"/>
  <c r="O2" i="75"/>
  <c r="M34" i="75"/>
  <c r="L2" i="75"/>
  <c r="M39" i="75"/>
  <c r="M29" i="75"/>
  <c r="M49" i="75"/>
  <c r="M45" i="75"/>
  <c r="M9" i="75"/>
  <c r="M21" i="75"/>
  <c r="S2" i="76"/>
  <c r="Q2" i="76"/>
  <c r="P2" i="76"/>
  <c r="M37" i="75"/>
  <c r="M35" i="75"/>
  <c r="M51" i="75"/>
  <c r="M47" i="75"/>
  <c r="M42" i="75"/>
  <c r="M60" i="75"/>
  <c r="M50" i="75"/>
  <c r="M6" i="75"/>
  <c r="M56" i="75"/>
  <c r="R51" i="75" l="1"/>
  <c r="S51" i="75" s="1"/>
  <c r="P14" i="75"/>
  <c r="Q14" i="75" s="1"/>
  <c r="P33" i="75"/>
  <c r="Q33" i="75" s="1"/>
  <c r="P58" i="75"/>
  <c r="Q58" i="75" s="1"/>
  <c r="R46" i="75"/>
  <c r="S46" i="75" s="1"/>
  <c r="P43" i="75"/>
  <c r="Q43" i="75" s="1"/>
  <c r="P28" i="75"/>
  <c r="Q28" i="75" s="1"/>
  <c r="P18" i="75"/>
  <c r="Q18" i="75" s="1"/>
  <c r="R58" i="75"/>
  <c r="S58" i="75" s="1"/>
  <c r="P12" i="75"/>
  <c r="Q12" i="75" s="1"/>
  <c r="P51" i="75"/>
  <c r="Q51" i="75" s="1"/>
  <c r="P8" i="75"/>
  <c r="Q8" i="75" s="1"/>
  <c r="P48" i="75"/>
  <c r="Q48" i="75" s="1"/>
  <c r="R35" i="75"/>
  <c r="S35" i="75" s="1"/>
  <c r="P40" i="75"/>
  <c r="Q40" i="75" s="1"/>
  <c r="R28" i="75"/>
  <c r="S28" i="75" s="1"/>
  <c r="R20" i="75"/>
  <c r="S20" i="75" s="1"/>
  <c r="R9" i="75"/>
  <c r="S9" i="75" s="1"/>
  <c r="R31" i="75"/>
  <c r="S31" i="75" s="1"/>
  <c r="R40" i="75"/>
  <c r="S40" i="75" s="1"/>
  <c r="P56" i="75"/>
  <c r="Q56" i="75" s="1"/>
  <c r="P26" i="75"/>
  <c r="Q26" i="75" s="1"/>
  <c r="P25" i="75"/>
  <c r="Q25" i="75" s="1"/>
  <c r="P42" i="75"/>
  <c r="Q42" i="75" s="1"/>
  <c r="P60" i="75"/>
  <c r="Q60" i="75" s="1"/>
  <c r="P49" i="75"/>
  <c r="Q49" i="75" s="1"/>
  <c r="P45" i="75"/>
  <c r="Q45" i="75" s="1"/>
  <c r="P50" i="75"/>
  <c r="Q50" i="75" s="1"/>
  <c r="P46" i="75"/>
  <c r="Q46" i="75" s="1"/>
  <c r="P9" i="75"/>
  <c r="Q9" i="75" s="1"/>
  <c r="P17" i="75"/>
  <c r="Q17" i="75" s="1"/>
  <c r="P16" i="75"/>
  <c r="Q16" i="75" s="1"/>
  <c r="P13" i="75"/>
  <c r="Q13" i="75" s="1"/>
  <c r="P59" i="75"/>
  <c r="Q59" i="75" s="1"/>
  <c r="P57" i="75"/>
  <c r="Q57" i="75" s="1"/>
  <c r="P20" i="75"/>
  <c r="Q20" i="75" s="1"/>
  <c r="P27" i="75"/>
  <c r="Q27" i="75" s="1"/>
  <c r="P34" i="75"/>
  <c r="Q34" i="75" s="1"/>
  <c r="P55" i="75"/>
  <c r="Q55" i="75" s="1"/>
  <c r="P37" i="75"/>
  <c r="Q37" i="75" s="1"/>
  <c r="P47" i="75"/>
  <c r="Q47" i="75" s="1"/>
  <c r="P24" i="75"/>
  <c r="Q24" i="75" s="1"/>
  <c r="P29" i="75"/>
  <c r="Q29" i="75" s="1"/>
  <c r="P21" i="75"/>
  <c r="Q21" i="75" s="1"/>
  <c r="P35" i="75"/>
  <c r="Q35" i="75" s="1"/>
  <c r="P30" i="75"/>
  <c r="Q30" i="75" s="1"/>
  <c r="P15" i="75"/>
  <c r="Q15" i="75" s="1"/>
  <c r="P22" i="75"/>
  <c r="Q22" i="75" s="1"/>
  <c r="P53" i="75"/>
  <c r="Q53" i="75" s="1"/>
  <c r="P10" i="75"/>
  <c r="Q10" i="75" s="1"/>
  <c r="P31" i="75"/>
  <c r="Q31" i="75" s="1"/>
  <c r="P38" i="75"/>
  <c r="Q38" i="75" s="1"/>
  <c r="P39" i="75"/>
  <c r="Q39" i="75" s="1"/>
  <c r="M2" i="75"/>
  <c r="R6" i="75"/>
  <c r="S6" i="75" s="1"/>
  <c r="P6" i="75"/>
  <c r="Q6" i="75" s="1"/>
  <c r="P2" i="78"/>
  <c r="S2" i="78"/>
  <c r="R2" i="78"/>
  <c r="Q2" i="75" l="1"/>
  <c r="P2" i="75"/>
  <c r="S2" i="75"/>
  <c r="R2" i="75"/>
  <c r="K36" i="74"/>
  <c r="H36" i="74"/>
  <c r="O36" i="74" s="1"/>
  <c r="K34" i="74"/>
  <c r="H34" i="74"/>
  <c r="O34" i="74" s="1"/>
  <c r="K30" i="74"/>
  <c r="H30" i="74"/>
  <c r="O30" i="74" s="1"/>
  <c r="K26" i="74"/>
  <c r="H26" i="74"/>
  <c r="O26" i="74" s="1"/>
  <c r="K18" i="74"/>
  <c r="H18" i="74"/>
  <c r="O18" i="74" s="1"/>
  <c r="K13" i="74"/>
  <c r="H13" i="74"/>
  <c r="O13" i="74" s="1"/>
  <c r="K38" i="74"/>
  <c r="H38" i="74"/>
  <c r="O38" i="74" s="1"/>
  <c r="K37" i="74"/>
  <c r="H37" i="74"/>
  <c r="O37" i="74" s="1"/>
  <c r="K35" i="74"/>
  <c r="H35" i="74"/>
  <c r="O35" i="74" s="1"/>
  <c r="K33" i="74"/>
  <c r="H33" i="74"/>
  <c r="O33" i="74" s="1"/>
  <c r="K32" i="74"/>
  <c r="H32" i="74"/>
  <c r="O32" i="74" s="1"/>
  <c r="K31" i="74"/>
  <c r="H31" i="74"/>
  <c r="O31" i="74" s="1"/>
  <c r="K29" i="74"/>
  <c r="H29" i="74"/>
  <c r="O29" i="74" s="1"/>
  <c r="K28" i="74"/>
  <c r="H28" i="74"/>
  <c r="O28" i="74" s="1"/>
  <c r="K25" i="74"/>
  <c r="H25" i="74"/>
  <c r="O25" i="74" s="1"/>
  <c r="K24" i="74"/>
  <c r="H24" i="74"/>
  <c r="O24" i="74" s="1"/>
  <c r="K23" i="74"/>
  <c r="H23" i="74"/>
  <c r="O23" i="74" s="1"/>
  <c r="K21" i="74"/>
  <c r="H21" i="74"/>
  <c r="O21" i="74" s="1"/>
  <c r="K20" i="74"/>
  <c r="H20" i="74"/>
  <c r="O20" i="74" s="1"/>
  <c r="K19" i="74"/>
  <c r="H19" i="74"/>
  <c r="O19" i="74" s="1"/>
  <c r="K17" i="74"/>
  <c r="H17" i="74"/>
  <c r="O17" i="74" s="1"/>
  <c r="K16" i="74"/>
  <c r="H16" i="74"/>
  <c r="O16" i="74" s="1"/>
  <c r="K15" i="74"/>
  <c r="H15" i="74"/>
  <c r="O15" i="74" s="1"/>
  <c r="K14" i="74"/>
  <c r="H14" i="74"/>
  <c r="O14" i="74" s="1"/>
  <c r="K12" i="74"/>
  <c r="H12" i="74"/>
  <c r="O12" i="74" s="1"/>
  <c r="K11" i="74"/>
  <c r="H11" i="74"/>
  <c r="O11" i="74" s="1"/>
  <c r="K10" i="74"/>
  <c r="H10" i="74"/>
  <c r="O10" i="74" s="1"/>
  <c r="K8" i="74"/>
  <c r="H8" i="74"/>
  <c r="O8" i="74" s="1"/>
  <c r="H6" i="74"/>
  <c r="O6" i="74" s="1"/>
  <c r="B2" i="74"/>
  <c r="J1" i="74"/>
  <c r="K17" i="72"/>
  <c r="H17" i="72"/>
  <c r="O17" i="72" s="1"/>
  <c r="K19" i="72"/>
  <c r="H19" i="72"/>
  <c r="O19" i="72" s="1"/>
  <c r="K18" i="72"/>
  <c r="H18" i="72"/>
  <c r="O18" i="72" s="1"/>
  <c r="K16" i="72"/>
  <c r="H16" i="72"/>
  <c r="O16" i="72" s="1"/>
  <c r="K15" i="72"/>
  <c r="H15" i="72"/>
  <c r="O15" i="72" s="1"/>
  <c r="K14" i="72"/>
  <c r="H14" i="72"/>
  <c r="O14" i="72" s="1"/>
  <c r="K13" i="72"/>
  <c r="H13" i="72"/>
  <c r="O13" i="72" s="1"/>
  <c r="K12" i="72"/>
  <c r="H12" i="72"/>
  <c r="O12" i="72" s="1"/>
  <c r="K11" i="72"/>
  <c r="H11" i="72"/>
  <c r="O11" i="72" s="1"/>
  <c r="K9" i="72"/>
  <c r="H9" i="72"/>
  <c r="O9" i="72" s="1"/>
  <c r="K8" i="72"/>
  <c r="H8" i="72"/>
  <c r="O8" i="72" s="1"/>
  <c r="H6" i="72"/>
  <c r="O6" i="72" s="1"/>
  <c r="B2" i="72"/>
  <c r="D6" i="72" s="1"/>
  <c r="K6" i="72" s="1"/>
  <c r="J1" i="72"/>
  <c r="K15" i="73"/>
  <c r="H15" i="73"/>
  <c r="O15" i="73" s="1"/>
  <c r="K14" i="73"/>
  <c r="H14" i="73"/>
  <c r="O14" i="73" s="1"/>
  <c r="K13" i="73"/>
  <c r="H13" i="73"/>
  <c r="O13" i="73" s="1"/>
  <c r="K12" i="73"/>
  <c r="H12" i="73"/>
  <c r="O12" i="73" s="1"/>
  <c r="K11" i="73"/>
  <c r="H11" i="73"/>
  <c r="O11" i="73" s="1"/>
  <c r="K10" i="73"/>
  <c r="H10" i="73"/>
  <c r="O10" i="73" s="1"/>
  <c r="K9" i="73"/>
  <c r="H9" i="73"/>
  <c r="O9" i="73" s="1"/>
  <c r="K8" i="73"/>
  <c r="H8" i="73"/>
  <c r="O8" i="73" s="1"/>
  <c r="H6" i="73"/>
  <c r="O6" i="73" s="1"/>
  <c r="B2" i="73"/>
  <c r="D6" i="73" s="1"/>
  <c r="K6" i="73" s="1"/>
  <c r="J1" i="73"/>
  <c r="B2" i="69"/>
  <c r="K35" i="71"/>
  <c r="O35" i="71"/>
  <c r="K26" i="71"/>
  <c r="O26" i="71"/>
  <c r="K24" i="71"/>
  <c r="O24" i="71"/>
  <c r="K20" i="71"/>
  <c r="O20" i="71"/>
  <c r="K15" i="71"/>
  <c r="O15" i="71"/>
  <c r="K13" i="71"/>
  <c r="O13" i="71"/>
  <c r="K34" i="71"/>
  <c r="O34" i="71"/>
  <c r="K32" i="71"/>
  <c r="O32" i="71"/>
  <c r="K31" i="71"/>
  <c r="O31" i="71"/>
  <c r="K29" i="71"/>
  <c r="O29" i="71"/>
  <c r="K28" i="71"/>
  <c r="O28" i="71"/>
  <c r="K27" i="71"/>
  <c r="O27" i="71"/>
  <c r="K25" i="71"/>
  <c r="O25" i="71"/>
  <c r="K23" i="71"/>
  <c r="O23" i="71"/>
  <c r="K21" i="71"/>
  <c r="O21" i="71"/>
  <c r="K19" i="71"/>
  <c r="O19" i="71"/>
  <c r="K18" i="71"/>
  <c r="O18" i="71"/>
  <c r="K17" i="71"/>
  <c r="O17" i="71"/>
  <c r="K14" i="71"/>
  <c r="O14" i="71"/>
  <c r="K12" i="71"/>
  <c r="O12" i="71"/>
  <c r="K10" i="71"/>
  <c r="O10" i="71"/>
  <c r="K9" i="71"/>
  <c r="O9" i="71"/>
  <c r="K11" i="71"/>
  <c r="O11" i="71"/>
  <c r="K8" i="71"/>
  <c r="O8" i="71"/>
  <c r="B2" i="71"/>
  <c r="J1" i="71"/>
  <c r="K24" i="70"/>
  <c r="H24" i="70"/>
  <c r="O24" i="70" s="1"/>
  <c r="K18" i="70"/>
  <c r="H18" i="70"/>
  <c r="O18" i="70" s="1"/>
  <c r="K31" i="70"/>
  <c r="H31" i="70"/>
  <c r="O31" i="70" s="1"/>
  <c r="K30" i="70"/>
  <c r="H30" i="70"/>
  <c r="O30" i="70" s="1"/>
  <c r="K29" i="70"/>
  <c r="H29" i="70"/>
  <c r="O29" i="70" s="1"/>
  <c r="K28" i="70"/>
  <c r="H28" i="70"/>
  <c r="O28" i="70" s="1"/>
  <c r="K26" i="70"/>
  <c r="H26" i="70"/>
  <c r="O26" i="70" s="1"/>
  <c r="K25" i="70"/>
  <c r="H25" i="70"/>
  <c r="O25" i="70" s="1"/>
  <c r="K23" i="70"/>
  <c r="H23" i="70"/>
  <c r="O23" i="70" s="1"/>
  <c r="K22" i="70"/>
  <c r="H22" i="70"/>
  <c r="O22" i="70" s="1"/>
  <c r="K21" i="70"/>
  <c r="H21" i="70"/>
  <c r="O21" i="70" s="1"/>
  <c r="K20" i="70"/>
  <c r="H20" i="70"/>
  <c r="O20" i="70" s="1"/>
  <c r="K19" i="70"/>
  <c r="H19" i="70"/>
  <c r="O19" i="70" s="1"/>
  <c r="K17" i="70"/>
  <c r="H17" i="70"/>
  <c r="O17" i="70" s="1"/>
  <c r="K16" i="70"/>
  <c r="H16" i="70"/>
  <c r="O16" i="70" s="1"/>
  <c r="K13" i="70"/>
  <c r="H13" i="70"/>
  <c r="O13" i="70" s="1"/>
  <c r="K12" i="70"/>
  <c r="H12" i="70"/>
  <c r="O12" i="70" s="1"/>
  <c r="K11" i="70"/>
  <c r="H11" i="70"/>
  <c r="O11" i="70" s="1"/>
  <c r="K10" i="70"/>
  <c r="H10" i="70"/>
  <c r="O10" i="70" s="1"/>
  <c r="K14" i="70"/>
  <c r="H14" i="70"/>
  <c r="O14" i="70" s="1"/>
  <c r="K8" i="70"/>
  <c r="H8" i="70"/>
  <c r="O8" i="70" s="1"/>
  <c r="H7" i="70"/>
  <c r="O7" i="70" s="1"/>
  <c r="J1" i="70"/>
  <c r="B2" i="70"/>
  <c r="L6" i="73" l="1"/>
  <c r="M6" i="73" s="1"/>
  <c r="O2" i="71"/>
  <c r="P6" i="71" s="1"/>
  <c r="L9" i="73"/>
  <c r="M9" i="73" s="1"/>
  <c r="L12" i="73"/>
  <c r="M12" i="73" s="1"/>
  <c r="L15" i="73"/>
  <c r="M15" i="73" s="1"/>
  <c r="O2" i="72"/>
  <c r="P14" i="72" s="1"/>
  <c r="Q14" i="72" s="1"/>
  <c r="L24" i="71"/>
  <c r="M24" i="71" s="1"/>
  <c r="D6" i="71"/>
  <c r="K6" i="71" s="1"/>
  <c r="L6" i="71" s="1"/>
  <c r="D6" i="74"/>
  <c r="K6" i="74" s="1"/>
  <c r="L6" i="74" s="1"/>
  <c r="M6" i="74" s="1"/>
  <c r="L10" i="74"/>
  <c r="L17" i="74"/>
  <c r="M17" i="74" s="1"/>
  <c r="L21" i="74"/>
  <c r="M21" i="74" s="1"/>
  <c r="L25" i="74"/>
  <c r="M25" i="74" s="1"/>
  <c r="L34" i="74"/>
  <c r="D7" i="70"/>
  <c r="L14" i="74"/>
  <c r="L8" i="74"/>
  <c r="M8" i="74" s="1"/>
  <c r="L30" i="74"/>
  <c r="M30" i="74" s="1"/>
  <c r="L36" i="74"/>
  <c r="L11" i="74"/>
  <c r="L19" i="74"/>
  <c r="L28" i="74"/>
  <c r="L37" i="74"/>
  <c r="L12" i="74"/>
  <c r="M12" i="74" s="1"/>
  <c r="L16" i="74"/>
  <c r="M16" i="74" s="1"/>
  <c r="L20" i="74"/>
  <c r="M20" i="74" s="1"/>
  <c r="L24" i="74"/>
  <c r="M24" i="74" s="1"/>
  <c r="L29" i="74"/>
  <c r="M29" i="74" s="1"/>
  <c r="L33" i="74"/>
  <c r="L38" i="74"/>
  <c r="M38" i="74" s="1"/>
  <c r="L18" i="74"/>
  <c r="M18" i="74" s="1"/>
  <c r="L15" i="74"/>
  <c r="L23" i="74"/>
  <c r="L32" i="74"/>
  <c r="L26" i="74"/>
  <c r="M26" i="74" s="1"/>
  <c r="M10" i="74"/>
  <c r="L31" i="74"/>
  <c r="L35" i="74"/>
  <c r="L13" i="74"/>
  <c r="L12" i="72"/>
  <c r="M12" i="72" s="1"/>
  <c r="L15" i="72"/>
  <c r="M15" i="72" s="1"/>
  <c r="L19" i="72"/>
  <c r="M19" i="72" s="1"/>
  <c r="L9" i="72"/>
  <c r="M9" i="72" s="1"/>
  <c r="L13" i="72"/>
  <c r="M13" i="72" s="1"/>
  <c r="L16" i="72"/>
  <c r="M16" i="72" s="1"/>
  <c r="L17" i="72"/>
  <c r="L8" i="72"/>
  <c r="M8" i="72" s="1"/>
  <c r="L6" i="72"/>
  <c r="L11" i="72"/>
  <c r="L14" i="72"/>
  <c r="L18" i="72"/>
  <c r="L13" i="73"/>
  <c r="L14" i="73"/>
  <c r="M14" i="73" s="1"/>
  <c r="L10" i="73"/>
  <c r="L11" i="73"/>
  <c r="M11" i="73" s="1"/>
  <c r="O2" i="73"/>
  <c r="L8" i="73"/>
  <c r="M8" i="73" s="1"/>
  <c r="L10" i="71"/>
  <c r="M10" i="71" s="1"/>
  <c r="L17" i="71"/>
  <c r="M17" i="71" s="1"/>
  <c r="L21" i="71"/>
  <c r="M21" i="71" s="1"/>
  <c r="L29" i="71"/>
  <c r="M29" i="71" s="1"/>
  <c r="L35" i="71"/>
  <c r="M35" i="71" s="1"/>
  <c r="L20" i="71"/>
  <c r="M20" i="71" s="1"/>
  <c r="L34" i="71"/>
  <c r="L18" i="71"/>
  <c r="M18" i="71" s="1"/>
  <c r="L31" i="71"/>
  <c r="M31" i="71" s="1"/>
  <c r="L15" i="71"/>
  <c r="M15" i="71" s="1"/>
  <c r="L14" i="71"/>
  <c r="M14" i="71" s="1"/>
  <c r="L28" i="71"/>
  <c r="M28" i="71" s="1"/>
  <c r="L23" i="71"/>
  <c r="M23" i="71" s="1"/>
  <c r="L11" i="71"/>
  <c r="M11" i="71" s="1"/>
  <c r="L19" i="71"/>
  <c r="M19" i="71" s="1"/>
  <c r="L32" i="71"/>
  <c r="M32" i="71" s="1"/>
  <c r="L12" i="71"/>
  <c r="M12" i="71" s="1"/>
  <c r="L13" i="71"/>
  <c r="M13" i="71" s="1"/>
  <c r="L25" i="71"/>
  <c r="M25" i="71" s="1"/>
  <c r="L27" i="71"/>
  <c r="M27" i="71" s="1"/>
  <c r="L26" i="71"/>
  <c r="M26" i="71" s="1"/>
  <c r="L9" i="71"/>
  <c r="L8" i="71"/>
  <c r="M8" i="71" s="1"/>
  <c r="L24" i="70"/>
  <c r="M24" i="70" s="1"/>
  <c r="L28" i="70"/>
  <c r="L12" i="70"/>
  <c r="M12" i="70" s="1"/>
  <c r="L18" i="70"/>
  <c r="L21" i="70"/>
  <c r="M21" i="70" s="1"/>
  <c r="L25" i="70"/>
  <c r="L17" i="70"/>
  <c r="M17" i="70" s="1"/>
  <c r="L23" i="70"/>
  <c r="L31" i="70"/>
  <c r="L29" i="70"/>
  <c r="L16" i="70"/>
  <c r="L14" i="70"/>
  <c r="L20" i="70"/>
  <c r="L11" i="70"/>
  <c r="M11" i="70" s="1"/>
  <c r="L8" i="70"/>
  <c r="L10" i="70"/>
  <c r="L13" i="70"/>
  <c r="L19" i="70"/>
  <c r="L22" i="70"/>
  <c r="L26" i="70"/>
  <c r="L30" i="70"/>
  <c r="O2" i="70"/>
  <c r="P7" i="70" s="1"/>
  <c r="R83" i="69"/>
  <c r="S83" i="69" s="1"/>
  <c r="R81" i="69"/>
  <c r="S81" i="69" s="1"/>
  <c r="R78" i="69"/>
  <c r="S78" i="69" s="1"/>
  <c r="R77" i="69"/>
  <c r="S77" i="69" s="1"/>
  <c r="R74" i="69"/>
  <c r="S74" i="69" s="1"/>
  <c r="R73" i="69"/>
  <c r="S73" i="69" s="1"/>
  <c r="R71" i="69"/>
  <c r="S71" i="69" s="1"/>
  <c r="R70" i="69"/>
  <c r="S70" i="69" s="1"/>
  <c r="R69" i="69"/>
  <c r="S69" i="69" s="1"/>
  <c r="R68" i="69"/>
  <c r="S68" i="69" s="1"/>
  <c r="R66" i="69"/>
  <c r="S66" i="69" s="1"/>
  <c r="R64" i="69"/>
  <c r="S64" i="69" s="1"/>
  <c r="R63" i="69"/>
  <c r="S63" i="69" s="1"/>
  <c r="R62" i="69"/>
  <c r="S62" i="69" s="1"/>
  <c r="R61" i="69"/>
  <c r="S61" i="69" s="1"/>
  <c r="R59" i="69"/>
  <c r="S59" i="69" s="1"/>
  <c r="R58" i="69"/>
  <c r="S58" i="69" s="1"/>
  <c r="R57" i="69"/>
  <c r="S57" i="69" s="1"/>
  <c r="R55" i="69"/>
  <c r="S55" i="69" s="1"/>
  <c r="R53" i="69"/>
  <c r="S53" i="69" s="1"/>
  <c r="R52" i="69"/>
  <c r="S52" i="69" s="1"/>
  <c r="R50" i="69"/>
  <c r="S50" i="69" s="1"/>
  <c r="R48" i="69"/>
  <c r="S48" i="69" s="1"/>
  <c r="R45" i="69"/>
  <c r="S45" i="69" s="1"/>
  <c r="R44" i="69"/>
  <c r="S44" i="69" s="1"/>
  <c r="R43" i="69"/>
  <c r="S43" i="69" s="1"/>
  <c r="R42" i="69"/>
  <c r="S42" i="69" s="1"/>
  <c r="R40" i="69"/>
  <c r="S40" i="69" s="1"/>
  <c r="R38" i="69"/>
  <c r="S38" i="69" s="1"/>
  <c r="R37" i="69"/>
  <c r="S37" i="69" s="1"/>
  <c r="R35" i="69"/>
  <c r="S35" i="69" s="1"/>
  <c r="R32" i="69"/>
  <c r="S32" i="69" s="1"/>
  <c r="R31" i="69"/>
  <c r="S31" i="69" s="1"/>
  <c r="R30" i="69"/>
  <c r="S30" i="69" s="1"/>
  <c r="R28" i="69"/>
  <c r="S28" i="69" s="1"/>
  <c r="R27" i="69"/>
  <c r="S27" i="69" s="1"/>
  <c r="R26" i="69"/>
  <c r="S26" i="69" s="1"/>
  <c r="R25" i="69"/>
  <c r="S25" i="69" s="1"/>
  <c r="R24" i="69"/>
  <c r="S24" i="69" s="1"/>
  <c r="R23" i="69"/>
  <c r="S23" i="69" s="1"/>
  <c r="R22" i="69"/>
  <c r="S22" i="69" s="1"/>
  <c r="R21" i="69"/>
  <c r="S21" i="69" s="1"/>
  <c r="R18" i="69"/>
  <c r="S18" i="69" s="1"/>
  <c r="R15" i="69"/>
  <c r="S15" i="69" s="1"/>
  <c r="R14" i="69"/>
  <c r="S14" i="69" s="1"/>
  <c r="R12" i="69"/>
  <c r="S12" i="69" s="1"/>
  <c r="R11" i="69"/>
  <c r="S11" i="69" s="1"/>
  <c r="R10" i="69"/>
  <c r="S10" i="69" s="1"/>
  <c r="R9" i="69"/>
  <c r="S9" i="69" s="1"/>
  <c r="K84" i="69"/>
  <c r="K83" i="69"/>
  <c r="K82" i="69"/>
  <c r="K81" i="69"/>
  <c r="K79" i="69"/>
  <c r="K78" i="69"/>
  <c r="K77" i="69"/>
  <c r="K76" i="69"/>
  <c r="K75" i="69"/>
  <c r="K74" i="69"/>
  <c r="K73" i="69"/>
  <c r="K71" i="69"/>
  <c r="K70" i="69"/>
  <c r="K69" i="69"/>
  <c r="K68" i="69"/>
  <c r="K67" i="69"/>
  <c r="K66" i="69"/>
  <c r="K64" i="69"/>
  <c r="K63" i="69"/>
  <c r="K62" i="69"/>
  <c r="K61" i="69"/>
  <c r="K59" i="69"/>
  <c r="K58" i="69"/>
  <c r="K57" i="69"/>
  <c r="K55" i="69"/>
  <c r="K54" i="69"/>
  <c r="K53" i="69"/>
  <c r="K52" i="69"/>
  <c r="K51" i="69"/>
  <c r="K50" i="69"/>
  <c r="K48" i="69"/>
  <c r="K47" i="69"/>
  <c r="K45" i="69"/>
  <c r="K44" i="69"/>
  <c r="K43" i="69"/>
  <c r="K42" i="69"/>
  <c r="K40" i="69"/>
  <c r="K39" i="69"/>
  <c r="K38" i="69"/>
  <c r="K37" i="69"/>
  <c r="K36" i="69"/>
  <c r="K35" i="69"/>
  <c r="K34" i="69"/>
  <c r="K32" i="69"/>
  <c r="K31" i="69"/>
  <c r="K30" i="69"/>
  <c r="K28" i="69"/>
  <c r="K27" i="69"/>
  <c r="K26" i="69"/>
  <c r="K25" i="69"/>
  <c r="K24" i="69"/>
  <c r="K23" i="69"/>
  <c r="K22" i="69"/>
  <c r="K21" i="69"/>
  <c r="K19" i="69"/>
  <c r="K18" i="69"/>
  <c r="K17" i="69"/>
  <c r="K15" i="69"/>
  <c r="K14" i="69"/>
  <c r="K12" i="69"/>
  <c r="K11" i="69"/>
  <c r="K10" i="69"/>
  <c r="K9" i="69"/>
  <c r="H84" i="69"/>
  <c r="H83" i="69"/>
  <c r="H82" i="69"/>
  <c r="H81" i="69"/>
  <c r="H79" i="69"/>
  <c r="H78" i="69"/>
  <c r="H77" i="69"/>
  <c r="H76" i="69"/>
  <c r="H75" i="69"/>
  <c r="H74" i="69"/>
  <c r="H73" i="69"/>
  <c r="H71" i="69"/>
  <c r="H70" i="69"/>
  <c r="H69" i="69"/>
  <c r="H68" i="69"/>
  <c r="H67" i="69"/>
  <c r="H66" i="69"/>
  <c r="H64" i="69"/>
  <c r="H63" i="69"/>
  <c r="H62" i="69"/>
  <c r="H61" i="69"/>
  <c r="H59" i="69"/>
  <c r="H58" i="69"/>
  <c r="H57" i="69"/>
  <c r="H55" i="69"/>
  <c r="H54" i="69"/>
  <c r="H53" i="69"/>
  <c r="H52" i="69"/>
  <c r="H51" i="69"/>
  <c r="H50" i="69"/>
  <c r="H48" i="69"/>
  <c r="H47" i="69"/>
  <c r="H45" i="69"/>
  <c r="H44" i="69"/>
  <c r="H43" i="69"/>
  <c r="H42" i="69"/>
  <c r="H40" i="69"/>
  <c r="H39" i="69"/>
  <c r="H38" i="69"/>
  <c r="H37" i="69"/>
  <c r="H36" i="69"/>
  <c r="H35" i="69"/>
  <c r="H34" i="69"/>
  <c r="H32" i="69"/>
  <c r="H31" i="69"/>
  <c r="H30" i="69"/>
  <c r="H28" i="69"/>
  <c r="H27" i="69"/>
  <c r="H26" i="69"/>
  <c r="H25" i="69"/>
  <c r="H24" i="69"/>
  <c r="H23" i="69"/>
  <c r="H22" i="69"/>
  <c r="H21" i="69"/>
  <c r="H19" i="69"/>
  <c r="H18" i="69"/>
  <c r="H17" i="69"/>
  <c r="H15" i="69"/>
  <c r="H14" i="69"/>
  <c r="H13" i="69"/>
  <c r="H12" i="69"/>
  <c r="H11" i="69"/>
  <c r="H10" i="69"/>
  <c r="H9" i="69"/>
  <c r="P8" i="73" l="1"/>
  <c r="Q8" i="73" s="1"/>
  <c r="P11" i="73"/>
  <c r="Q11" i="73" s="1"/>
  <c r="P14" i="73"/>
  <c r="Q14" i="73" s="1"/>
  <c r="P9" i="73"/>
  <c r="Q9" i="73" s="1"/>
  <c r="P15" i="73"/>
  <c r="Q15" i="73" s="1"/>
  <c r="P10" i="73"/>
  <c r="Q10" i="73" s="1"/>
  <c r="P12" i="73"/>
  <c r="Q12" i="73" s="1"/>
  <c r="P13" i="73"/>
  <c r="Q13" i="73" s="1"/>
  <c r="R6" i="73"/>
  <c r="S6" i="73" s="1"/>
  <c r="S2" i="73" s="1"/>
  <c r="P6" i="73"/>
  <c r="Q6" i="73" s="1"/>
  <c r="L2" i="73"/>
  <c r="M2" i="73" s="1"/>
  <c r="P9" i="72"/>
  <c r="Q9" i="72" s="1"/>
  <c r="P17" i="72"/>
  <c r="Q17" i="72" s="1"/>
  <c r="P13" i="72"/>
  <c r="Q13" i="72" s="1"/>
  <c r="P19" i="72"/>
  <c r="Q19" i="72" s="1"/>
  <c r="P15" i="72"/>
  <c r="Q15" i="72" s="1"/>
  <c r="P12" i="72"/>
  <c r="Q12" i="72" s="1"/>
  <c r="M6" i="72"/>
  <c r="R6" i="72"/>
  <c r="S6" i="72" s="1"/>
  <c r="P18" i="72"/>
  <c r="Q18" i="72" s="1"/>
  <c r="M17" i="72"/>
  <c r="R17" i="72"/>
  <c r="S17" i="72" s="1"/>
  <c r="P11" i="72"/>
  <c r="Q11" i="72" s="1"/>
  <c r="P16" i="72"/>
  <c r="Q16" i="72" s="1"/>
  <c r="P6" i="72"/>
  <c r="Q6" i="72" s="1"/>
  <c r="P8" i="72"/>
  <c r="Q8" i="72" s="1"/>
  <c r="M11" i="72"/>
  <c r="R6" i="71"/>
  <c r="M6" i="71"/>
  <c r="R24" i="70"/>
  <c r="S24" i="70" s="1"/>
  <c r="P29" i="70"/>
  <c r="Q29" i="70" s="1"/>
  <c r="R18" i="70"/>
  <c r="S18" i="70" s="1"/>
  <c r="P16" i="70"/>
  <c r="Q16" i="70" s="1"/>
  <c r="P26" i="70"/>
  <c r="Q26" i="70" s="1"/>
  <c r="P13" i="70"/>
  <c r="Q13" i="70" s="1"/>
  <c r="P23" i="70"/>
  <c r="Q23" i="70" s="1"/>
  <c r="P10" i="70"/>
  <c r="Q10" i="70" s="1"/>
  <c r="R14" i="70"/>
  <c r="S14" i="70" s="1"/>
  <c r="P28" i="70"/>
  <c r="Q28" i="70" s="1"/>
  <c r="P20" i="70"/>
  <c r="Q20" i="70" s="1"/>
  <c r="P14" i="70"/>
  <c r="Q14" i="70" s="1"/>
  <c r="P18" i="70"/>
  <c r="Q18" i="70" s="1"/>
  <c r="P22" i="70"/>
  <c r="Q22" i="70" s="1"/>
  <c r="P12" i="70"/>
  <c r="Q12" i="70" s="1"/>
  <c r="P25" i="70"/>
  <c r="Q25" i="70" s="1"/>
  <c r="P11" i="70"/>
  <c r="Q11" i="70" s="1"/>
  <c r="P19" i="70"/>
  <c r="Q19" i="70" s="1"/>
  <c r="P17" i="70"/>
  <c r="Q17" i="70" s="1"/>
  <c r="P30" i="70"/>
  <c r="Q30" i="70" s="1"/>
  <c r="P8" i="70"/>
  <c r="Q8" i="70" s="1"/>
  <c r="P24" i="70"/>
  <c r="Q24" i="70" s="1"/>
  <c r="P21" i="70"/>
  <c r="Q21" i="70" s="1"/>
  <c r="P31" i="70"/>
  <c r="Q31" i="70" s="1"/>
  <c r="Q7" i="70"/>
  <c r="M20" i="70"/>
  <c r="M16" i="70"/>
  <c r="O24" i="69"/>
  <c r="O25" i="69"/>
  <c r="M36" i="74"/>
  <c r="M33" i="74"/>
  <c r="M14" i="74"/>
  <c r="M35" i="74"/>
  <c r="M23" i="74"/>
  <c r="M28" i="74"/>
  <c r="M37" i="74"/>
  <c r="M34" i="74"/>
  <c r="M15" i="74"/>
  <c r="M19" i="74"/>
  <c r="M32" i="74"/>
  <c r="M11" i="74"/>
  <c r="M28" i="70"/>
  <c r="M25" i="70"/>
  <c r="O23" i="69"/>
  <c r="M13" i="74"/>
  <c r="M31" i="74"/>
  <c r="O2" i="74"/>
  <c r="L2" i="74"/>
  <c r="L2" i="72"/>
  <c r="M18" i="72"/>
  <c r="M14" i="72"/>
  <c r="M10" i="73"/>
  <c r="M13" i="73"/>
  <c r="M9" i="71"/>
  <c r="M34" i="71"/>
  <c r="L2" i="71"/>
  <c r="M29" i="70"/>
  <c r="O12" i="69"/>
  <c r="O26" i="69"/>
  <c r="O70" i="69"/>
  <c r="L26" i="69"/>
  <c r="L84" i="69"/>
  <c r="L12" i="69"/>
  <c r="L70" i="69"/>
  <c r="L40" i="69"/>
  <c r="O61" i="69"/>
  <c r="L14" i="69"/>
  <c r="L28" i="69"/>
  <c r="L43" i="69"/>
  <c r="L58" i="69"/>
  <c r="L73" i="69"/>
  <c r="L59" i="69"/>
  <c r="O75" i="69"/>
  <c r="L74" i="69"/>
  <c r="O52" i="69"/>
  <c r="O31" i="69"/>
  <c r="L71" i="69"/>
  <c r="L44" i="69"/>
  <c r="O53" i="69"/>
  <c r="O45" i="69"/>
  <c r="L57" i="69"/>
  <c r="L15" i="69"/>
  <c r="O54" i="69"/>
  <c r="L42" i="69"/>
  <c r="O17" i="69"/>
  <c r="L27" i="69"/>
  <c r="L30" i="69"/>
  <c r="O9" i="69"/>
  <c r="O10" i="69"/>
  <c r="O11" i="69"/>
  <c r="O69" i="69"/>
  <c r="O55" i="69"/>
  <c r="O68" i="69"/>
  <c r="O67" i="69"/>
  <c r="O32" i="69"/>
  <c r="O76" i="69"/>
  <c r="O48" i="69"/>
  <c r="O35" i="69"/>
  <c r="O22" i="69"/>
  <c r="O79" i="69"/>
  <c r="O40" i="69"/>
  <c r="O84" i="69"/>
  <c r="O18" i="69"/>
  <c r="O34" i="69"/>
  <c r="O77" i="69"/>
  <c r="O50" i="69"/>
  <c r="O66" i="69"/>
  <c r="O37" i="69"/>
  <c r="O82" i="69"/>
  <c r="O62" i="69"/>
  <c r="O19" i="69"/>
  <c r="O64" i="69"/>
  <c r="O51" i="69"/>
  <c r="O83" i="69"/>
  <c r="O47" i="69"/>
  <c r="O63" i="69"/>
  <c r="O21" i="69"/>
  <c r="O78" i="69"/>
  <c r="O36" i="69"/>
  <c r="O81" i="69"/>
  <c r="O38" i="69"/>
  <c r="O39" i="69"/>
  <c r="L55" i="69"/>
  <c r="L45" i="69"/>
  <c r="L75" i="69"/>
  <c r="L18" i="69"/>
  <c r="L76" i="69"/>
  <c r="L34" i="69"/>
  <c r="L50" i="69"/>
  <c r="L51" i="69"/>
  <c r="L23" i="69"/>
  <c r="L37" i="69"/>
  <c r="M37" i="69" s="1"/>
  <c r="L52" i="69"/>
  <c r="L67" i="69"/>
  <c r="L81" i="69"/>
  <c r="L62" i="69"/>
  <c r="L48" i="69"/>
  <c r="L64" i="69"/>
  <c r="L22" i="69"/>
  <c r="L79" i="69"/>
  <c r="O13" i="69"/>
  <c r="O27" i="69"/>
  <c r="O42" i="69"/>
  <c r="O57" i="69"/>
  <c r="O71" i="69"/>
  <c r="L9" i="69"/>
  <c r="L24" i="69"/>
  <c r="L38" i="69"/>
  <c r="L53" i="69"/>
  <c r="L68" i="69"/>
  <c r="L82" i="69"/>
  <c r="L31" i="69"/>
  <c r="L61" i="69"/>
  <c r="L32" i="69"/>
  <c r="L19" i="69"/>
  <c r="L77" i="69"/>
  <c r="L21" i="69"/>
  <c r="L78" i="69"/>
  <c r="L66" i="69"/>
  <c r="O14" i="69"/>
  <c r="O28" i="69"/>
  <c r="O43" i="69"/>
  <c r="O58" i="69"/>
  <c r="O73" i="69"/>
  <c r="L10" i="69"/>
  <c r="L25" i="69"/>
  <c r="L39" i="69"/>
  <c r="L54" i="69"/>
  <c r="L69" i="69"/>
  <c r="L83" i="69"/>
  <c r="L17" i="69"/>
  <c r="L47" i="69"/>
  <c r="L63" i="69"/>
  <c r="L35" i="69"/>
  <c r="L36" i="69"/>
  <c r="O15" i="69"/>
  <c r="O30" i="69"/>
  <c r="O44" i="69"/>
  <c r="O59" i="69"/>
  <c r="O74" i="69"/>
  <c r="L11" i="69"/>
  <c r="M18" i="70"/>
  <c r="M23" i="70"/>
  <c r="M8" i="70"/>
  <c r="M31" i="70"/>
  <c r="M14" i="70"/>
  <c r="M13" i="70"/>
  <c r="M30" i="70"/>
  <c r="M22" i="70"/>
  <c r="M10" i="70"/>
  <c r="M26" i="70"/>
  <c r="M19" i="70"/>
  <c r="S6" i="71" l="1"/>
  <c r="M24" i="69"/>
  <c r="R2" i="73"/>
  <c r="R18" i="74"/>
  <c r="S18" i="74" s="1"/>
  <c r="R39" i="74"/>
  <c r="S39" i="74" s="1"/>
  <c r="P37" i="74"/>
  <c r="Q37" i="74" s="1"/>
  <c r="R26" i="74"/>
  <c r="S26" i="74" s="1"/>
  <c r="P24" i="74"/>
  <c r="Q24" i="74" s="1"/>
  <c r="R13" i="74"/>
  <c r="S13" i="74" s="1"/>
  <c r="P11" i="74"/>
  <c r="Q11" i="74" s="1"/>
  <c r="P26" i="74"/>
  <c r="Q26" i="74" s="1"/>
  <c r="R34" i="74"/>
  <c r="S34" i="74" s="1"/>
  <c r="P39" i="74"/>
  <c r="Q39" i="74" s="1"/>
  <c r="P13" i="74"/>
  <c r="Q13" i="74" s="1"/>
  <c r="P35" i="74"/>
  <c r="Q35" i="74" s="1"/>
  <c r="P8" i="74"/>
  <c r="Q8" i="74" s="1"/>
  <c r="R36" i="74"/>
  <c r="S36" i="74" s="1"/>
  <c r="R30" i="74"/>
  <c r="S30" i="74" s="1"/>
  <c r="P21" i="74"/>
  <c r="Q21" i="74" s="1"/>
  <c r="P19" i="74"/>
  <c r="Q19" i="74" s="1"/>
  <c r="P31" i="74"/>
  <c r="Q31" i="74" s="1"/>
  <c r="P14" i="74"/>
  <c r="Q14" i="74" s="1"/>
  <c r="P34" i="74"/>
  <c r="Q34" i="74" s="1"/>
  <c r="P15" i="74"/>
  <c r="Q15" i="74" s="1"/>
  <c r="P10" i="74"/>
  <c r="Q10" i="74" s="1"/>
  <c r="P16" i="74"/>
  <c r="Q16" i="74" s="1"/>
  <c r="P33" i="74"/>
  <c r="Q33" i="74" s="1"/>
  <c r="P30" i="74"/>
  <c r="Q30" i="74" s="1"/>
  <c r="P20" i="74"/>
  <c r="Q20" i="74" s="1"/>
  <c r="P32" i="74"/>
  <c r="Q32" i="74" s="1"/>
  <c r="P29" i="74"/>
  <c r="Q29" i="74" s="1"/>
  <c r="P23" i="74"/>
  <c r="Q23" i="74" s="1"/>
  <c r="P17" i="74"/>
  <c r="Q17" i="74" s="1"/>
  <c r="P38" i="74"/>
  <c r="Q38" i="74" s="1"/>
  <c r="P12" i="74"/>
  <c r="Q12" i="74" s="1"/>
  <c r="P25" i="74"/>
  <c r="Q25" i="74" s="1"/>
  <c r="P28" i="74"/>
  <c r="Q28" i="74" s="1"/>
  <c r="P36" i="74"/>
  <c r="Q36" i="74" s="1"/>
  <c r="P18" i="74"/>
  <c r="Q18" i="74" s="1"/>
  <c r="R6" i="74"/>
  <c r="S6" i="74" s="1"/>
  <c r="P6" i="74"/>
  <c r="Q6" i="74" s="1"/>
  <c r="M2" i="72"/>
  <c r="R26" i="71"/>
  <c r="S26" i="71" s="1"/>
  <c r="P29" i="71"/>
  <c r="Q29" i="71" s="1"/>
  <c r="R35" i="71"/>
  <c r="S35" i="71" s="1"/>
  <c r="R24" i="71"/>
  <c r="S24" i="71" s="1"/>
  <c r="R20" i="71"/>
  <c r="S20" i="71" s="1"/>
  <c r="P14" i="71"/>
  <c r="Q14" i="71" s="1"/>
  <c r="R13" i="71"/>
  <c r="S13" i="71" s="1"/>
  <c r="R15" i="71"/>
  <c r="S15" i="71" s="1"/>
  <c r="P18" i="71"/>
  <c r="Q18" i="71" s="1"/>
  <c r="R11" i="71"/>
  <c r="S11" i="71" s="1"/>
  <c r="P28" i="71"/>
  <c r="Q28" i="71" s="1"/>
  <c r="P12" i="71"/>
  <c r="Q12" i="71" s="1"/>
  <c r="P11" i="71"/>
  <c r="Q11" i="71" s="1"/>
  <c r="P24" i="71"/>
  <c r="Q24" i="71" s="1"/>
  <c r="P15" i="71"/>
  <c r="Q15" i="71" s="1"/>
  <c r="P34" i="71"/>
  <c r="Q34" i="71" s="1"/>
  <c r="P32" i="71"/>
  <c r="Q32" i="71" s="1"/>
  <c r="P20" i="71"/>
  <c r="Q20" i="71" s="1"/>
  <c r="P21" i="71"/>
  <c r="Q21" i="71" s="1"/>
  <c r="P35" i="71"/>
  <c r="Q35" i="71" s="1"/>
  <c r="P17" i="71"/>
  <c r="Q17" i="71" s="1"/>
  <c r="P9" i="71"/>
  <c r="Q9" i="71" s="1"/>
  <c r="P8" i="71"/>
  <c r="P13" i="71"/>
  <c r="Q13" i="71" s="1"/>
  <c r="P23" i="71"/>
  <c r="Q23" i="71" s="1"/>
  <c r="P10" i="71"/>
  <c r="Q10" i="71" s="1"/>
  <c r="P26" i="71"/>
  <c r="Q26" i="71" s="1"/>
  <c r="P25" i="71"/>
  <c r="Q25" i="71" s="1"/>
  <c r="P19" i="71"/>
  <c r="Q19" i="71" s="1"/>
  <c r="P27" i="71"/>
  <c r="Q27" i="71" s="1"/>
  <c r="P31" i="71"/>
  <c r="Q31" i="71" s="1"/>
  <c r="M25" i="69"/>
  <c r="M23" i="69"/>
  <c r="M2" i="74"/>
  <c r="M2" i="71"/>
  <c r="M15" i="69"/>
  <c r="M26" i="69"/>
  <c r="M40" i="69"/>
  <c r="M45" i="69"/>
  <c r="M28" i="69"/>
  <c r="M64" i="69"/>
  <c r="M70" i="69"/>
  <c r="R2" i="72"/>
  <c r="S2" i="72"/>
  <c r="Q2" i="72"/>
  <c r="P2" i="73"/>
  <c r="Q2" i="73"/>
  <c r="M74" i="69"/>
  <c r="M43" i="69"/>
  <c r="M12" i="69"/>
  <c r="M59" i="69"/>
  <c r="M10" i="69"/>
  <c r="M61" i="69"/>
  <c r="M9" i="69"/>
  <c r="M52" i="69"/>
  <c r="M53" i="69"/>
  <c r="M11" i="69"/>
  <c r="M62" i="69"/>
  <c r="M69" i="69"/>
  <c r="M71" i="69"/>
  <c r="M77" i="69"/>
  <c r="M57" i="69"/>
  <c r="M73" i="69"/>
  <c r="M58" i="69"/>
  <c r="M14" i="69"/>
  <c r="M21" i="69"/>
  <c r="M44" i="69"/>
  <c r="M32" i="69"/>
  <c r="M42" i="69"/>
  <c r="M50" i="69"/>
  <c r="M31" i="69"/>
  <c r="M63" i="69"/>
  <c r="M22" i="69"/>
  <c r="M27" i="69"/>
  <c r="M30" i="69"/>
  <c r="M35" i="69"/>
  <c r="M68" i="69"/>
  <c r="M18" i="69"/>
  <c r="M48" i="69"/>
  <c r="M38" i="69"/>
  <c r="M66" i="69"/>
  <c r="M81" i="69"/>
  <c r="M55" i="69"/>
  <c r="M78" i="69"/>
  <c r="M83" i="69"/>
  <c r="Q6" i="71" l="1"/>
  <c r="P2" i="71"/>
  <c r="R2" i="71"/>
  <c r="S2" i="71"/>
  <c r="Q8" i="71"/>
  <c r="Q2" i="70"/>
  <c r="P2" i="70"/>
  <c r="R2" i="74"/>
  <c r="P2" i="74"/>
  <c r="S2" i="74"/>
  <c r="P2" i="72"/>
  <c r="Q2" i="74"/>
  <c r="Q2" i="71" l="1"/>
  <c r="K13" i="69"/>
  <c r="L13" i="69" s="1"/>
  <c r="M84" i="69"/>
  <c r="M82" i="69"/>
  <c r="M79" i="69"/>
  <c r="M76" i="69"/>
  <c r="M75" i="69"/>
  <c r="M67" i="69"/>
  <c r="M54" i="69"/>
  <c r="M51" i="69"/>
  <c r="M47" i="69"/>
  <c r="M39" i="69"/>
  <c r="M36" i="69"/>
  <c r="M34" i="69"/>
  <c r="M19" i="69"/>
  <c r="H7" i="69"/>
  <c r="M13" i="69" l="1"/>
  <c r="M17" i="69"/>
  <c r="O7" i="69" l="1"/>
  <c r="O2" i="69" s="1"/>
  <c r="D7" i="69"/>
  <c r="K7" i="69" s="1"/>
  <c r="C36" i="59"/>
  <c r="L7" i="69" l="1"/>
  <c r="B32" i="56"/>
  <c r="B17" i="56"/>
  <c r="M7" i="69" l="1"/>
  <c r="L2" i="69"/>
  <c r="P33" i="69"/>
  <c r="Q33" i="69" s="1"/>
  <c r="E2" i="28"/>
  <c r="G2" i="28"/>
  <c r="J2" i="28"/>
  <c r="M2" i="28"/>
  <c r="E3" i="28"/>
  <c r="G3" i="28"/>
  <c r="J3" i="28"/>
  <c r="M3" i="28"/>
  <c r="E4" i="28"/>
  <c r="G4" i="28"/>
  <c r="J4" i="28"/>
  <c r="M4" i="28"/>
  <c r="E5" i="28"/>
  <c r="G5" i="28"/>
  <c r="J5" i="28"/>
  <c r="M5" i="28"/>
  <c r="E6" i="28"/>
  <c r="G6" i="28"/>
  <c r="J6" i="28"/>
  <c r="M6" i="28"/>
  <c r="E7" i="28"/>
  <c r="G7" i="28"/>
  <c r="J7" i="28"/>
  <c r="M7" i="28"/>
  <c r="E8" i="28"/>
  <c r="G8" i="28"/>
  <c r="J8" i="28"/>
  <c r="M8" i="28"/>
  <c r="E9" i="28"/>
  <c r="G9" i="28"/>
  <c r="J9" i="28"/>
  <c r="M9" i="28"/>
  <c r="E10" i="28"/>
  <c r="G10" i="28"/>
  <c r="J10" i="28"/>
  <c r="M10" i="28"/>
  <c r="E11" i="28"/>
  <c r="G11" i="28"/>
  <c r="J11" i="28"/>
  <c r="M11" i="28"/>
  <c r="E12" i="28"/>
  <c r="G12" i="28"/>
  <c r="J12" i="28"/>
  <c r="M12" i="28"/>
  <c r="E13" i="28"/>
  <c r="G13" i="28"/>
  <c r="J13" i="28"/>
  <c r="M13" i="28"/>
  <c r="E14" i="28"/>
  <c r="G14" i="28"/>
  <c r="J14" i="28"/>
  <c r="M14" i="28"/>
  <c r="E15" i="28"/>
  <c r="G15" i="28"/>
  <c r="J15" i="28"/>
  <c r="M15" i="28"/>
  <c r="E16" i="28"/>
  <c r="G16" i="28"/>
  <c r="J16" i="28"/>
  <c r="M16" i="28"/>
  <c r="E17" i="28"/>
  <c r="G17" i="28"/>
  <c r="J17" i="28"/>
  <c r="M17" i="28"/>
  <c r="E18" i="28"/>
  <c r="G18" i="28"/>
  <c r="J18" i="28"/>
  <c r="M18" i="28"/>
  <c r="E19" i="28"/>
  <c r="G19" i="28"/>
  <c r="J19" i="28"/>
  <c r="M19" i="28"/>
  <c r="E20" i="28"/>
  <c r="G20" i="28"/>
  <c r="J20" i="28"/>
  <c r="M20" i="28"/>
  <c r="E21" i="28"/>
  <c r="G21" i="28"/>
  <c r="J21" i="28"/>
  <c r="M21" i="28"/>
  <c r="E22" i="28"/>
  <c r="G22" i="28"/>
  <c r="J22" i="28"/>
  <c r="M22" i="28"/>
  <c r="E23" i="28"/>
  <c r="G23" i="28"/>
  <c r="J23" i="28"/>
  <c r="M23" i="28"/>
  <c r="E24" i="28"/>
  <c r="G24" i="28"/>
  <c r="J24" i="28"/>
  <c r="M24" i="28"/>
  <c r="E25" i="28"/>
  <c r="G25" i="28"/>
  <c r="J25" i="28"/>
  <c r="M25" i="28"/>
  <c r="E26" i="28"/>
  <c r="G26" i="28"/>
  <c r="J26" i="28"/>
  <c r="M26" i="28"/>
  <c r="E27" i="28"/>
  <c r="G27" i="28"/>
  <c r="J27" i="28"/>
  <c r="M27" i="28"/>
  <c r="E28" i="28"/>
  <c r="G28" i="28"/>
  <c r="J28" i="28"/>
  <c r="M28" i="28"/>
  <c r="E29" i="28"/>
  <c r="G29" i="28"/>
  <c r="J29" i="28"/>
  <c r="M29" i="28"/>
  <c r="E30" i="28"/>
  <c r="G30" i="28"/>
  <c r="J30" i="28"/>
  <c r="M30" i="28"/>
  <c r="E31" i="28"/>
  <c r="G31" i="28"/>
  <c r="J31" i="28"/>
  <c r="M31" i="28"/>
  <c r="E32" i="28"/>
  <c r="G32" i="28"/>
  <c r="J32" i="28"/>
  <c r="M32" i="28"/>
  <c r="E33" i="28"/>
  <c r="G33" i="28"/>
  <c r="J33" i="28"/>
  <c r="M33" i="28"/>
  <c r="E34" i="28"/>
  <c r="G34" i="28"/>
  <c r="J34" i="28"/>
  <c r="M34" i="28"/>
  <c r="E35" i="28"/>
  <c r="G35" i="28"/>
  <c r="J35" i="28"/>
  <c r="M35" i="28"/>
  <c r="E36" i="28"/>
  <c r="G36" i="28"/>
  <c r="J36" i="28"/>
  <c r="M36" i="28"/>
  <c r="E37" i="28"/>
  <c r="G37" i="28"/>
  <c r="J37" i="28"/>
  <c r="M37" i="28"/>
  <c r="E38" i="28"/>
  <c r="G38" i="28"/>
  <c r="J38" i="28"/>
  <c r="M38" i="28"/>
  <c r="E39" i="28"/>
  <c r="G39" i="28"/>
  <c r="J39" i="28"/>
  <c r="M39" i="28"/>
  <c r="E40" i="28"/>
  <c r="G40" i="28"/>
  <c r="J40" i="28"/>
  <c r="M40" i="28"/>
  <c r="E41" i="28"/>
  <c r="G41" i="28"/>
  <c r="J41" i="28"/>
  <c r="M41" i="28"/>
  <c r="E42" i="28"/>
  <c r="G42" i="28"/>
  <c r="J42" i="28"/>
  <c r="M42" i="28"/>
  <c r="E43" i="28"/>
  <c r="G43" i="28"/>
  <c r="J43" i="28"/>
  <c r="M43" i="28"/>
  <c r="E44" i="28"/>
  <c r="G44" i="28"/>
  <c r="J44" i="28"/>
  <c r="M44" i="28"/>
  <c r="E45" i="28"/>
  <c r="G45" i="28"/>
  <c r="J45" i="28"/>
  <c r="M45" i="28"/>
  <c r="E46" i="28"/>
  <c r="G46" i="28"/>
  <c r="J46" i="28"/>
  <c r="M46" i="28"/>
  <c r="E47" i="28"/>
  <c r="G47" i="28"/>
  <c r="J47" i="28"/>
  <c r="M47" i="28"/>
  <c r="E48" i="28"/>
  <c r="G48" i="28"/>
  <c r="J48" i="28"/>
  <c r="M48" i="28"/>
  <c r="E49" i="28"/>
  <c r="G49" i="28"/>
  <c r="J49" i="28"/>
  <c r="M49" i="28"/>
  <c r="E50" i="28"/>
  <c r="G50" i="28"/>
  <c r="J50" i="28"/>
  <c r="M50" i="28"/>
  <c r="E51" i="28"/>
  <c r="G51" i="28"/>
  <c r="J51" i="28"/>
  <c r="M51" i="28"/>
  <c r="E52" i="28"/>
  <c r="G52" i="28"/>
  <c r="J52" i="28"/>
  <c r="M52" i="28"/>
  <c r="E53" i="28"/>
  <c r="G53" i="28"/>
  <c r="J53" i="28"/>
  <c r="M53" i="28"/>
  <c r="E54" i="28"/>
  <c r="G54" i="28"/>
  <c r="J54" i="28"/>
  <c r="M54" i="28"/>
  <c r="E55" i="28"/>
  <c r="G55" i="28"/>
  <c r="J55" i="28"/>
  <c r="M55" i="28"/>
  <c r="E56" i="28"/>
  <c r="G56" i="28"/>
  <c r="J56" i="28"/>
  <c r="M56" i="28"/>
  <c r="E57" i="28"/>
  <c r="G57" i="28"/>
  <c r="J57" i="28"/>
  <c r="M57" i="28"/>
  <c r="P53" i="69" l="1"/>
  <c r="Q53" i="69" s="1"/>
  <c r="P10" i="69"/>
  <c r="Q10" i="69" s="1"/>
  <c r="P70" i="69"/>
  <c r="Q70" i="69" s="1"/>
  <c r="P81" i="69"/>
  <c r="Q81" i="69" s="1"/>
  <c r="P82" i="69"/>
  <c r="Q82" i="69" s="1"/>
  <c r="P34" i="69"/>
  <c r="Q34" i="69" s="1"/>
  <c r="P44" i="69"/>
  <c r="Q44" i="69" s="1"/>
  <c r="P17" i="69"/>
  <c r="Q17" i="69" s="1"/>
  <c r="P47" i="69"/>
  <c r="Q47" i="69" s="1"/>
  <c r="P36" i="69"/>
  <c r="Q36" i="69" s="1"/>
  <c r="P28" i="69"/>
  <c r="Q28" i="69" s="1"/>
  <c r="R84" i="69"/>
  <c r="S84" i="69" s="1"/>
  <c r="P15" i="69"/>
  <c r="Q15" i="69" s="1"/>
  <c r="P63" i="69"/>
  <c r="Q63" i="69" s="1"/>
  <c r="P66" i="69"/>
  <c r="Q66" i="69" s="1"/>
  <c r="P18" i="69"/>
  <c r="Q18" i="69" s="1"/>
  <c r="P54" i="69"/>
  <c r="Q54" i="69" s="1"/>
  <c r="P59" i="69"/>
  <c r="Q59" i="69" s="1"/>
  <c r="P74" i="69"/>
  <c r="Q74" i="69" s="1"/>
  <c r="P11" i="69"/>
  <c r="Q11" i="69" s="1"/>
  <c r="P40" i="69"/>
  <c r="Q40" i="69" s="1"/>
  <c r="P27" i="69"/>
  <c r="Q27" i="69" s="1"/>
  <c r="P57" i="69"/>
  <c r="Q57" i="69" s="1"/>
  <c r="P84" i="69"/>
  <c r="Q84" i="69" s="1"/>
  <c r="R36" i="69"/>
  <c r="S36" i="69" s="1"/>
  <c r="R75" i="69"/>
  <c r="S75" i="69" s="1"/>
  <c r="R54" i="69"/>
  <c r="S54" i="69" s="1"/>
  <c r="R79" i="69"/>
  <c r="S79" i="69" s="1"/>
  <c r="P25" i="69"/>
  <c r="Q25" i="69" s="1"/>
  <c r="P62" i="69"/>
  <c r="Q62" i="69" s="1"/>
  <c r="P64" i="69"/>
  <c r="Q64" i="69" s="1"/>
  <c r="R47" i="69"/>
  <c r="S47" i="69" s="1"/>
  <c r="P77" i="69"/>
  <c r="Q77" i="69" s="1"/>
  <c r="P32" i="69"/>
  <c r="Q32" i="69" s="1"/>
  <c r="R17" i="69"/>
  <c r="S17" i="69" s="1"/>
  <c r="P48" i="69"/>
  <c r="Q48" i="69" s="1"/>
  <c r="P31" i="69"/>
  <c r="Q31" i="69" s="1"/>
  <c r="P35" i="69"/>
  <c r="Q35" i="69" s="1"/>
  <c r="P12" i="69"/>
  <c r="Q12" i="69" s="1"/>
  <c r="P22" i="69"/>
  <c r="Q22" i="69" s="1"/>
  <c r="P45" i="69"/>
  <c r="Q45" i="69" s="1"/>
  <c r="P21" i="69"/>
  <c r="Q21" i="69" s="1"/>
  <c r="P61" i="69"/>
  <c r="Q61" i="69" s="1"/>
  <c r="P75" i="69"/>
  <c r="Q75" i="69" s="1"/>
  <c r="P24" i="69"/>
  <c r="Q24" i="69" s="1"/>
  <c r="P51" i="69"/>
  <c r="Q51" i="69" s="1"/>
  <c r="P69" i="69"/>
  <c r="Q69" i="69" s="1"/>
  <c r="P79" i="69"/>
  <c r="Q79" i="69" s="1"/>
  <c r="R76" i="69"/>
  <c r="S76" i="69" s="1"/>
  <c r="P50" i="69"/>
  <c r="Q50" i="69" s="1"/>
  <c r="P19" i="69"/>
  <c r="Q19" i="69" s="1"/>
  <c r="P13" i="69"/>
  <c r="Q13" i="69" s="1"/>
  <c r="P83" i="69"/>
  <c r="Q83" i="69" s="1"/>
  <c r="R19" i="69"/>
  <c r="S19" i="69" s="1"/>
  <c r="P23" i="69"/>
  <c r="Q23" i="69" s="1"/>
  <c r="P43" i="69"/>
  <c r="Q43" i="69" s="1"/>
  <c r="P14" i="69"/>
  <c r="Q14" i="69" s="1"/>
  <c r="R82" i="69"/>
  <c r="S82" i="69" s="1"/>
  <c r="P37" i="69"/>
  <c r="Q37" i="69" s="1"/>
  <c r="P67" i="69"/>
  <c r="Q67" i="69" s="1"/>
  <c r="P55" i="69"/>
  <c r="Q55" i="69" s="1"/>
  <c r="P9" i="69"/>
  <c r="Q9" i="69" s="1"/>
  <c r="P71" i="69"/>
  <c r="Q71" i="69" s="1"/>
  <c r="P52" i="69"/>
  <c r="Q52" i="69" s="1"/>
  <c r="R67" i="69"/>
  <c r="S67" i="69" s="1"/>
  <c r="P38" i="69"/>
  <c r="Q38" i="69" s="1"/>
  <c r="R34" i="69"/>
  <c r="S34" i="69" s="1"/>
  <c r="P76" i="69"/>
  <c r="Q76" i="69" s="1"/>
  <c r="R39" i="69"/>
  <c r="S39" i="69" s="1"/>
  <c r="P30" i="69"/>
  <c r="Q30" i="69" s="1"/>
  <c r="R51" i="69"/>
  <c r="S51" i="69" s="1"/>
  <c r="P78" i="69"/>
  <c r="Q78" i="69" s="1"/>
  <c r="P42" i="69"/>
  <c r="Q42" i="69" s="1"/>
  <c r="P73" i="69"/>
  <c r="Q73" i="69" s="1"/>
  <c r="P68" i="69"/>
  <c r="Q68" i="69" s="1"/>
  <c r="P39" i="69"/>
  <c r="Q39" i="69" s="1"/>
  <c r="P58" i="69"/>
  <c r="Q58" i="69" s="1"/>
  <c r="P26" i="69"/>
  <c r="Q26" i="69" s="1"/>
  <c r="R13" i="69"/>
  <c r="S13" i="69" s="1"/>
  <c r="R7" i="69"/>
  <c r="S7" i="69" s="1"/>
  <c r="P7" i="69"/>
  <c r="Q7" i="69" s="1"/>
  <c r="M2" i="69"/>
  <c r="R1" i="69"/>
  <c r="K29" i="28"/>
  <c r="N46" i="28"/>
  <c r="N30" i="28"/>
  <c r="N53" i="28"/>
  <c r="N44" i="28"/>
  <c r="N47" i="28"/>
  <c r="N4" i="28"/>
  <c r="K18" i="28"/>
  <c r="K36" i="28"/>
  <c r="N29" i="28"/>
  <c r="N26" i="28"/>
  <c r="N14" i="28"/>
  <c r="N6" i="28"/>
  <c r="K53" i="28"/>
  <c r="K49" i="28"/>
  <c r="K48" i="28"/>
  <c r="K41" i="28"/>
  <c r="K37" i="28"/>
  <c r="K21" i="28"/>
  <c r="K20" i="28"/>
  <c r="K19" i="28"/>
  <c r="K17" i="28"/>
  <c r="K16" i="28"/>
  <c r="K10" i="28"/>
  <c r="K9" i="28"/>
  <c r="K6" i="28"/>
  <c r="K4" i="28"/>
  <c r="K3" i="28"/>
  <c r="K57" i="28"/>
  <c r="K54" i="28"/>
  <c r="N55" i="28"/>
  <c r="N54" i="28"/>
  <c r="K52" i="28"/>
  <c r="N50" i="28"/>
  <c r="N43" i="28"/>
  <c r="K35" i="28"/>
  <c r="N33" i="28"/>
  <c r="K32" i="28"/>
  <c r="K31" i="28"/>
  <c r="N28" i="28"/>
  <c r="N27" i="28"/>
  <c r="N23" i="28"/>
  <c r="K55" i="28"/>
  <c r="N51" i="28"/>
  <c r="N48" i="28"/>
  <c r="K47" i="28"/>
  <c r="N45" i="28"/>
  <c r="N21" i="28"/>
  <c r="N16" i="28"/>
  <c r="N15" i="28"/>
  <c r="N32" i="28"/>
  <c r="N52" i="28"/>
  <c r="K42" i="28"/>
  <c r="K39" i="28"/>
  <c r="K27" i="28"/>
  <c r="K26" i="28"/>
  <c r="K25" i="28"/>
  <c r="K24" i="28"/>
  <c r="K23" i="28"/>
  <c r="K22" i="28"/>
  <c r="N19" i="28"/>
  <c r="N49" i="28"/>
  <c r="K45" i="28"/>
  <c r="K44" i="28"/>
  <c r="K43" i="28"/>
  <c r="N25" i="28"/>
  <c r="K13" i="28"/>
  <c r="N57" i="28"/>
  <c r="K56" i="28"/>
  <c r="K50" i="28"/>
  <c r="N42" i="28"/>
  <c r="N41" i="28"/>
  <c r="N40" i="28"/>
  <c r="N39" i="28"/>
  <c r="N38" i="28"/>
  <c r="N37" i="28"/>
  <c r="N36" i="28"/>
  <c r="N35" i="28"/>
  <c r="N34" i="28"/>
  <c r="K15" i="28"/>
  <c r="N12" i="28"/>
  <c r="N11" i="28"/>
  <c r="N10" i="28"/>
  <c r="N9" i="28"/>
  <c r="N8" i="28"/>
  <c r="K7" i="28"/>
  <c r="N5" i="28"/>
  <c r="N3" i="28"/>
  <c r="N2" i="28"/>
  <c r="K28" i="28"/>
  <c r="N13" i="28"/>
  <c r="N7" i="28"/>
  <c r="K5" i="28"/>
  <c r="K38" i="28"/>
  <c r="K34" i="28"/>
  <c r="K33" i="28"/>
  <c r="K12" i="28"/>
  <c r="K51" i="28"/>
  <c r="K46" i="28"/>
  <c r="N31" i="28"/>
  <c r="N24" i="28"/>
  <c r="N22" i="28"/>
  <c r="N56" i="28"/>
  <c r="K8" i="28"/>
  <c r="K30" i="28"/>
  <c r="N20" i="28"/>
  <c r="N18" i="28"/>
  <c r="N17" i="28"/>
  <c r="K11" i="28"/>
  <c r="K2" i="28"/>
  <c r="K40" i="28"/>
  <c r="K14" i="28"/>
  <c r="S2" i="69" l="1"/>
  <c r="Q2" i="69"/>
  <c r="P2" i="69"/>
  <c r="R2" i="69"/>
  <c r="L50" i="28"/>
  <c r="L52" i="28"/>
  <c r="L29" i="28"/>
  <c r="L14" i="28"/>
  <c r="L46" i="28"/>
  <c r="L34" i="28"/>
  <c r="L13" i="28"/>
  <c r="L30" i="28"/>
  <c r="L33" i="28"/>
  <c r="L8" i="28"/>
  <c r="L45" i="28"/>
  <c r="L23" i="28"/>
  <c r="L27" i="28"/>
  <c r="L32" i="28"/>
  <c r="L4" i="28"/>
  <c r="L18" i="28"/>
  <c r="L22" i="28"/>
  <c r="L25" i="28"/>
  <c r="L53" i="28"/>
  <c r="L16" i="28"/>
  <c r="L49" i="28"/>
  <c r="L7" i="28"/>
  <c r="L44" i="28"/>
  <c r="L47" i="28"/>
  <c r="L3" i="28"/>
  <c r="L10" i="28"/>
  <c r="L40" i="28"/>
  <c r="L20" i="28"/>
  <c r="L42" i="28"/>
  <c r="L21" i="28"/>
  <c r="L6" i="28"/>
  <c r="L56" i="28"/>
  <c r="L48" i="28"/>
  <c r="L31" i="28"/>
  <c r="L35" i="28"/>
  <c r="L41" i="28"/>
  <c r="L2" i="28"/>
  <c r="L38" i="28"/>
  <c r="L9" i="28"/>
  <c r="L15" i="28"/>
  <c r="L37" i="28"/>
  <c r="L57" i="28"/>
  <c r="L19" i="28"/>
  <c r="L55" i="28"/>
  <c r="L36" i="28"/>
  <c r="L39" i="28"/>
  <c r="L11" i="28"/>
  <c r="L24" i="28"/>
  <c r="L17" i="28"/>
  <c r="L12" i="28"/>
  <c r="L5" i="28"/>
  <c r="L28" i="28"/>
  <c r="L43" i="28"/>
  <c r="L26" i="28"/>
  <c r="L51" i="28"/>
  <c r="L54" i="28"/>
  <c r="K7" i="70" l="1"/>
  <c r="L7" i="70" s="1"/>
  <c r="R7" i="70" l="1"/>
  <c r="S7" i="70" s="1"/>
  <c r="S2" i="70" s="1"/>
  <c r="L2" i="70"/>
  <c r="R1" i="70" s="1"/>
  <c r="M7" i="70"/>
  <c r="R2" i="70" l="1"/>
  <c r="M2" i="70"/>
</calcChain>
</file>

<file path=xl/sharedStrings.xml><?xml version="1.0" encoding="utf-8"?>
<sst xmlns="http://schemas.openxmlformats.org/spreadsheetml/2006/main" count="5286" uniqueCount="1616">
  <si>
    <t>Paragraph</t>
  </si>
  <si>
    <t>Change Management</t>
  </si>
  <si>
    <t>Information Governance</t>
  </si>
  <si>
    <t>Invoicing</t>
  </si>
  <si>
    <t>Care Away from Home / Travel Service - General</t>
  </si>
  <si>
    <t>Evidence Level</t>
  </si>
  <si>
    <t>Evidence Level Score</t>
  </si>
  <si>
    <t>Adjudication Score</t>
  </si>
  <si>
    <t>Adjudication Weighting Score</t>
  </si>
  <si>
    <t>n/a</t>
  </si>
  <si>
    <t>Weighted Adjudication Result</t>
  </si>
  <si>
    <t>Adjudication of Contractors Response</t>
  </si>
  <si>
    <t>Maxmum Adjudication Score</t>
  </si>
  <si>
    <t>% Weighted Adjudication Result</t>
  </si>
  <si>
    <t>Maximum possible Score for this item</t>
  </si>
  <si>
    <t>Routine Delivery Scheduling</t>
  </si>
  <si>
    <t>Preparing for the Delivery</t>
  </si>
  <si>
    <t>Making the Delivery</t>
  </si>
  <si>
    <t xml:space="preserve">WORKING NOTES </t>
  </si>
  <si>
    <t>Quality Guidelines and Regulatory Compliance</t>
  </si>
  <si>
    <t>Delete this line if no waste collections are included in the service</t>
  </si>
  <si>
    <t>Failed deliveries, collections and returns</t>
  </si>
  <si>
    <t>The delivery personnel must remove all outer delivery packaging if requested to do so by the patient or carer.</t>
  </si>
  <si>
    <t xml:space="preserve">Returns &amp; Clinical Waste Management </t>
  </si>
  <si>
    <t>Risk Management</t>
  </si>
  <si>
    <t>Maintenance and Servicing</t>
  </si>
  <si>
    <t>Ancillaries</t>
  </si>
  <si>
    <t>The prescribing process</t>
  </si>
  <si>
    <t>Outer packaging</t>
  </si>
  <si>
    <t>none</t>
  </si>
  <si>
    <t>The dispensing process</t>
  </si>
  <si>
    <t>Amend timescale in accordance with the Medicine Pathway.</t>
  </si>
  <si>
    <t>Note: Delete clinical waste management from the title if there is none</t>
  </si>
  <si>
    <t>Consider what level of service is necessary for the particular therapy and specify requirements as appropriate.</t>
  </si>
  <si>
    <t>Performance Monitoring and Management Information</t>
  </si>
  <si>
    <t>Amend timescale in accordance with the Medicine Pathway.  Include additional criteria if needed.</t>
  </si>
  <si>
    <t>Specification. Compliance or Adjudication</t>
  </si>
  <si>
    <t>Compliance Yes/No</t>
  </si>
  <si>
    <t>Adjudication Question</t>
  </si>
  <si>
    <t>Specification</t>
  </si>
  <si>
    <t>Specification Item</t>
  </si>
  <si>
    <t>NOTES FOR CONTRACTING AUTHORITY (to be deleted)</t>
  </si>
  <si>
    <t>Contractor Response</t>
  </si>
  <si>
    <t>Adjudication Weighting</t>
  </si>
  <si>
    <t>Overall Service</t>
  </si>
  <si>
    <t>Please amend timescales in line with the needs of the Medicine pathway.</t>
  </si>
  <si>
    <t>Selection, Registration of Patients and Service Activation</t>
  </si>
  <si>
    <t>It is recommended that a Patient suitability and needs assessment checklist is used - for further guidance see the Homecare Handbook.</t>
  </si>
  <si>
    <t>COMMENTS FROM [INSERT NAME]</t>
  </si>
  <si>
    <t>Provision of services outside this specification</t>
  </si>
  <si>
    <t>Safeguarding</t>
  </si>
  <si>
    <t xml:space="preserve">Communication with the Purchasing Authority </t>
  </si>
  <si>
    <t>Stock Management in the Home</t>
  </si>
  <si>
    <t>Communication with the Patient</t>
  </si>
  <si>
    <t>Please delete as appropriate and amend timescales in line with the needs of the Medicine pathway.</t>
  </si>
  <si>
    <t>Equipment</t>
  </si>
  <si>
    <t>If the Purchasing Authority is not happy to accept alternative suggestions, delete this line.</t>
  </si>
  <si>
    <t>Business Continuity and Contingency Planning</t>
  </si>
  <si>
    <t>https://www.gov.uk/government/organisations/disclosure-and-barring-service/about</t>
  </si>
  <si>
    <t>Consider specifying where they should provide these details as part of the tender and change management, and providing a template form.</t>
  </si>
  <si>
    <t>Consider what level of service is necessary for the particular therapy and specify requirements as appropriate, examples of requirements are provided.</t>
  </si>
  <si>
    <t>Consider what level of service is necessary for the particular therapy and specify requirements as appropriate.
Examples of requirements are provided.</t>
  </si>
  <si>
    <t xml:space="preserve">Please consider what level of service is actually necessary for the particular therapy which is being tendered for, and specify as appropriate.  </t>
  </si>
  <si>
    <t xml:space="preserve">Outer packaging will ensure the integrity of the products are maintained throughout the delivery process.  This will include, but is not limited to maintaining appropriate temperatures, protection from light and contamination; reasonable protection from mechanical damage.  </t>
  </si>
  <si>
    <t>Clinical Services</t>
  </si>
  <si>
    <t>Home Visits</t>
  </si>
  <si>
    <t>Risk, Liability &amp; Insurance</t>
  </si>
  <si>
    <t>Provisions for managing the financial implications of changes are in the Finance tab.</t>
  </si>
  <si>
    <t>Cytotoxic and other hazardous medicines</t>
  </si>
  <si>
    <t>Controlled drugs</t>
  </si>
  <si>
    <t>Statement of Accounts &amp; Payments</t>
  </si>
  <si>
    <t>Consider if any additional tender specific documents need to be included in this list.</t>
  </si>
  <si>
    <t xml:space="preserve">Provisions for managing the financial implications of loss due to mishandling of products are in the Finance tab.
The risk assessment for individual medicines may indicate different types of controls.  Frequency of delivery and intended length of storage in patients' homes will also be factors in determining whether a pharmacy fridge (or any refrigeration) is required. The most appropriate level of controls should be specified according to the range of products included.  </t>
  </si>
  <si>
    <t>Include a copy of the medicine pathway in the specification pack and provide reference or link here.  
If paediatric patients are to be included in service based on a Medicine Pathway developed primarily for Adults consider whether a separate Medicine Pathway is needed to meet the needs of children.</t>
  </si>
  <si>
    <t>In the case of compounded specials this may be neither practical or cost effective, therefore consider deleting or amending this point.</t>
  </si>
  <si>
    <t xml:space="preserve">Consider what level of service is necessary for the particular therapy and specify requirements as appropriate.  Over specifying will breach Caldicott guidelines </t>
  </si>
  <si>
    <t>The higher the specification of service, the more costly the delivery service is likely to be.   A specialist pharmaceutical network will probably provide the audit trail to allow the product from failed deliveries to be accepted back to stock.  It may be necessary to define different price bands if some deliveries are OK by Royal Mail and others require specialist vehicles or specialist homecare drivers. 
Also consider what type of transport would be acceptable for an urgent delivery.</t>
  </si>
  <si>
    <t>Cold chain Medicines requiring storage between 2-8oC</t>
  </si>
  <si>
    <t xml:space="preserve">When specifying the maintenance and servicing of equipment, please consider the following points: 
•  Risk of product loss due to equipment failure
•  Clinical risk of equipment failure /non-availability
•  Is the equipment leased or owned?
• Who is responsible for servicing and maintenance?
• Who is responsible for replacements?
• The provision of instructions, to patients and carers on what to do if equipment fails, including contact names and phone numbers.
</t>
  </si>
  <si>
    <t>Clinical Governance</t>
  </si>
  <si>
    <t>Please consider what level of service is actually necessary for the particular therapy which is being tendered for, and specify as appropriate.  E.g. paediatrics, mental health</t>
  </si>
  <si>
    <t>It is suggested the arrangements for sharing of  information should be agreed in advance and this should be ‘In Confidence’</t>
  </si>
  <si>
    <t>If portable equipment is simply handed to the patient as a consignment without further intervention from the delivery staff the provisions of the delivery tab also apply.  If equipment is provided with training or clinical intervention in the home by a healthcare professional the provisions of the Home visit tab also apply.
Please note that required options should be clearly reflected in the pricing schedule.</t>
  </si>
  <si>
    <t>An installation visit is a technical visit to install equipment.  If the installation visit is supported and/or made by a healthcare professional giving clinical advice or training the provisions in the Home Visit tab also apply.  
If not appropriate delete this item e.g. portable equipment given to patient in clinic.  Please consider what level of service is actually necessary for the particular therapy which is being tendered for, and specify as appropriate.
The timing of the installation should be included under "details of the visit" in this section for instance equipment to be delivered 48 hours prior to the first scheduled home visit or storage facilities in place prior to the initial delivery of medicines.
Please note that required options should be clearly reflected in the pricing schedule.</t>
  </si>
  <si>
    <t xml:space="preserve">Consider what timeframe is appropriate for the particular therapy.
Timeframes will require flexibility due to both therapy and geography should specific recruitment or purchases made to deliver the service that cannot be easily or swiftly redeployed. </t>
  </si>
  <si>
    <t>Please consider what level of service is actually necessary for the particular therapy which is being tendered for, and specify as appropriate.  If required, this should be requested in the Pricing Schedule.  Please also consider who and how such deliveries can be authorised by the Purchasing Authority.</t>
  </si>
  <si>
    <t>The format of prescriptions to be agreed in advance and subject to change control - see General tab - Change Management.
Please comment regarding electronic prescribing requirement if applicable</t>
  </si>
  <si>
    <t>Urgent and Out-of-hours Deliveries</t>
  </si>
  <si>
    <t>With reference to the above specification point, please provide details of how this process will be managed.</t>
  </si>
  <si>
    <t xml:space="preserve">Outer packaging of homecare deliveries will comply with the General Pharmaceutical Council (GPhC) Standards for home delivery of medicines and medical devices including special storage and health and safety requirements for special handling.  Outer packaging should not have any unnecessary markings likely to indicate the nature of the delivery in order to maintain patient confidentiality.
</t>
  </si>
  <si>
    <t>If this is not deemed a sensitive issue to your patient cohort, you may consider omitting or modifying this point to say that it would be acceptable if provider's vans are marked with a pharmacy or healthcare company name.  This could increase competition, reduce price and increase flexibility.</t>
  </si>
  <si>
    <t>Amend timing of reports as appropriate.  List reports required and provide reference or link to templates, also specify to whom they should be sent, avoiding duplication if possible.  Only use this line if reports are required by the Purchasing Authority.</t>
  </si>
  <si>
    <t xml:space="preserve">There will continue to be a range of situations where it is appropriate to arrange short notice delivery to addresses other than the patient's home address (e.g. patient's being re-admitted to hospital at short notice). </t>
  </si>
  <si>
    <t xml:space="preserve">If as part of the service, collections not routinely associated with a scheduled delivery, this may need a separate pricing element. </t>
  </si>
  <si>
    <t>Paragraph Numbering</t>
  </si>
  <si>
    <t>The number of days quoted must match what is contained in the T&amp;C's being used.</t>
  </si>
  <si>
    <t>With reference to the above specification point, please advise if a suggested alternative ancillary list is being provided.</t>
  </si>
  <si>
    <t>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t>
  </si>
  <si>
    <t>If this is not required by a significant proportion of patients remove this line.  It is covered under holiday service and provision for patient specific service.</t>
  </si>
  <si>
    <t>Delete as appropriate depending on whether a pharmacy fridge is issued or not.</t>
  </si>
  <si>
    <t xml:space="preserve">Normal working hours are included in the General tab.  It is important to realise that the service hours specified in the Clinical Service Protocol do not equate to the normal working hours of the nurse delivering the service as their duties extend beyond simply attending to a patients needs.  Normal working hours must include an allowance for reporting and travel time.  If just one or two patients need different hours (e.g. Saturday morning) this should not be specified, but considered in the individual patient care plan.  If extended hours are routine, they should be considered in the specification and pricing schedule.  </t>
  </si>
  <si>
    <t>With reference to the above specification point, please provide your  contingency plans, detailing the types of situations they cover.   Please also describe how these events would be monitored.</t>
  </si>
  <si>
    <t>Please consider what level of service is actually necessary for the particular therapy which is being tendered for, and specify reporting requirements as appropriate.
Amend as appropriate.</t>
  </si>
  <si>
    <t>NOTES FOR PURCHASING AUTHORITY
(to be deleted)</t>
  </si>
  <si>
    <t>The Supplier's normal working hours (hours of service provision) must match or exceed Monday to Friday 09:00hrs - 17.30hrs excluding bank holidays.</t>
  </si>
  <si>
    <t>Please advise the normal working hours of the Homecare Administrative staff at the Purchasing Authority, so that the Supplier has this information.  If this is a specification for a group of Purchasing Authorities, and the 'normal' hours vary, it is recommended to agree on the 'core' normal hours.</t>
  </si>
  <si>
    <t>With reference to the Specification Point above, Suppliers should state their normal working hours for responding to queries from the Purchasing Authority.</t>
  </si>
  <si>
    <t xml:space="preserve">As per Purchasing Authority requirements for the evidence/information will determine the need to be scored. If information only - non score question.  </t>
  </si>
  <si>
    <t>As specified in the Agreement where sub-contractors are used either routinely or for contingencies for the provision of products and service, all requirements within this specification will be extended to the sub-contractor's organisation and staff.  It is the responsibility of the Supplier to provide evidence that all sub-contractors meet these requirements and to inform the Purchasing Authority of any and all intended subcontracted parts of the service.  Suppliers must maintain the list of applicable sub-contractors provided in response to the Selection Questionnaire (SQ). The list of sub-contractors is subject to change control provisions of this specification including gaining approval from the Purchasing Authority for any changes.</t>
  </si>
  <si>
    <t>The Standard requires both parties to work together to provide integrated care for patients.  It is not possible for the Supplier to comply if the Purchasing Authority does not and vice versa.</t>
  </si>
  <si>
    <t xml:space="preserve">The Supplier will carry out self-inspections of their quality system at regular intervals and record the results and raise corrective and preventative actions for any non-conformances found. </t>
  </si>
  <si>
    <t>The Purchasing Authority will securely transmit to the supplier the specified registration information including, where applicable, details of an individual care plan. Where applicable, the registration information will include a date where product and service is first required.</t>
  </si>
  <si>
    <t xml:space="preserve">An example, of a 'Patient Registration and Consent Form' is in the Homecare handbook.  Where the Purchasing Authority intends to use its own form, please provide a copy; if the Supplier is to provide the Registration form ask for evidence.  </t>
  </si>
  <si>
    <t xml:space="preserve">The Purchasing Authority will complete and securely transmit to the Supplier an initial prescription for medicines, ancillaries and equipment  as required for the first treatment period, plus a specified quantity of buffer stock and its associated purchase order.
</t>
  </si>
  <si>
    <t>Amend timescales as appropriate to the Medicines Pathway.  Buffer stock levels are defined later in this 'General' tab, under the heading 'Stock Management in the Home'.</t>
  </si>
  <si>
    <t xml:space="preserve">Training of Patients to self-administer medicines will be the responsibility of the Purchasing Authority unless specified as a Clinical Service to be provided by the Supplier (see Clinical Service tab and Home visit tab), or as detailed in the agreed Individual Patient Care Plan.
</t>
  </si>
  <si>
    <t>Delete as appropriate
If training is to be provided by the Supplier, then  provision of this should be a separate element on the pricing schedule.</t>
  </si>
  <si>
    <t>Patients/carers who are self-administering medicines at home must be assessed as competent to self-administer on initiation of the service and at 12 month intervals thereafter.  Competency assessments of the patients and carers following training is the responsibility of the Purchasing Authority unless specified as a Clinical Service to be provided by the Supplier or as detailed in the agreed Individual Patient Care Plan. 
Competency documentation for a patient or carer self-administering medicines will be held in the patient record and shared with the other party on request.</t>
  </si>
  <si>
    <t>Please consider what level of service is actually necessary for the particular therapy which is being tendered for, and specify as appropriate.
If competency checks are to be provided by the Supplier, then  provision of this should be a separate element on the pricing schedule.</t>
  </si>
  <si>
    <t>The Purchasing Authority will re-assess the patient’s suitability for homecare periodically. The Supplier must inform the Purchasing Authority of any concerns regarding patients’, or their home environment’s, suitability for receipt of the requested homecare medicines service.</t>
  </si>
  <si>
    <t>The Supplier will notify the Purchasing Authority of any issue preventing the service activation for a patient on the confirmed activation date, or any patient for whom an expected service activation date has not been confirmed.</t>
  </si>
  <si>
    <t xml:space="preserve">With reference to the Specification Point above, please certify that your welcome pack complies and you will provide an example of your welcome pack patient information upon request. 
</t>
  </si>
  <si>
    <t>Intended to cover the general aspects under the national Audit programme of homecare suppliers. 
Adjudication question for additional service offering.
Retain as For information only - non-scored question.</t>
  </si>
  <si>
    <t xml:space="preserve">The supplier must provide an inbound patient queries and complaints service during hours of service provision offering timely response to patient queries with answer phone outside those hours. This must include a telephone helpline at a local rate or freephone.
</t>
  </si>
  <si>
    <t xml:space="preserve">Ensure list of languages are made available if required </t>
  </si>
  <si>
    <t xml:space="preserve">With reference to the Specification Point above,  Suppliers should indicate which languages they are able to provide this service for at no extra cost.  </t>
  </si>
  <si>
    <t>All contact between the Supplier and the patient must be logged and records made available to the Purchasing Authority on request.</t>
  </si>
  <si>
    <t xml:space="preserve">Subject to the patients or carers consent, stock identified as past its expiry date or unusable for any other reason must be removed from the patient’s home at the earliest opportunity to ensure patient safety.  
The Supplier must log such events as incidents and report to the Purchasing Authority as agreed in this specification.
 </t>
  </si>
  <si>
    <t>It is preferable that all collections of returned items are made at the same time as a scheduled product delivery.  If the collection is not taking place at the same time as the delivery, the Supplier must agree a convenient collection time with the patient or carer.</t>
  </si>
  <si>
    <t>Purchasing Authority will state frequency of  collections/returns within the commercial schedule. These will be collected on the patients next delivery.</t>
  </si>
  <si>
    <t>Suppliers have a history of positive practice in responding flexibly to such situations which greatly enhances service quality and avoids unnecessary waste.</t>
  </si>
  <si>
    <t>Specify geographic coverage required as appropriate to the individual tender.
Holiday services are different for low tech delivery and high tech nurse visit and the specification must take this into account.  Consider making provision for holiday services in the pricing schedule if regular.
2021 addition - [ensure commercial schedule references UK mainland only at standard service costs. Delivery to UK islands may incur additional costs but must be available. The Supplier should ensure it is clear which elements of their holiday service are provided without additional cost above the contracted service fees. Additional costs may be applied in accordance with the specification section Finance: Payment for Provision of Services outside this specification.]</t>
  </si>
  <si>
    <t>With reference to the above specification points, please provide details of how this service to patients, when they are on holiday or travel away from home in the UK, will be managed.</t>
  </si>
  <si>
    <t xml:space="preserve">Relevant for specific therapies e.g. Short life products, on-demand services.
If holiday service is a requirement for the service then this will be a scored question. 
As per Purchasing Authority requirements for the evidence/information will determine the need to be scored. If information only - non score question.  </t>
  </si>
  <si>
    <t>Patient Information will advise that Patients are required to provide at least 4 weeks notice of travel plans within the UK in order that the Supplier can make necessary arrangements for service delivery. 
If patients are planning to travel abroad, and notify the Supplier, the Supplier must notify the Purchasing Authority at least 4 weeks in advance of the departure date.  Arrangements to administer the therapy whilst abroad are the responsibility of the specialist nursing team at the referring hospital. The Supplier may be asked to supply letters for international travel or to arrange cold chain deliveries in some circumstances (translated into other languages as required). They may also be asked to provide advice/assistance with the packaging of drug for transportation or to deliver to UK airports and ports on request.
Any holiday services that include provision of clinical services in alternative locations must be subject to a Suitability and Needs Assessment and arranged with the full knowledge and support of the clinical team responsible for the patients treatment. 
The patient is responsible for obtaining appropriate medical insurance which will allow them to obtain appropriate medical advice and treatment locally and to cover any unplanned events. The Supplier may be contacted to provide assistance, however there is no responsibility to get medicines or ancillaries to the patient should the patient not be able to return home as planned.</t>
  </si>
  <si>
    <t>Consider what level of holiday service is required, and what is expected of the Suppliers.  This may differ from therapy to therapy.</t>
  </si>
  <si>
    <t>Amendment, interruption and termination of a patient's homecare service</t>
  </si>
  <si>
    <t xml:space="preserve"> The Supplier must have processes in place to manage  amendment, interruption or cessation of the homecare service for an individual patient on notification from the Purchasing Authority. The Purchasing Authority may request the Supplier to collect medicines, ancillaries and equipment and dispose or recycle them as appropriate. In the event of a patient’s death the process described will be carried out with particular sensitivity at a time convenient to the patient’s family or carer.</t>
  </si>
  <si>
    <t>Intended to cover the general aspects under the national Audit programme of homecare suppliers.</t>
  </si>
  <si>
    <t xml:space="preserve">All contact between the Supplier and the Purchasing Authority must be logged and records made available to the Purchasing Authority on request.
</t>
  </si>
  <si>
    <t>The Supplier will use the patient's NHS number or the Purchasing Authority's local patient identifier as set out in the registration information to identify each patient once the registration has been accepted.</t>
  </si>
  <si>
    <t xml:space="preserve">There is a nationally agreed homecare KPI set that should be used for all NHS homecare services to allow benchmarking of services between Therapies, Trusts and Suppliers.  Appropriate additional local KPIs may be added.   </t>
  </si>
  <si>
    <t>Remove this specification line if Supplier Review Meetings are not applicable.  Amend timing of meetings as appropriate.  A suggested agenda for supplier review meetings is included in the Homecare Handbook.</t>
  </si>
  <si>
    <t xml:space="preserve">The Supplier will comply with all reasonable requests for management data (including supporting data for Monthly Management Information reports). </t>
  </si>
  <si>
    <t>The Supplier will undertake patient satisfaction surveys and provide related reports to the Purchasing Authority in accordance with the RPS published guidance (link).</t>
  </si>
  <si>
    <t>Questionnaires can be delivered in different ways e.g. on-line surveys, regular feedback from each nurse visit.  This could change to being an adjudication question if the Supplier is asked to monitor patient experience and report back to the PA.  In any case the National patient satisfaction questions must be asked annually.  Please also remember to comply with Information Governance rules.  
An example questionnaire is included in the Homecare Handbook and should be shared with the Supplier.</t>
  </si>
  <si>
    <t>Any changes to Agreement documents, pricing / commercial arrangements or other changes which may reasonably be expected to impact the service or compliance with this specification must be raised with and approved by the other party as far in advance as reasonably possible and in any case at least 28 calendar days prior to the change occurring.</t>
  </si>
  <si>
    <t>Where either Party requests approval for any change, approval is not to be unreasonably withheld or delayed by the other party.</t>
  </si>
  <si>
    <t>With reference to the above specification point, please certify that your internal change control processes complies.</t>
  </si>
  <si>
    <t xml:space="preserve">Intended to cover the general aspects under the national Audit programme of homecare suppliers.
Retain as For information only - non-scored question.
</t>
  </si>
  <si>
    <t xml:space="preserve">Supporting evidence for spec point compliance covered in audit. Intended to cover the general aspects under the national Audit programme of homecare suppliers. </t>
  </si>
  <si>
    <t xml:space="preserve">The Supplier and the Purchasing Authority are jointly responsible for ensuring a smooth transition onto the service for new patients or from one Supplier to another. </t>
  </si>
  <si>
    <t>With reference to the above specification points, What additional assistance can you provide to support the smooth transition onto the service.</t>
  </si>
  <si>
    <t xml:space="preserve">The Supplier and Purchasing Authority recognise that there may be a need for additional or specialised services for individual patients, such services will be agreed between the parties and the responsibilities of each of the parties documented in the Individual Patient Care Plan. </t>
  </si>
  <si>
    <t>The Parties will work together in partnership to ensure patient safety, patient satisfaction and best possible clinical outcomes and to minimise any additional costs to the Purchasing Authority. Where urgent or emergency services that are outside the terms this specification are provided by the Supplier to meet the above requirement the Supplier will make its best efforts to contact and agree its actions in advance with the Purchasing Authority.</t>
  </si>
  <si>
    <t>NOTES FOR PURCHASING AUTHORITY 
(to be deleted)</t>
  </si>
  <si>
    <t>Ensure that GPHC requirements are included where SQ differs for open or restricted tenders</t>
  </si>
  <si>
    <t>The Purchasing Authority will provide, via any method approved by the Parties, a valid, legal and unambiguous prescription to the Supplier which is signed by an authorised prescriber, clinically validated, for products in the Product List and appropriately annotated with specific brand requirements, purchase order number and unlicensed/off-label flags.</t>
  </si>
  <si>
    <t>Further to "General - Amendment, interruption and termination of a patient's homecare service", The Purchasing Authority will notify the Supplier of changes in prescribed medications and/or dosages for existing patients. The Supplier will act on these notifications without undue delay.</t>
  </si>
  <si>
    <t xml:space="preserve">Amend frequency as required </t>
  </si>
  <si>
    <t>With reference to the above specification point please describe the key features of your prescription management process.</t>
  </si>
  <si>
    <t>The Supplier must:
- have measures in place to identify any unexpected deviations from the above prescribing process and interrupt the dispensing process for affected prescriptions until resolved. 
- not dispense unlicensed medicines unless prescribed or otherwise authorised by the Purchasing Authority.
- supply all Products in the Product List with a shelf life appropriate to the duration of treatment supply being made
- dispense and label Products in accordance with the prescription, current legislation and best practice standards.
- include full patient specific administration instructions on the dispensing label.</t>
  </si>
  <si>
    <t xml:space="preserve">In the event of a manufacturing or supply problem beyond the control of the Supplier, the Parties will work together, in accordance with relevant national guidance, to minimise disruption and additional costs to the Purchasing Authority whilst maintaining patient safety.
</t>
  </si>
  <si>
    <t xml:space="preserve">National Guidance is available for handling medicines shortages, the following SPS link gives information on Best Practice Standards for Managing Medicines Shortages. 
</t>
  </si>
  <si>
    <t>In the event that the Supplier cannot supply in full or in part the patient’s requirements, which will impact patient treatment/care, the Supplier should notify the Purchasing Authority. Where the Supplier considers patient treatment/care will not be adversely impacted by a part delivery (i.e. the Supplier can fulfil the remainder of the delivery very quickly) the Purchasing Authority need not be contacted.</t>
  </si>
  <si>
    <t>[Where requested, the Supplier must supply medication in an agreed monitored dosage system or compliance aid if requested to do so by the Purchasing Authority.]</t>
  </si>
  <si>
    <t>{guidance note: Purchasing Authority to specify requirement including specific MDS or compliance aids required. If service not required clause can be removed.}</t>
  </si>
  <si>
    <t>The Supplier will ensure that Medicines are packed in a way that does not put the person delivering or unpacking products at risk from exposure to hazardous products if the delivery is subject to mechanical damage.</t>
  </si>
  <si>
    <t xml:space="preserve">Under sections 3 and 6 of the Health and Safety at Work Act 1974 there is a duty to protect people not in a company's employment who may be affected by handling loads they have supplied.
Therefore it is good practice for manufacturers and suppliers to mark weights (and, if relevant, information about the heaviest side) on loads if this can be done easily. 
Please see: http://www.hse.gov.uk/msd/labellingloads.htm
The Supplier must comply with all relevant packaging and labelling regulations and outer packaging must be sealed.
</t>
  </si>
  <si>
    <t>Deliveries must be at the clinically appropriate frequency as specified in the Medicines Homecare Pathway, Individual Care Plan or on the prescription.</t>
  </si>
  <si>
    <t xml:space="preserve">Consider what level of service is actually necessary for the particular therapy which is being tendered for, and specify as appropriate.  Deliveries may be required more frequently where the product has limited stability or is of high value or presents a high risk when stored in the patient’s home as specified.  Bear in mind that the delivery frequency is also dependent on the stability of the compounded product. For example, IV antibiotics services may require a twice weekly delivery if there is minimal shelf life.  Suppliers may wish to take into account the frequency of deliveries when quoting - so if firm information is available it should be shared.  If there are differing levels of delivery frequency then asking for options in the pricing schedule could be considered.  
</t>
  </si>
  <si>
    <t>The Products and Services are to be delivered at a place convenient to, and agreed with, the patient.  This may be their home or other suitable setting (e.g. workplace, friend or relative's address, day care centre) and patient must have confirmed that appropriate storage is available.</t>
  </si>
  <si>
    <t xml:space="preserve">Deliveries will be scheduled to take place between no less than 08:00hrs and 18:00hrs Monday to Friday and 08:00 - 12:00hrs on Saturday. Wherever possible the scheduled delivery should be convenient to the patient. The Supplier will agree the delivery date and time window with the Patient.  If the patient's routine delivery would be due on a Bank Holiday the delivery date should be scheduled to take place prior to the Bank Holiday to maintain buffer stock. </t>
  </si>
  <si>
    <t>With reference to the specification point above please state your standard delivery days/hours, and any additional delivery days/hours routinely available (excluding those exclusively offered as part of an emergency service). Note: Any additional costs associated with additional delivery days/hours offered must be referenced within the commercial offer schedule</t>
  </si>
  <si>
    <t xml:space="preserve">Retain as For information only
As per Purchasing Authority requirements for the evidence/information will determine the need to be scored. If information only - non score question.  
</t>
  </si>
  <si>
    <t>The Supplier will remind the Patient of the agreed delivery date / time (including a 4-hour delivery window) the day before the scheduled delivery unless otherwise agreed with the patient. Additional reminders in the days preceding the scheduled delivery may be beneficial.</t>
  </si>
  <si>
    <t xml:space="preserve">Retain as For information only - non-scored question.
As per Purchasing Authority requirements for the evidence/information will determine the need to be scored. If information only - non score question.  </t>
  </si>
  <si>
    <t>When the Supplier becomes aware that the confirmed delivery date and time will not be met, they must contact the patient at the earliest opportunity to advise them of the new anticipated time of arrival and/or arrange an alternative delivery date and time.</t>
  </si>
  <si>
    <t xml:space="preserve">With reference to the Specification Point above, please certify that your procedure complies and you will provide an example of your relevant procedure upon request. </t>
  </si>
  <si>
    <t>Where required, the Parties shall agree compressed timescales for the provision of the Service. E.g. Chemotherapy homecare medicines services.</t>
  </si>
  <si>
    <t>State compressed hours are required for the service</t>
  </si>
  <si>
    <t>The delivery vehicle must not bear any markings which would indicate the nature of the delivery.</t>
  </si>
  <si>
    <t xml:space="preserve">The  Supplier must ensure that all product and/or medicine are stored, transported and delivered in a clean condition. </t>
  </si>
  <si>
    <t xml:space="preserve">With reference to the Specification Point above, please certify that your standard operating procedure complies and you will provide an example of your relevant standard operating procedure upon request. </t>
  </si>
  <si>
    <t xml:space="preserve">The delivery service is to be provided in a courteous, helpful and confidential manner. The delivery personnel will carry photographic identification, to be shown and/or visible at all times, be of smart appearance, fully conversant with the delivery system and respectful of patients' needs. </t>
  </si>
  <si>
    <t>With reference to the Specification Point above please attach images of your vehicle livery and driver uniform.</t>
  </si>
  <si>
    <t>Consignments must only be delivered to the agreed address and receipted by a designated person approved by the Patient. Consignments must not be left unattended.</t>
  </si>
  <si>
    <t xml:space="preserve">Please consider what level of service is actually necessary for the particular therapy which is being tendered for, and specify as appropriate.  Over specification may lead to breach of Information Governance requirements.  Adjudication weighing should be higher for sensitive conditions e.g. HIV Homecare 
Retain as For information only - non-scored question.
As per Purchasing Authority requirements for the evidence/information will determine the need to be scored. If information only - non score question.  </t>
  </si>
  <si>
    <t>No member of the Supplier's delivery personnel is required nor expected to enter into the patient's home to provide the homecare service.</t>
  </si>
  <si>
    <t xml:space="preserve">Please consider what level of service is actually necessary for the particular therapy which is being tendered for, and specify as appropriate. Purchasing Authorities should note that it is dependent on the nature of the therapy as to whether or not a driver is required to enter the patient's home.
If homecare staff are expected to enter the patient home to deliver the service, the Clinical Services tab and Home Visit tab must be completed. </t>
  </si>
  <si>
    <t>The Patient reserves the right to refuse to accept Consignments which are found, on receipt, to be damaged, faulty and/or otherwise incorrect.  Such events will be recorded by the Supplier and reported to the Purchasing Authority.</t>
  </si>
  <si>
    <t>The Supplier must arrange with the patient to re-deliver or return failed deliveries and ensure the patient receives replacement Product where appropriate. The Supplier will notify the Purchasing Authority in the event of multiple delivery failures by an individual patient.</t>
  </si>
  <si>
    <t xml:space="preserve">It is preferable that all collections of returned items are made at the same time as a scheduled product delivery.  If the collection is not taking place at the same time as the delivery, the  Supplier must agree a convenient collection time with the Patient mirroring the specified delivery service level.  </t>
  </si>
  <si>
    <t>The Supplier will operate an out of hours service and an urgent delivery service whereby delivery will be made within 24 working hours of the request being made by the Purchasing Authority.</t>
  </si>
  <si>
    <t>General</t>
  </si>
  <si>
    <t>Finance</t>
  </si>
  <si>
    <t>NOTES FOR PURCHASING AUTHORITY (to be deleted)</t>
  </si>
  <si>
    <t>Special Handling</t>
  </si>
  <si>
    <t xml:space="preserve">Any medicinal product requiring special handling to meet the requirements of their SmPC or Specials manufacturer's instructions is identified in the relevant product list and where applicable in the individual product dossier. </t>
  </si>
  <si>
    <t>Be careful not to over-specify requirements - this will minimise costs and reduce inconvenience to patients of accommodating additional equipment.
Ensure Equipment and Product Lists are consistent with the risk control measures required.</t>
  </si>
  <si>
    <t>Please advise your capability to supply cytotoxic and other hazardous medicines in accordance with specification section 23.</t>
  </si>
  <si>
    <t>Retain as For information only - non-scored question.</t>
  </si>
  <si>
    <t>Please advise your capability to supply controlled drugs in accordance with specification section 24.</t>
  </si>
  <si>
    <t xml:space="preserve">Purchasing Authority to specify what equipment is required e.g. infusion pumps.  Patient/carer preference should be considered when specifying equipment and ancillaries.  Where appropriate the specification should include the manufacturer and model number and/or include criteria for acceptable substitutions.   The Purchasing Authority should avoid specifying parameters that are not routinely included in the manufacturer's own specification as subsequent "upgrades" from the manufacturer may result in equipment being supplied in good faith by the Supplier that does not meet the specification.   If several manufacturers supply similar equipment which would be acceptable, a generic specification could be developed stating the minimum for each specification element that is common in all the manufacturers' models. </t>
  </si>
  <si>
    <t xml:space="preserve">Where there is choice of equipment as detailed in the Equipment List, processes must be in place to ensure patients understand the choices open to them; the benefits and constraints associated with each type of equipment and the patient's preference is implemented wherever reasonably practical.  Any case where the patient's preference cannot be accommodated or is subject to an adverse risk assessment by the  Supplier, the equipment to be supplied will be agreed with the Purchasing Authority.   </t>
  </si>
  <si>
    <t>If specified within the Equipment List the Supplier will provide an installation visit for equipment.</t>
  </si>
  <si>
    <t>The Supplier must provide the patient with appropriate information and training regarding the use and maintenance of equipment.</t>
  </si>
  <si>
    <t xml:space="preserve">The Supplier must maintain an asset register and maintenance records for all equipment. Equipment records for individual patients are to be made available to the Purchasing Authority on request. </t>
  </si>
  <si>
    <t>The Supplier will inform the Purchasing Authority where latex is present in equipment.</t>
  </si>
  <si>
    <t xml:space="preserve">Patients will be responsible for keeping refrigerators socially clean, but maintenance will be the responsibility of the Supplier (refer to Equipment and Ancillaries section) </t>
  </si>
  <si>
    <t>The Supplier must service and maintain all equipment supplied within the Homecare Service in accordance with the recommendations of the manufacturer of the equipment.</t>
  </si>
  <si>
    <t xml:space="preserve">The Supplier must keep records of equipment failure, the actions taken and time period for resolution and a summary supplied to the Purchasing Authority on request. </t>
  </si>
  <si>
    <t>Purchasing Authority to specify what ancillaries are required and the anticipated usage.  Patient/carer preference should be considered when specifying ancillaries. Generic ancillary descriptions should be used wherever possible.  Where it is important that a specific manufacturer's ancillaries are to be used, the manufacturer and part number should be included in the specification along with any acceptable substitutes.  Where there is a choice of ancillary, especially where there is a significant difference in the cost of the alternative (e.g. neria line vs. standard butterfly needle) the usage figures for each type of ancillary must be specified along with any criteria to be applied by the Supplier when supplying those ancillaries.  It is acceptable to include average usage per year per patient for low cost items.  
If issuing ancillaries lists, need to be clear if they are examples only or have to be adhered to exactly.  Also need to decide if items are to be quoted for and charged for as individual items, or as a monthly charge for the whole list.  There are advantages and disadvantages to either way, and thought must be given to the most appropriate method for the particular area.  If you are issuing ancillary list(s), you may wish to reference in this section, i.e. Please refer to Appendix X........</t>
  </si>
  <si>
    <t>The Supplier may offer alternative ancillaries as a 'counter offer' for items documented on the Ancillary List. Such alternatives to be agreed by the Purchasing Authority.</t>
  </si>
  <si>
    <t>The Supplier will deliver ancillaries at the same time as product wherever possible.  No additional delivery cost will be paid for separate ancillary deliveries, unless there are exceptional circumstances and it has been agreed by the Purchasing Authority.</t>
  </si>
  <si>
    <t>The Supplier will check stock levels either physically or remotely and replenish ancillaries on a regular basis</t>
  </si>
  <si>
    <t xml:space="preserve">The Supplier will have robust processes to manage requests from the Purchasing Authority and/or Patient for ancillaries not on the specified Ancillary List.  Direct Patient requests for exceptional supply of ancillaries will be referred to the Purchasing Authority. </t>
  </si>
  <si>
    <t>The Supplier will inform the Purchasing Authority where latex is present in an ancillary.</t>
  </si>
  <si>
    <t>The Supplier will inform the Purchasing Authority if a patient's ancillary usage deviates from the expected usage level.</t>
  </si>
  <si>
    <t>Non-Clinical Home Visits for installation, maintenance and servicing of equipment</t>
  </si>
  <si>
    <t xml:space="preserve">The Supplier will only undertake non-clinical Home visits where necessary to meet the terms of this specification. 
</t>
  </si>
  <si>
    <t xml:space="preserve">The Supplier will provide non-clinical home visits Monday to Friday 8am to 6pm and 8am - 12pm on a Saturday and ensure escalation contacts are available during these times.   If the patient's routine delivery would be due on a Bank Holiday the delivery date must be scheduled to take place prior to the Bank Holiday to maintain buffer stock. 
</t>
  </si>
  <si>
    <t xml:space="preserve">All staff visiting a patient's home will carry photographic identification which will be shown on arrival. 
The Supplier must ensure that all relevant staff, including all sub-contractors have undergone England and Wales Disclosure and Barring Service (DBS) for Scotland Protecting Vulnerable Groups Scheme (PVG) for Northern Ireland Access NI clearance in accordance with the prevailing regulations. Suppliers will bear the cost of carrying out these checks.  </t>
  </si>
  <si>
    <t>All staff visiting the patient at home will be courteous, helpful and maintain patient confidentiality. Visiting staff are to respect patients' and carers' needs and will comply with any reasonable conditions of entry laid down by the patient. Visiting staff will be dressed appropriately.</t>
  </si>
  <si>
    <t xml:space="preserve">Supplier's staff must check the patient continues to consent to the visit and actions to be taken by the staff on each occasion they enter the patient's home.  Staff must respect any patient's wishes if they withdraw consent they have previously given.  </t>
  </si>
  <si>
    <t>The Supplier is responsible for scheduling non-clinical visits at a time convenient for the patient. The Supplier will give as much notice as reasonably practicable if for any reason they are unable to meet the agreed visit.</t>
  </si>
  <si>
    <t xml:space="preserve">The Supplier will inform the Purchasing Authority within 2 business days of the non-clinical visit if it could not be undertaken as agreed with the patient.
</t>
  </si>
  <si>
    <t>Clinical Services may be provided remotely e.g. by telephone intervention.  If the Supplier's staff visit the patient's home the Home Visit tab within the specification below, also applies.  It is not necessary to have a separate Protocol for a Home visit and a Clinical Service: they should be combined if the Home Visit tab is by a HCP to deliver a Clinical Service.</t>
  </si>
  <si>
    <t>The Purchasing Authority is responsible for assessing the risks associated with clinical services. Also see Risk Management section on the Governance Tab.</t>
  </si>
  <si>
    <t>The Supplier and Purchasing Authority will agree the Clinical Service Protocols as well as the internal escalation procedure for deviations from the clinical service protocols during the service implementation period. To include specialist training requirements e.g. Nurses providing paediatric services must hold either RN: Children’s Level 1 or RNC: Children’s Nurse Level 1, Sub part 1.
Where required, clinical service protocol should include remote consultation (e.g. criteria for remote clinical service and the processes involved). No service should switch from patient contact to remote consultation without the prior agreement of the Purchasing Authority.</t>
  </si>
  <si>
    <t>Clinical Services will be available Monday to Friday 8am to 6pm excluding Bank Holidays. The Purchasing Authority will ensure clinical escalation contacts are available at all times clinical services are being provided.</t>
  </si>
  <si>
    <t xml:space="preserve">The Supplier will provide a 24 hour/365 days a year manned telephone or call-back helpline service to support patients receiving the Clinical Services.   </t>
  </si>
  <si>
    <t>Please consider what minimum level of service is actually necessary for the particular therapy which is being tendered for, and specify as appropriate.  i.e. Some Trusts may prefer the patient to contact them directly, whilst others will prefer the patient to contact the Supplier.  Please consider what is a reasonable response time and do not over specify the minimum.  If there is an extended or enhanced service above the minimum that is preferred by patients or needed to deal with Purchasing Authority urgent requests, this can be stated here and the adjudication weightings adjusted accordingly.</t>
  </si>
  <si>
    <t>The Supplier must ensure that the Healthcare Professional providing the clinical service has visibility of the appropriate prescription at the point of product administration.</t>
  </si>
  <si>
    <t>The Supplier is responsible for scheduling clinical services in accordance with the  prescription and clinical service protocol.  The Supplier will give as much notice as reasonably practicable if for any reason they are unable to meet the agreed service level. Wherever possible the Supplier will maintain continuity of staffing for an individual patient.</t>
  </si>
  <si>
    <t xml:space="preserve"> The Supplier must have a process for accepting patients for the clinical service, assigning the appropriate healthcare professional and assurance of continuity and consistency of patient care.
</t>
  </si>
  <si>
    <t>The Supplier must be able to provide a report to the Purchasing Authority within 2 business days of any episode of clinical service.</t>
  </si>
  <si>
    <t xml:space="preserve">Training and Education of Patients </t>
  </si>
  <si>
    <t>Training of Patients to self-administer medicines will be the responsibility of the Purchasing Authority unless specified as a Clinical Service to be provided by the Supplier (see Clinical Service and Home visit tab), or as detailed in the agreed Individual Patient Care Plan.
Competency documentation for a Patient self-administering medicines will be held in the patient record and shared within 2 Business Days completion.</t>
  </si>
  <si>
    <t>Delete as appropriate
If training is to be provided by the Supplier, then  provision of this should be a separate element on the pricing schedule.
Duplicate clause on the General tab. Note to authorities to amend both spec points.</t>
  </si>
  <si>
    <t>Patients who are self-administering medicines at home must be assessed as competent to self-administer on initiation of the service and at 12 month intervals thereafter.  Competency assessments of the patients  following training is the responsibility of the Purchasing Authority unless specified as a Clinical Service to be provided by the Supplier or as detailed in the agreed Individual Patient Care Plan.  
Competency documentation for a patient or carer self-administering medicines will be held in the patient record and shared with the other party on request.</t>
  </si>
  <si>
    <t>Please consider what level of service is actually necessary for the particular therapy which is being tendered for, and specify as appropriate.
If competency checks are to be provided by the Supplier, then  provision of this should be a separate element on the pricing schedule.
Duplicate clause on the General tab. Note to authorities to amend both spec points.</t>
  </si>
  <si>
    <t xml:space="preserve">Where the Supplier provides the training, the Supplier will assess the patient's competency to self-manage and provide written evidence to the Purchasing Authority via a competency check-list or equivalent. </t>
  </si>
  <si>
    <t>The Supplier and Purchasing Authority will agree appropriate patient training materials prior to service commencement.</t>
  </si>
  <si>
    <t>Delete this point if children's services are not specified.</t>
  </si>
  <si>
    <t xml:space="preserve">Further to the initial patient suitability and needs assessment, the Supplier is responsible for confirming the patient's suitability for the clinical services and reporting any exceptions. 
 A copy of the completed detailed patient suitability and needs assessment must be  provided to the Purchasing Authority on request.  </t>
  </si>
  <si>
    <t>Please describe the key features of your face to face injection training service with respect to the products listed in the commercial schedule.</t>
  </si>
  <si>
    <t xml:space="preserve">Remove if not relevant, add additional questions to suit the clinical services requested 
As per Purchasing Authority requirements for the evidence/information will determine the need to be scored. If information only - non score question.  </t>
  </si>
  <si>
    <t>Please describe the key features of your remote injection training service with respect to the products listed in the commercial schedule. including details of the system(s) used to facilitate it.</t>
  </si>
  <si>
    <t xml:space="preserve">Please describe the key features of your medicines administration service with respect to the products listed in the commercial schedule. </t>
  </si>
  <si>
    <t>Governance Framework and Quality Systems</t>
  </si>
  <si>
    <t>Suppliers must have a robust quality system in place which includes policies on the following and must ensure that all staff comply with them.
• Health and safety Policy
• Environmental Policy
•  Bribery Policy
•  Complaints and Incidents Policy
• Safeguarding Policy
• Equality &amp; Diversity Policy
• Lone Worker Policy 
• Medicines Policy
• Privacy Policy
• Records Management Policy
• Social Value Policy
• Transition Policy (Paediatric to adult care)
• Zero Tolerance and Policy for the Withdrawal of Care
• Risk Management Policy
Where relevant national guidelines are in place it is mandatory that these are adopted. Where national guidelines are not in place or if the Supplier is unsure, then the Supplier will liaise with the Purchasing Authority to confirm mutually acceptable guidelines.</t>
  </si>
  <si>
    <t>Consider  adding suggestions to evaluators of what to look out for in the policies. Add equivalent pointers into the spec point.</t>
  </si>
  <si>
    <t>With reference to the Specification Point above, please certify you have the above documents and you will provide them upon request.</t>
  </si>
  <si>
    <t xml:space="preserve">Where Services include clinical home visits, Suppliers must have policies on the following and must ensure that all clinical staff providing clinical services involving medication administration are trained and monitored for compliance. 
• Anaphylaxis Management Guidelines 
• Infection Control Manual
• Resuscitation Policy and Guidelines
</t>
  </si>
  <si>
    <t>The Supplier will carry out self-inspections of their quality system at regular intervals and record the results and raise corrective and preventative actions for any non-conformances found.</t>
  </si>
  <si>
    <t>The Purchasing Authority retains clinical responsibility for the patient's care and their treatment. The Supplier must carry an appropriate duty of care to patients receiving the Services.</t>
  </si>
  <si>
    <t xml:space="preserve">The Purchasing Authority is responsible for ensuring all relevant and appropriate diagnostic tests and other interventions including those specified in the Medicines Homecare Pathway are performed and for monitoring of patient outcomes with respect to efficacy and toxicity. </t>
  </si>
  <si>
    <t>The Medicine Pathway is shown in the General Tab.  
If the Supplier is responsible for any interventions they must be detailed here and the Clinical Services tab and Home Visits tab completed.</t>
  </si>
  <si>
    <t>The Supplier will communicate with the Purchasing Authority in the event of any clinically relevant issues that could be reasonably expected to impact on patient safety or continuity of patient treatment, and will work in partnership to minimise additional costs to the Purchasing Authority whilst maintaining patient safety.</t>
  </si>
  <si>
    <t xml:space="preserve">The Purchasing Authority must ensure all their staff involved in the provision of the homecare service have knowledge of clinical governance and be committed to clinical supervision, customer care and resolution of complaints and concerns.
</t>
  </si>
  <si>
    <t xml:space="preserve">The Purchasing Authority will provide appropriate clinical escalation contacts and ensure that an appropriate and suitably qualified clinician be available for the Supplier's staff to contact at all times whilst they are involved in delivery of a clinical intervention. 
</t>
  </si>
  <si>
    <t xml:space="preserve">The Supplier must ensure that their staff know how to escalate clinical concerns and how to contact the clinical escalation contacts for each Purchasing Authority at all times. </t>
  </si>
  <si>
    <t>Complaints &amp; Concerns</t>
  </si>
  <si>
    <t>The details of any complaints regarding the delivery or service, received from Patients will be forwarded in writing to secondary investigators, or primary investigator status formally transferred within 2 working days.</t>
  </si>
  <si>
    <t xml:space="preserve">The Purchasing Authority and the Supplier must have a Risk Management Policy. Risks must be deemed to be of an acceptable risk score. If the Parties disagree with a risk assessment, both Parties will work together to reach a consensus view.  </t>
  </si>
  <si>
    <t xml:space="preserve">The Supplier may refuse to provide services which it deems to be unsafe or which represent unacceptable risk to patient safety under its Risk Management Policy.  Where appropriate, the Supplier will work with the Purchasing Authority to find an acceptable alternative to facilitate the patient's care.  </t>
  </si>
  <si>
    <t>The Supplier must hold and maintain an appropriate Business Continuity Plan in accordance with schedule 2 of the Agreement including major incident and emergency planning.</t>
  </si>
  <si>
    <t>It is recommended that the Purchasing Authority agree in advance with the Supplier the numbers / percentage increase in patients in the particular therapy area that may result in a decline in patient service levels.</t>
  </si>
  <si>
    <t>Suppliers are required to advise the Purchasing Authority as soon as they become aware of any unplanned circumstances which have the potential to have a detrimental effect on the homecare service or compliance with this specification.</t>
  </si>
  <si>
    <t>The Supplier will have contingency plans in place for credible threats including but not limited to vehicle breakdown, adverse weather, pandemic, Cyber attacks, IT system failures and shortfall in the supply of medicines, ancillaries or equipment.
The Authority and the Supplier will work in good faith to manage any stock shortages or other unexpected event in accordance with applicable national guidance and procedures.</t>
  </si>
  <si>
    <t xml:space="preserve">The Supplier must ensure that all relevant staff, including all sub-contractors have undergone England and Wales Disclosure and Barring Service (DBS) for Scotland Protecting Vulnerable Groups Scheme (PVG) for Northern Ireland Access NI clearance in accordance with the prevailing regulations. Suppliers will bear the cost of carrying out these checks. </t>
  </si>
  <si>
    <t xml:space="preserve">Where relevant, the Purchasing Authority requires that all Supplier's Staff  who have direct contact with vulnerable patients have undertaken mandatory safeguarding training, relevant to their role and undertake regular refresher training.  The Supplier will provide the Purchasing Authority with details including the name of the organisation that delivers the training and a description of the training programme and the frequency of refresher training on request.  The Purchasing Authority may audit training records to ensure compliance with this provision. </t>
  </si>
  <si>
    <t>Training and Competence of all Supplier's staff including non-clinical staff</t>
  </si>
  <si>
    <t>The Supplier must ensure all staff are trained and competent to perform the activities requested of them. 
All staff must have  
• job specifications
• orientation and induction
• Knowledge of relevant organisation policies
• evidence of training to perform the activities in their job specification
• training in their individual responsibility towards health &amp; safety, safeguarding and information governance.</t>
  </si>
  <si>
    <t>With reference to the above specification point, please describe the key features of training systems and competency assessment</t>
  </si>
  <si>
    <t>As per Purchasing Authority requirements for the evidence/information will determine the need to be scored. If information only - non score question</t>
  </si>
  <si>
    <t xml:space="preserve">The training plans and training programmes will be reviewed and updated on a regular basis to ensure they are based on current good practice. </t>
  </si>
  <si>
    <t>Suppliers must ensure that all relevant staff have an appropriate level of knowledge and expertise on the medicines, ancillaries and equipment used in the clinical specialities relevant to the Service.
For example
• Relevant equipment management
• Evidence based clinical decision making
• Side effect management
• Disease awareness
• Specific therapies, as prescribed.
• Drug cost awareness
• Reconstitution of drug awareness e.g. Myozyme –protein strands are produced if  not reconstituted according to guidelines/policy
• ICH/cGCP</t>
  </si>
  <si>
    <t>Suppliers must ensure any new staff or staff moving between roles are trained accordingly prior to taking responsibility for delivery of the Service. Where staff are in training, it is anticipated that they will be supervised until they have been formally assessed and deemed competent.</t>
  </si>
  <si>
    <t>The Supplier must facilitate Continual Professional Development (CPD) for all professional staff as required by their respective professional body.   The Supplier must have a robust mechanism to ensure that relevant professional registrations are maintained.</t>
  </si>
  <si>
    <t>Purchase Orders</t>
  </si>
  <si>
    <t xml:space="preserve">The Purchasing Authority will generate  a unique Purchase Order Number linked to each prescription and  provide it to the  Supplier.
</t>
  </si>
  <si>
    <t>It is normally expected that at a minimum the Purchase Order number is sent with the prescription.  It is important to detail how the Purchasing Authority and Supplier will work together to minimize administration.
Amend as appropriate.</t>
  </si>
  <si>
    <t>Suppliers should be able to receive orders transmitted electronically in accordance with nationally approved standards.</t>
  </si>
  <si>
    <t>For local bespoke systems - must specify means / system requirement.</t>
  </si>
  <si>
    <t>Purchasing of medicines by the Supplier</t>
  </si>
  <si>
    <t>Products (including medicines, ancillaries and equipment) to be supplied with the Service and associated pricing must be set out in a Product List and agreed by both parties prior to service commencement.  
The Supplier will make reasonable efforts to secure products and prices as set out in the Product List and the Purchasing Authority will provide every assistance possible to ensure the Supplier is successful in gaining that agreement.</t>
  </si>
  <si>
    <t>Changes to the Product List must be in accordance with the Change Management provisions set out in this specification. In the event of short notice of change to product / price, the Supplier will undertake all reasonable endeavours to action the change in the compressed timeframe.</t>
  </si>
  <si>
    <t>The Supplier will use all reasonable endeavours to source all unspecified medicines, ancillaries and equipment at cost effective prices and any mark-up applied by the Supplier must be proportional to the additional costs incurred by the  Supplier in sourcing those products.</t>
  </si>
  <si>
    <t>Product and/or medicine provided by manufacturers or wholesalers to the Supplier for the use by patients of the Purchasing Authority under this Agreement are not for resale by the  Supplier to any third party.</t>
  </si>
  <si>
    <t xml:space="preserve">If the Supplier is not required to procure medicines on behalf of the NHS from NHS Agreement then this point can be deleted.
</t>
  </si>
  <si>
    <t>The Supplier will generate an accurate and valid invoice linked to each Purchase Order Number and use best endeavours to provide it to the Authority within 4 weeks of service delivery.
The Authority and Supplier will use best endeavours to receive or transmit invoices electronically in accordance with nationally approved standards.</t>
  </si>
  <si>
    <t>This is only applicable if Purchasing Authorities have the facility to receive in this way.  This specification line should detail the actual current situation and any e-invoicing systems actually in use.  Expectation of developments during the term of the contract should be covered in General Tab - Innovation section. 
Amend as appropriate
For local bespoke systems - must specify means / system requirement.</t>
  </si>
  <si>
    <t>With reference to the above specification point, please provide key features of current capability to receive or transmit invoices electronically.</t>
  </si>
  <si>
    <t xml:space="preserve">In exceptional cases where the original evidence is lost, damaged or unavailable for some other substantive reason the Supplier may provide appropriate alternative evidence including the following information:-
- Dispensing &amp; Despatch date 
- Delivery Date and Route or Carrier information and evidence
- How the delivery was confirmed, by who, and when
The Supplier's declaration must be made by an authorised person nominated by the Supplier.
</t>
  </si>
  <si>
    <t>In accordance with the provisions set out in General tab - Provision of services outside this specification the Purchasing Authority will reimburse reasonable additional costs incurred by the Supplier.</t>
  </si>
  <si>
    <t>The Supplier will provide a statement of accounts to the Purchasing Authority on a monthly basis.</t>
  </si>
  <si>
    <t xml:space="preserve">Where medicines or ancillaries or equipment are unusable due to action or inaction of the  Supplier,  the unusable items will be collected and replaced at no expense to the Purchasing Authority or, if resupply is not clinically appropriate a credit note will be raised against the invoice for those unusable items.
Where medicines or ancillaries or equipment are unusable due to the Patient’s negligence, misuse or failure to observe any instructions or training concerning the use of the equipment, the Supplier will have the right to recover the cost of replacement (or where applicable repair) from the Purchasing Authority, provided that such negligence, misuse or failure was not caused or contributed to by any action of or failure to take action by the Supplier.
Unusable items may only be resupplied (or where applicable) repaired at the cost of the Purchasing Authority when prior approval has been given by the Purchasing Authority.
</t>
  </si>
  <si>
    <t xml:space="preserve">Supplier name: </t>
  </si>
  <si>
    <t>Account Manager/Sales Contact (Main contact)</t>
  </si>
  <si>
    <t>Account Manager/Sales Contact (Deputy)</t>
  </si>
  <si>
    <t>Name</t>
  </si>
  <si>
    <t>Address</t>
  </si>
  <si>
    <t>Postcode</t>
  </si>
  <si>
    <t>Telephone</t>
  </si>
  <si>
    <t>Mobile</t>
  </si>
  <si>
    <t>Email</t>
  </si>
  <si>
    <t xml:space="preserve">Address for Purchase orders </t>
  </si>
  <si>
    <t>Queries on referrals</t>
  </si>
  <si>
    <t>Customer services contact (primary contact)</t>
  </si>
  <si>
    <t>Contact for Pharmacy</t>
  </si>
  <si>
    <t xml:space="preserve">Performance Monitoring </t>
  </si>
  <si>
    <t>Finance invoice queries</t>
  </si>
  <si>
    <t xml:space="preserve">Emergency/ Out of Hours </t>
  </si>
  <si>
    <t>Complaints and adverse incidents</t>
  </si>
  <si>
    <t xml:space="preserve">Contractual Queries </t>
  </si>
  <si>
    <t>Key Performance Indicators (KPI data) / Management Information (MI data)</t>
  </si>
  <si>
    <t>Optional</t>
  </si>
  <si>
    <t>National Nursing Leads</t>
  </si>
  <si>
    <t>Regional Nursing Leads</t>
  </si>
  <si>
    <t>Digital Solution Requirement</t>
  </si>
  <si>
    <t>Any Digital Solutions developed must meet the RPS output-based specifications (OBS), as updated from time to time, for system-wide delivery of medicines in homecare as a minimum.</t>
  </si>
  <si>
    <t>Mobile Apps or other applicable Digital Solutions for patients access must be free of charge, without any in-app purchase.</t>
  </si>
  <si>
    <t xml:space="preserve">Any patient facing Apps or other applicable Digital Solutions must undergo baseline assessment by NHSE Transformation Directorate previously NHSX as a minimum. </t>
  </si>
  <si>
    <t>Add in if required any regional or home nations differences</t>
  </si>
  <si>
    <t>The Supplier's proposed solution must be compatible with relevant national standards and interoperable with systems commonly used by the NHS.
- the Supplier should commit to migrating to FHIR standard and other technical standards if that becomes mandated in the future.</t>
  </si>
  <si>
    <t>For local procurement - the specific system(s) in use by the Purchasing Authority should be specified.</t>
  </si>
  <si>
    <t xml:space="preserve">Please provide a list of digital technologies that you are offering (e.g. remote consultation platform, web portal) supported with evidence of DTAC submission where applicable </t>
  </si>
  <si>
    <t>There needs to be a scored questions to capture suppliers response in accordance with the guidance</t>
  </si>
  <si>
    <t>Where your service has specific need for an accelerated registration / onboarding process for example, amend the clause to suit. Be careful to avoid over-specifying.</t>
  </si>
  <si>
    <t xml:space="preserve">Amend timescale in accordance with the Medicine Pathway.  Patient reported stock levels are normally acceptable.  Physical stock checks by Supplier' staff are not usually appropriate for low-tech homecare services.  Physical stock checks should normally only be specified to occur during routine home visits where Supplier' staff are entering the patient's home to deliver the clinical services (i.e. not during routine deliveries). </t>
  </si>
  <si>
    <t>Include any appropriately trained requirements for specific nursing staff e.g. grade, banding etc. Medicines pathway is included in the General tab.  Clinical Service Protocols, Home Visit Protocols should be provided in the tender when available but are in the list of documents to be approved by both parties before start of services and subject to change control.</t>
  </si>
  <si>
    <t>Include any appropriately  trained requirements for specific nursing staff e.g. grade, banding etc. Clinical Service Protocols must be approved by both parties before the service commences and are subject to change control approval processes. 
Clinical Service Protocols should implement nationally agreed guidelines wherever possible
Required options should be clearly reflected in the pricing schedule.
If the Supplier provides their clinical protocols, this should be changed to an "important" "adjudication question".</t>
  </si>
  <si>
    <t xml:space="preserve">For any digital solutions, 
I) if the solution (or part of) is not classified as a medical device then the developer/Contractor of the digital solution has applied clinical risk management as required under "DCB0129: Clinical Risk Management: its Application in the Manufacture of Health IT Systems" during the development of the product. The Supplier should also be able to provide assistance to the Purchasing Authority in the application of clinical risk management as required under  "DCB0160: Clinical Risk Management: its Application in the Deployment and Use of Health IT Systems" during the deployment of the digital solution.
ii) if the solution (or part of) is classified as a medical device the solution must comply with the medical device directives. </t>
  </si>
  <si>
    <t>The Supplier will ensure the collection of appropriate evidence showing that:
- Goods have been duly received, are in accordance with specification and the prices are correct;
- Services rendered have been satisfactorily carried out in accordance with the order and the charges are correct.
Such evidence of service delivery will be made available for audit purposes and by exception only if there is reasonable doubt that the service has not been received.</t>
  </si>
  <si>
    <r>
      <t>The normal frequency of deliveries should be documented in the medicine pathway and be clinically appropriate.  Consideration should be given to the likelihood of dosage and/or treatment changes leading to wastage of medicines. It may be inappropriate to store larger quantities of medicines in a community setting due to the potential for misuse.  Where delivery frequencies extend beyond 3 months, this should be justified.
Supplier may wish to take into account the frequency of deliveries when quoting - so if firm information is available</t>
    </r>
    <r>
      <rPr>
        <sz val="11"/>
        <color rgb="FFFF0000"/>
        <rFont val="Arial"/>
        <family val="2"/>
      </rPr>
      <t xml:space="preserve"> </t>
    </r>
    <r>
      <rPr>
        <sz val="11"/>
        <color theme="3" tint="0.39997558519241921"/>
        <rFont val="Arial"/>
        <family val="2"/>
      </rPr>
      <t xml:space="preserve">by the Purchasing Authority it should be shared.  If there are differing levels of delivery frequency then asking for options could be considered.
Purchasing Authority will include delivery frequency into the commercial schedule. </t>
    </r>
  </si>
  <si>
    <r>
      <t xml:space="preserve">On receipt of valid registration information, the Supplier will log the patient onto their systems.  Any special needs identified in the individual patient care plan, or otherwise identified by the Supplier will be considered by the Supplier and any safety concerns or additional costs for product or service items not included in this specification raised with the Purchasing Authority before the patient is designated as ready for service activation. The Supplier has the right to decline to accept patients with additional special needs onto the homecare service.
The patient's details should be recorded on the Supplier's systems and Service Activation completed within </t>
    </r>
    <r>
      <rPr>
        <i/>
        <sz val="11"/>
        <color rgb="FFFF0000"/>
        <rFont val="Arial"/>
        <family val="2"/>
      </rPr>
      <t>[5]</t>
    </r>
    <r>
      <rPr>
        <sz val="11"/>
        <rFont val="Arial"/>
        <family val="2"/>
      </rPr>
      <t xml:space="preserve"> working days subject to the timely receipt of the initial prescription and purchase order as detailed in the specification. </t>
    </r>
  </si>
  <si>
    <r>
      <t xml:space="preserve">The Purchasing Authority will provide the patient information of the service prior to referral to the Supplier </t>
    </r>
    <r>
      <rPr>
        <sz val="11"/>
        <color rgb="FFFF0000"/>
        <rFont val="Arial"/>
        <family val="2"/>
      </rPr>
      <t>[add reference to RPS handbook appendix 2 or equivalent / as amended from time to time.]</t>
    </r>
    <r>
      <rPr>
        <sz val="11"/>
        <rFont val="Arial"/>
        <family val="2"/>
      </rPr>
      <t xml:space="preserve">
The Supplier will make the 1st attempt to contact the patient within 5 working days of receipt of valid registration and prescription. The Supplier will provide patient information in accordance with the specified service and the data protection protocol no later than the first delivery. 
Any patient information provided to patients by either party will be subject to change control provisions within this specification.</t>
    </r>
  </si>
  <si>
    <r>
      <t xml:space="preserve">Communication / information in relation to the homecare service will be in English. Should a patient and/or carer not be fluent in English, information will be provided in their own language.  Where appropriate this must also be available in pictorial format, and large print. Patient information is to be readily available in the following languages:-  
</t>
    </r>
    <r>
      <rPr>
        <sz val="11"/>
        <color rgb="FFFF0000"/>
        <rFont val="Arial"/>
        <family val="2"/>
      </rPr>
      <t>[Please insert list of languages required]</t>
    </r>
    <r>
      <rPr>
        <sz val="11"/>
        <rFont val="Arial"/>
        <family val="2"/>
      </rPr>
      <t xml:space="preserve">
Welsh – Please note that in Wales the Welsh language should be treated no less favourably than the English language. Homecare providers should note the requirement in Wales to comply with the Welsh Language Standards (No.7) Regulations 2018.</t>
    </r>
  </si>
  <si>
    <r>
      <t xml:space="preserve">It is expected that patients will maintain buffer stock in the home sufficient for </t>
    </r>
    <r>
      <rPr>
        <i/>
        <sz val="11"/>
        <color rgb="FFFF0000"/>
        <rFont val="Arial"/>
        <family val="2"/>
      </rPr>
      <t>[</t>
    </r>
    <r>
      <rPr>
        <i/>
        <sz val="11"/>
        <color indexed="10"/>
        <rFont val="Arial"/>
        <family val="2"/>
      </rPr>
      <t>14 days]</t>
    </r>
    <r>
      <rPr>
        <sz val="11"/>
        <color indexed="8"/>
        <rFont val="Arial"/>
        <family val="2"/>
      </rPr>
      <t xml:space="preserve"> treatment in addition to that calculated as normal as designated within the Medicine Pathway.</t>
    </r>
  </si>
  <si>
    <r>
      <t xml:space="preserve">The Supplier will check and record patient reported stock levels every 3 months.   
</t>
    </r>
    <r>
      <rPr>
        <i/>
        <sz val="11"/>
        <rFont val="Arial"/>
        <family val="2"/>
      </rPr>
      <t>[or 
Subject to the consent of patient or carer, Supplier's staff will undertake a stock check of medicines, ancillaries and equipment in the patients home (or location of service provision) at the time of nurse visits or at the time of medication deliveries or annually or every 3 months.]</t>
    </r>
    <r>
      <rPr>
        <sz val="11"/>
        <rFont val="Arial"/>
        <family val="2"/>
      </rPr>
      <t xml:space="preserve">
Evidence of suspected over or under use must be reported to the Purchasing Authority within 2 working days.  </t>
    </r>
  </si>
  <si>
    <r>
      <t xml:space="preserve">The Supplier will be required in exceptional circumstances to provide additional supplies to cover patient holidays and travel away from home  to any address in the </t>
    </r>
    <r>
      <rPr>
        <i/>
        <sz val="11"/>
        <color rgb="FFFF0000"/>
        <rFont val="Arial"/>
        <family val="2"/>
      </rPr>
      <t>[UK mainland including islands accessible by road plus the Isle of Wight and the Isles of Scilly; or England and its Islands.]</t>
    </r>
    <r>
      <rPr>
        <i/>
        <sz val="11"/>
        <rFont val="Arial"/>
        <family val="2"/>
      </rPr>
      <t xml:space="preserve"> </t>
    </r>
    <r>
      <rPr>
        <sz val="11"/>
        <rFont val="Arial"/>
        <family val="2"/>
      </rPr>
      <t xml:space="preserve">
The holiday service should include delivery of all medicines, ancillaries and equipment and clinical services; return of equipment, ancillaries and excess medicines; and disposal of clinical waste as appropriate.</t>
    </r>
  </si>
  <si>
    <r>
      <t xml:space="preserve">Any instruction from the Purchasing Authority to amend, interrupt or cease the homecare service for an individual patient must be implemented within </t>
    </r>
    <r>
      <rPr>
        <i/>
        <sz val="11"/>
        <rFont val="Arial"/>
        <family val="2"/>
      </rPr>
      <t>[2]</t>
    </r>
    <r>
      <rPr>
        <sz val="11"/>
        <rFont val="Arial"/>
        <family val="2"/>
      </rPr>
      <t xml:space="preserve"> working days. The Purchasing Authority will not be responsible for any costs or losses incurred by the Supplier for products or services (excluding equipment see below) provided later than the 2nd working day after notification of interruption or termination of service.  Confirmation must be provided in writing by the Purchasing Authority if initial instruction is verbal.
Service re-activation will be in accordance with the Service Activation provisions within the Selection, Registration of Patients and Service Activation section of the specification.
    </t>
    </r>
  </si>
  <si>
    <r>
      <t xml:space="preserve">All equipment, ancillaries and unwanted medicines must be collected by the  Supplier within </t>
    </r>
    <r>
      <rPr>
        <i/>
        <sz val="11"/>
        <rFont val="Arial"/>
        <family val="2"/>
      </rPr>
      <t>[10]</t>
    </r>
    <r>
      <rPr>
        <sz val="11"/>
        <rFont val="Arial"/>
        <family val="2"/>
      </rPr>
      <t xml:space="preserve"> working days of the termination of the homecare service or as agreed with the patient or carer. Equipment rental will not be charged beyond 10 working days.</t>
    </r>
  </si>
  <si>
    <r>
      <t xml:space="preserve">Supplier to provide a service for resolution of service queries, complaints and contract management.  The following attributes are preferred or the minimum requirements
• </t>
    </r>
    <r>
      <rPr>
        <i/>
        <sz val="11"/>
        <color theme="1"/>
        <rFont val="Arial"/>
        <family val="2"/>
      </rPr>
      <t xml:space="preserve">available by telephone between 08:00hrs and 18:00hrs weekdays and 09:00 to 12:00 on Saturdays with answer phone outside those hours
• Standard line number - not a Premium rate line
• secure e-mail for exchange of patient identifiable information
• named contract manager and deputy
</t>
    </r>
  </si>
  <si>
    <r>
      <t xml:space="preserve">Indicate which additional tabs are included if necessary - This section relates to handling of licensed medicines.
</t>
    </r>
    <r>
      <rPr>
        <b/>
        <sz val="11"/>
        <color indexed="30"/>
        <rFont val="Arial"/>
        <family val="2"/>
      </rPr>
      <t xml:space="preserve">
</t>
    </r>
    <r>
      <rPr>
        <sz val="11"/>
        <color indexed="30"/>
        <rFont val="Arial"/>
        <family val="2"/>
      </rPr>
      <t>If medicines that require special handling are included in this tender, see "cold chain-CDs-hazardous meds tab"
Delete this line is not appropriate.</t>
    </r>
  </si>
  <si>
    <r>
      <t xml:space="preserve">The Supplier will provide a proactive prescription management service where repeat prescriptions will be requested from the Purchasing Authority at least </t>
    </r>
    <r>
      <rPr>
        <sz val="11"/>
        <color rgb="FFFF0000"/>
        <rFont val="Arial"/>
        <family val="2"/>
      </rPr>
      <t>[4]</t>
    </r>
    <r>
      <rPr>
        <sz val="11"/>
        <rFont val="Arial"/>
        <family val="2"/>
      </rPr>
      <t xml:space="preserve"> weeks prior to the next scheduled delivery date.</t>
    </r>
  </si>
  <si>
    <r>
      <rPr>
        <sz val="11"/>
        <color rgb="FFFF0000"/>
        <rFont val="Arial"/>
        <family val="2"/>
      </rPr>
      <t>Delete as appropriate</t>
    </r>
    <r>
      <rPr>
        <sz val="11"/>
        <color theme="3" tint="0.39997558519241921"/>
        <rFont val="Arial"/>
        <family val="2"/>
      </rPr>
      <t xml:space="preserve">.  Please consider what level of service is actually necessary for the particular therapy taking into account the frequency of delivery and amount of buffer stock held by the patient.  </t>
    </r>
  </si>
  <si>
    <r>
      <t xml:space="preserve">Please consider what level of service is actually necessary for the particular therapy which is being tendered for, and specify as appropriate. 
</t>
    </r>
    <r>
      <rPr>
        <sz val="11"/>
        <color rgb="FF538DD5"/>
        <rFont val="Arial"/>
        <family val="2"/>
      </rPr>
      <t xml:space="preserve">
</t>
    </r>
  </si>
  <si>
    <t xml:space="preserve">Be careful not to over-specify requirements - this will minimise costs and reduce inconvenience to patients of accommodating additional equipment.
Ensure Equipment and Product Lists are consistent with the risk control measures required.
</t>
  </si>
  <si>
    <t xml:space="preserve">Unless risk control measures have been specified, storage of homecare medicines in the patient’s own domestic refrigerator will be sufficient to give assurance that the medicine will be fit for purpose at the point of administration. Where risk control measures have been specified the requirements have been specified in the Equipment and/or Product List. </t>
  </si>
  <si>
    <r>
      <t xml:space="preserve">The Supplier may suggest alternatives to the specified risk control measures based on their experience and to ensure the equipment and procedures used are consistent with those routinely used by its staff in the provision of similar homecare services.  The benefits, costs and risk associated with each option must be explained relating to each element of the specification for which an alternative is suggested.  </t>
    </r>
    <r>
      <rPr>
        <b/>
        <sz val="11"/>
        <color indexed="8"/>
        <rFont val="Arial"/>
        <family val="2"/>
      </rPr>
      <t>Please indicate if any alternatives have been submitted, and to which point they relate.</t>
    </r>
  </si>
  <si>
    <r>
      <rPr>
        <sz val="11"/>
        <color rgb="FFFF0000"/>
        <rFont val="Arial"/>
        <family val="2"/>
      </rPr>
      <t>to be added if required</t>
    </r>
    <r>
      <rPr>
        <sz val="11"/>
        <color rgb="FF00B050"/>
        <rFont val="Arial"/>
        <family val="2"/>
      </rPr>
      <t xml:space="preserve"> </t>
    </r>
    <r>
      <rPr>
        <sz val="11"/>
        <rFont val="Arial"/>
        <family val="2"/>
      </rPr>
      <t xml:space="preserve">Where the Participating Authority requests supply of temperature controlled medicines, appropriate risk control measures must be established and agreed by both parties and detailed in the call-off contract and service level agreement in accordance with the Homecare Guidance for Storage and Handling of temperature controlled medicines in the patient's home.  </t>
    </r>
  </si>
  <si>
    <r>
      <rPr>
        <sz val="11"/>
        <color rgb="FFFF0000"/>
        <rFont val="Arial"/>
        <family val="2"/>
      </rPr>
      <t>to be added if required</t>
    </r>
    <r>
      <rPr>
        <sz val="11"/>
        <color rgb="FF00B050"/>
        <rFont val="Arial"/>
        <family val="2"/>
      </rPr>
      <t xml:space="preserve"> </t>
    </r>
    <r>
      <rPr>
        <sz val="11"/>
        <rFont val="Arial"/>
        <family val="2"/>
      </rPr>
      <t>Where the Participating Authority requests supply of cytotoxic or other hazardous medicines/materials, appropriate risk control measures must be established and agreed by both parties and detailed in the call-off contract and service level agreement</t>
    </r>
  </si>
  <si>
    <r>
      <rPr>
        <sz val="11"/>
        <color rgb="FFFF0000"/>
        <rFont val="Arial"/>
        <family val="2"/>
      </rPr>
      <t>to be added if required</t>
    </r>
    <r>
      <rPr>
        <sz val="11"/>
        <color rgb="FF00B050"/>
        <rFont val="Arial"/>
        <family val="2"/>
      </rPr>
      <t xml:space="preserve"> </t>
    </r>
    <r>
      <rPr>
        <sz val="11"/>
        <rFont val="Arial"/>
        <family val="2"/>
      </rPr>
      <t>Where the Participating Authority requests supply of controlled medicines, appropriate risk control measures must be established and agreed by both parties and detailed in the call-off contract and service level agreement</t>
    </r>
  </si>
  <si>
    <r>
      <t>Note: Refrigerators - see additional items within Cold Chain-CDs-</t>
    </r>
    <r>
      <rPr>
        <b/>
        <sz val="11"/>
        <rFont val="Arial"/>
        <family val="2"/>
      </rPr>
      <t>Hazardous</t>
    </r>
    <r>
      <rPr>
        <b/>
        <sz val="11"/>
        <color indexed="8"/>
        <rFont val="Arial"/>
        <family val="2"/>
      </rPr>
      <t xml:space="preserve"> meds</t>
    </r>
  </si>
  <si>
    <r>
      <t xml:space="preserve">The equipment to be provided as part of the service is listed </t>
    </r>
    <r>
      <rPr>
        <sz val="11"/>
        <color rgb="FFFF0000"/>
        <rFont val="Arial"/>
        <family val="2"/>
      </rPr>
      <t xml:space="preserve"> [insert name of tab/document/appendix]</t>
    </r>
    <r>
      <rPr>
        <sz val="11"/>
        <rFont val="Arial"/>
        <family val="2"/>
      </rPr>
      <t xml:space="preserve"> in the Equipment List. A generic specification for each different type of equipment is provided in  [insert name of tab/document/appendix] which includes quantity to be supplied plus any backup equipment, maintenance and response times.</t>
    </r>
  </si>
  <si>
    <r>
      <t>Where patients are offered a choice of equipment, the criteria for that patient choice must be specified. 
For example: Size of Fridge or choice of IV stand.</t>
    </r>
    <r>
      <rPr>
        <sz val="11"/>
        <color indexed="8"/>
        <rFont val="Arial"/>
        <family val="2"/>
      </rPr>
      <t xml:space="preserve">
</t>
    </r>
  </si>
  <si>
    <r>
      <t xml:space="preserve">The ancillaries to be provided as part of the service is listed in </t>
    </r>
    <r>
      <rPr>
        <sz val="11"/>
        <color rgb="FFFF0000"/>
        <rFont val="Arial"/>
        <family val="2"/>
      </rPr>
      <t>[insert name of tab/document/appendix]</t>
    </r>
    <r>
      <rPr>
        <sz val="11"/>
        <color indexed="8"/>
        <rFont val="Arial"/>
        <family val="2"/>
      </rPr>
      <t xml:space="preserve"> </t>
    </r>
    <r>
      <rPr>
        <sz val="11"/>
        <rFont val="Arial"/>
        <family val="2"/>
      </rPr>
      <t xml:space="preserve">the Ancillary List. </t>
    </r>
    <r>
      <rPr>
        <sz val="11"/>
        <color indexed="8"/>
        <rFont val="Arial"/>
        <family val="2"/>
      </rPr>
      <t>A specification for each different type of ancillary is provided in</t>
    </r>
    <r>
      <rPr>
        <sz val="11"/>
        <color theme="1"/>
        <rFont val="Arial"/>
        <family val="2"/>
      </rPr>
      <t xml:space="preserve"> [insert name of tab/document/appendix]</t>
    </r>
    <r>
      <rPr>
        <sz val="11"/>
        <color rgb="FFFF0000"/>
        <rFont val="Arial"/>
        <family val="2"/>
      </rPr>
      <t xml:space="preserve"> </t>
    </r>
    <r>
      <rPr>
        <sz val="11"/>
        <color indexed="8"/>
        <rFont val="Arial"/>
        <family val="2"/>
      </rPr>
      <t xml:space="preserve">which includes quantity to be supplied. </t>
    </r>
  </si>
  <si>
    <r>
      <t>The Clinical Services to be provided are as specified in the Clinical Service Pathway</t>
    </r>
    <r>
      <rPr>
        <sz val="11"/>
        <color rgb="FF00B050"/>
        <rFont val="Arial"/>
        <family val="2"/>
      </rPr>
      <t xml:space="preserve"> </t>
    </r>
    <r>
      <rPr>
        <sz val="11"/>
        <rFont val="Arial"/>
        <family val="2"/>
      </rPr>
      <t>including escalation procedures</t>
    </r>
    <r>
      <rPr>
        <sz val="11"/>
        <color rgb="FFF44F42"/>
        <rFont val="Arial"/>
        <family val="2"/>
      </rPr>
      <t xml:space="preserve"> [named tab/document/appendix]</t>
    </r>
    <r>
      <rPr>
        <sz val="11"/>
        <rFont val="Arial"/>
        <family val="2"/>
      </rPr>
      <t xml:space="preserve"> and Individual Patient Care Plan . </t>
    </r>
  </si>
  <si>
    <r>
      <rPr>
        <b/>
        <sz val="11"/>
        <rFont val="Arial"/>
        <family val="2"/>
      </rPr>
      <t>With reference to the Specification Point above, please certify you have the above documents and you will provide them upon request.</t>
    </r>
    <r>
      <rPr>
        <sz val="11"/>
        <rFont val="Arial"/>
        <family val="2"/>
      </rPr>
      <t xml:space="preserve">
</t>
    </r>
  </si>
  <si>
    <r>
      <t xml:space="preserve">Transition from paediatric to adult care will take place at a mutually agreed time between the ages of 16-18 and be initiated by the Purchasing Authority, following consultation with the patient and family. </t>
    </r>
    <r>
      <rPr>
        <sz val="11"/>
        <color rgb="FF00B050"/>
        <rFont val="Arial"/>
        <family val="2"/>
      </rPr>
      <t xml:space="preserve">Where provided, </t>
    </r>
    <r>
      <rPr>
        <sz val="11"/>
        <rFont val="Arial"/>
        <family val="2"/>
      </rPr>
      <t>the Supplier must adhere to the relevant Transition Policy employed by the Purchasing Authority.</t>
    </r>
  </si>
  <si>
    <r>
      <rPr>
        <sz val="11"/>
        <color rgb="FFFF0000"/>
        <rFont val="Arial"/>
        <family val="2"/>
      </rPr>
      <t>Delete</t>
    </r>
    <r>
      <rPr>
        <sz val="11"/>
        <color theme="3" tint="0.39997558519241921"/>
        <rFont val="Arial"/>
        <family val="2"/>
      </rPr>
      <t xml:space="preserve"> if paediatric care is not included in the service</t>
    </r>
  </si>
  <si>
    <r>
      <rPr>
        <sz val="11"/>
        <color theme="4"/>
        <rFont val="Arial"/>
        <family val="2"/>
      </rPr>
      <t>This line is only required where the Supplier is accessing NHS prices on the NHS's behalf.</t>
    </r>
    <r>
      <rPr>
        <sz val="11"/>
        <color theme="3" tint="0.39997558519241921"/>
        <rFont val="Arial"/>
        <family val="2"/>
      </rPr>
      <t xml:space="preserve">
If a shorter notice period than 28 days is specified, provisions must be included to ensure stocks are purchased and held by the Supplier to minimise the cost of products to the Purchasing Authority whether the price is moving up or moving down. 
Any notice period must exceed that needed to turnover the expected stockholding.  It may be administratively easier to manage if notice is given one calendar month in advance.  For some specialised medicines prescribed on an infrequent basis there may need to be special arrangements to manage price changes.</t>
    </r>
  </si>
  <si>
    <r>
      <rPr>
        <sz val="11"/>
        <rFont val="Arial"/>
        <family val="2"/>
      </rPr>
      <t>In addition to the Section on confidentiality in the</t>
    </r>
    <r>
      <rPr>
        <i/>
        <sz val="11"/>
        <rFont val="Arial"/>
        <family val="2"/>
      </rPr>
      <t xml:space="preserve"> </t>
    </r>
    <r>
      <rPr>
        <sz val="11"/>
        <rFont val="Arial"/>
        <family val="2"/>
      </rPr>
      <t>Agreement,</t>
    </r>
    <r>
      <rPr>
        <i/>
        <sz val="11"/>
        <rFont val="Arial"/>
        <family val="2"/>
      </rPr>
      <t xml:space="preserve"> </t>
    </r>
    <r>
      <rPr>
        <sz val="11"/>
        <rFont val="Arial"/>
        <family val="2"/>
      </rPr>
      <t xml:space="preserve">where the Supplier is given access to NHS contract price information from the Purchasing Authority in order to procure medicines on behalf of the NHS, this information is commercially confidential. Suppliers will not pass prices on to any third party including other companies within their group without the express permission of the Purchasing Authority.
</t>
    </r>
  </si>
  <si>
    <r>
      <t>The Purchasing Authority will pay in accordance with the payment terms set out in NHS T&amp;C's Schedule 2 general terms and conditions of the Agreement.</t>
    </r>
    <r>
      <rPr>
        <sz val="11"/>
        <color rgb="FFFF0000"/>
        <rFont val="Arial"/>
        <family val="2"/>
      </rPr>
      <t xml:space="preserve"> </t>
    </r>
  </si>
  <si>
    <r>
      <t>The Supplier</t>
    </r>
    <r>
      <rPr>
        <i/>
        <sz val="11"/>
        <rFont val="Arial"/>
        <family val="2"/>
      </rPr>
      <t xml:space="preserve"> and Purchasing Authority </t>
    </r>
    <r>
      <rPr>
        <sz val="11"/>
        <rFont val="Arial"/>
        <family val="2"/>
      </rPr>
      <t xml:space="preserve">are responsible for managing the quality of the homecare services.  This is managed via the collection of management Information and regular supplier review meetings.  Management Information is to be delivered to the </t>
    </r>
    <r>
      <rPr>
        <i/>
        <sz val="11"/>
        <rFont val="Arial"/>
        <family val="2"/>
      </rPr>
      <t xml:space="preserve">Purchasing Authority </t>
    </r>
    <r>
      <rPr>
        <sz val="11"/>
        <rFont val="Arial"/>
        <family val="2"/>
      </rPr>
      <t>as specified.
[Insert requirement]</t>
    </r>
  </si>
  <si>
    <t>Suppliers will work in partnership with the Purchasing Authority to ensure:
- Patient safety
- Best possible clinical outcomes
- Patient satisfaction
- Minimal additional costs to the Purchasing Authority as a publicly funded body.
As well as that prescribed treatments are delivered in accordance with:
- the Medicines Homecare Pathway
- Individual Patient Care Plan and Equality and Diversity policy if special needs have been identified
- any written instructions from the clinician responsible for the patient's treatment.</t>
  </si>
  <si>
    <t>NEW 2022 TAB</t>
  </si>
  <si>
    <t>CMU Comments</t>
  </si>
  <si>
    <r>
      <t>The Medicine Pathway(s) is shown in</t>
    </r>
    <r>
      <rPr>
        <i/>
        <sz val="11"/>
        <rFont val="Arial"/>
        <family val="2"/>
      </rPr>
      <t xml:space="preserve"> </t>
    </r>
    <r>
      <rPr>
        <sz val="11"/>
        <rFont val="Arial"/>
        <family val="2"/>
      </rPr>
      <t xml:space="preserve">Document 5a PH Medicines Pathway  </t>
    </r>
  </si>
  <si>
    <t xml:space="preserve">The Contractor and Purchasing Authority will work together in partnership to ensure patient safety, patient satisfaction and best possible clinical outcomes and to minimise any additional costs to the purchasing authority. </t>
  </si>
  <si>
    <t>From previous PH spec</t>
  </si>
  <si>
    <t>The Contractor will provide adequate facilities and resources to provide the services to the level described within this specification.  Contingency planning is covered within the Governance Section.</t>
  </si>
  <si>
    <t xml:space="preserve">The Contractor's normal working hours must match the normal working hours of the Purchasing Authority homecare service administration staff as a minimum.  Extended hours are considered advantageous.  </t>
  </si>
  <si>
    <t>The frequency of deliveries will be 4 or 12 weekly for patients receiving treatment via infusions, or oral or inhaled treatments.</t>
  </si>
  <si>
    <t>It is the responsibility of the Contractor to provide evidence that all sub-contractors meet these requirements and to inform the Purchasing Authority of any and all intended subcontracted parts of the service. Contractors must provide a list of sub-contractors and detail any aspects of the tender intended to be sub-contracted for the Purchasing Authority to approve.  The list of sub-contractors is subject to change control provisions of this specification including gaining approval from the Purchasing Authority for any changes.</t>
  </si>
  <si>
    <t>With reference to the Specification Point above, please provide the relevant information and details requested.</t>
  </si>
  <si>
    <t>The Contractor has understanding and experience of providing similar homecare services.</t>
  </si>
  <si>
    <t>With reference to the Specification Point above, please provide details of your understanding / experience.</t>
  </si>
  <si>
    <t>The contractor will represent accurately and honestly their capability to deliver a homecare service at all times during the tendering process and throughout the life of the contract.</t>
  </si>
  <si>
    <t>The Contractor will communicate with the Purchasing Authority if it is unable to fulfil any contracted or otherwise agreed duties.</t>
  </si>
  <si>
    <t xml:space="preserve">The Purchasing Authority will complete and securely transmit to the Contractor, an initial prescription for medicines, ancillaries and equipment lists required for the first treatment period. A specified quantity of safety stock and its associated purchase order must also be included in the initial delivery.  Where an expected service activation date is provided on the registration form, the initial prescription will provide the confirmed service activation date.  The hard copy (original) prescription and purchase order will be provided at the same time as the registration form or at least 5 working days before the confirmed service activation date.  </t>
  </si>
  <si>
    <t>With reference to the Specification Point above, please demonstrate your processes used to achieve this.</t>
  </si>
  <si>
    <t xml:space="preserve">The Contractor must have processes in place to undertake regular reviews to confirm any alteration in the patient's status, and have processes in place to identify and respond to any change in the patients circumstances that impact on the patient suitability and needs assessment.  </t>
  </si>
  <si>
    <t>With reference to the Specification Point above please demonstrate your processes.</t>
  </si>
  <si>
    <t>The Contractor must have processes in place to ensure the Purchasing Authority is notified of any issue preventing the service activation for a patient on the confirmed activation date, or any patient for whom an expected service activation date has not been confirmed.</t>
  </si>
  <si>
    <t xml:space="preserve">With reference to the Specification Point above, please demonstrate your processes. </t>
  </si>
  <si>
    <t>The homecare service "welcome pack’  will detail useful and helpful information for patients and carers, this should include:
• Welcome to the service
• The roles of any of the Contractor's staff they will encounter during the service
• Therapy information – description of service, deliveries, equipment, visits and their responsibilities as appropriate to their Medicines Pathway
• How to arrange deliveries or visits
• How to handle and store medicines, e.g. use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Provide opportunity for a patient to request an alternative and/or additional delivery address in the local vicinity e.g.: work place.</t>
  </si>
  <si>
    <t>Communication with the patient should be initiated by the Contractor only as needed to deliver the homecare service.</t>
  </si>
  <si>
    <t xml:space="preserve">The Contractor is responsible for providing each patient with a homecare service "welcome pack"  within 5 working days of the date the patient is recorded in the Contractor's systems as ready for service activation.  </t>
  </si>
  <si>
    <t>With reference to the Specification Point above, please provide an example of your welcome pack.</t>
  </si>
  <si>
    <t>same wording used in previous PH spec</t>
  </si>
  <si>
    <t>The Contractor will provide general details of the travel advice that may be available within patient "welcome packs". This will include:  
•Instructions on how patients request alternative delivery to any address in the UK mainland including islands accessible by road plus the Isle of Wight and the Isles of Scilly.
• Instructions regarding how patients are responsible for working jointly with Contractors and Purchasing Authorities to make arrangements for travel, including a pre-travel patient action check-list
• Advice on packaging certain medicines for transportation</t>
  </si>
  <si>
    <t>With reference to the Specification Point above, please provide an example of your travel service.</t>
  </si>
  <si>
    <t xml:space="preserve">Patient Services telephone helpline to be provided.  The following attributes are  the minimum requirements
• available between 08:00hrs and 22:00hrs weekdays and 09:00hrs to 12:00hrs on Saturdays with answer phone outside those hours
• freephone number for landlines to call
• standard landline number for mobiles to call
</t>
  </si>
  <si>
    <t xml:space="preserve">With reference to the Specification Point above, please detail the Patient Services telephone helpline to be provided.  </t>
  </si>
  <si>
    <t>Training and Education of Patients and Carers</t>
  </si>
  <si>
    <t xml:space="preserve">It is expected that patients will maintain safety stock in the home sufficient for 14 days treatment in addition to that calculated as normal as designated within the Medicines Pathway.  </t>
  </si>
  <si>
    <t>Subject to the patients or carers consent, stock identified as past its expiry date or unusable for any other reason must be removed from the patient’s home at the earliest opportunity to ensure patient safety.  
The Contractor must log such events as incidents and report to the Purchasing Authority as agreed in this specification.</t>
  </si>
  <si>
    <t xml:space="preserve">The Contractor will implement procedures to ensure the patient receives deliveries containing quantities of medicines and ancillaries for the expected treatment duration in accordance with the medicines pathway and/or administration instructions detailed on the patient's prescription.  </t>
  </si>
  <si>
    <t>With the co-operation of the patient or carer, The Contractor will undertake a stock check of medicines, ancillaries and equipment either over the phone or by email. 
Discrepancies in stock levels must be reported to the Purchasing Authority within 5 working days.</t>
  </si>
  <si>
    <t>Returned medicines which have been outside the control of the Contractor or an approved sub-contractor (e.g. delivered to a patient) must not be reissued to another patient by the Contractor.</t>
  </si>
  <si>
    <t>With reference to the above specification point, please demonstrate how managing flexibility and short notice delivers will be achieved.</t>
  </si>
  <si>
    <t>The Contractor will be required in exceptional circumstances to provide additional supplies to cover patient holidays and travel away from home  to any address in the UK mainland including islands accessible by road plus the Isle of Wight and the Isles of Scilly.</t>
  </si>
  <si>
    <t>With reference to the above specification point, please provide details of how you would manage this.</t>
  </si>
  <si>
    <t xml:space="preserve">The following reports should be sent directly to the Purchasing Authority as agreed:
• Drugs stock report for individual patients 
• Report on uncontactable patients
• Shipment Reports
</t>
  </si>
  <si>
    <t>Contract Review Meetings will be held with each of the successful Contractors a minimum of 4 times each year, 2 at a local level with the Purchasing Authority and 2 at a National level with all relevant stakeholders.  Framework Monitoring Meetings may be held in place of local Contract Review Meetings.</t>
  </si>
  <si>
    <t xml:space="preserve">The Contractor will carry out self-inspections of their quality system at regular intervals and record the results and raise corrective and preventative actions for any non-conformances found. </t>
  </si>
  <si>
    <t xml:space="preserve">The Purchasing Authority may perform a routine annual audit of the Contractor's operations to assure itself of compliance with the terms of this specification by giving at least 28 days notice or at a time agreed between the parties.  
</t>
  </si>
  <si>
    <t xml:space="preserve">Where a patient's homecare services is transferred between different contractors, all contractors must follow the Homecare Handbook Appendix 12 - Procedure for transferring patients between homecare services. </t>
  </si>
  <si>
    <t>With reference to the above specification point, could you please provide details on how you would manage this.</t>
  </si>
  <si>
    <t xml:space="preserve">The Contractor and Purchasing Authority recognise that there may be a need for urgent or emergency services in exceptional circumstances.  If urgent or emergency services that are outside the terms this specification are to be provided by the Contractor to one of the Purchasing Authority's patients for the purposes of maintaining patient safety, the Contractor will make its best efforts to contact and agree its actions in advance with the Purchasing Authority.  </t>
  </si>
  <si>
    <t>Legal</t>
  </si>
  <si>
    <t>The Contractor is to provide a service available to the Purchasing Authority for resolution of service queries, complaints and contract management.  The following attributes are the minimum requirements:
• Contractor's staff to be available by telephone between 09:00hrs and 17:00hrs weekdays with answer phone outside those hours 
• This telephone number should be a different number to the patient helpline number
• secure e-mail for exchange of patient identifiable information
• named contract manager and deputy</t>
  </si>
  <si>
    <t xml:space="preserve">Patients/carers who are self-administering medicines at home must be assessed as competent to self-administer on initiation of the service and at 6 or 12 month intervals thereafter, as specified by the Purchasing Authority.  Competency assessments of the patients and carers following training is the responsibility of the Purchasing Authority or as detailed in the agreed Individual Patient Care Plan. </t>
  </si>
  <si>
    <t>Contractor and Purchasing Authority will provide and maintain a named individual, and deputy, and contact telephone number and email address for the following categories and ensure this information is kept up-to-date. 
• Account Manager / Sales Contact
• Address for Purchase Orders
• Queries on referrals
• Finance/invoice queries
• Emergency/out of hours
• Performance monitoring
• Contractual queries
• Management information
• Complaints and adverse incidents
• Customer Service - Primary Contact</t>
  </si>
  <si>
    <r>
      <t>Where sub-contractors are used either routinely or for contingency for the provision of products and service, all requirements within this specification must</t>
    </r>
    <r>
      <rPr>
        <sz val="11"/>
        <color rgb="FFFF0000"/>
        <rFont val="Arial"/>
        <family val="2"/>
      </rPr>
      <t xml:space="preserve"> </t>
    </r>
    <r>
      <rPr>
        <sz val="11"/>
        <rFont val="Arial"/>
        <family val="2"/>
      </rPr>
      <t xml:space="preserve">be extended to the sub-contractor's organisation and staff.  </t>
    </r>
  </si>
  <si>
    <r>
      <t xml:space="preserve">The Purchasing Authority and Contractor will comply with the current Royal Pharmaceutical Society (RPS) Professional Standards for Homecare Services in England. 
</t>
    </r>
    <r>
      <rPr>
        <sz val="11"/>
        <color rgb="FFFF0000"/>
        <rFont val="Arial"/>
        <family val="2"/>
      </rPr>
      <t xml:space="preserve">
</t>
    </r>
    <r>
      <rPr>
        <b/>
        <sz val="11"/>
        <rFont val="Arial"/>
        <family val="2"/>
      </rPr>
      <t>Please indicate Yes / No as to if you comply.  Please note that the inability to comply may result in a bid being unsuccessful.</t>
    </r>
  </si>
  <si>
    <r>
      <t xml:space="preserve">The Purchasing Authority may carry out a quality audit of the Contractor's facilities and processes to satisfy itself that the Contractor is complying with the relevant regulations and quality guidelines stated in this specification.  Auditors may include a QC or production pharmacist or other authorised officer from the Purchasing Authority or other NHS bodies.  The Contractor will be given an opportunity to respond to any issues raised by a Quality Audit.  A Summary of results of Quality Audits including the Contractor's responses may be shared with other relevant NHS Purchasing Authorities. 
</t>
    </r>
    <r>
      <rPr>
        <b/>
        <sz val="11"/>
        <color indexed="8"/>
        <rFont val="Arial"/>
        <family val="2"/>
      </rPr>
      <t>Please indicate Yes / No as to if you comply.  Please note that the inability to comply, may result in not being successful in your bid.</t>
    </r>
  </si>
  <si>
    <r>
      <t xml:space="preserve">The Purchasing Authority will provide the patient with appropriate information about the homecare service and use of their personal data in accordance with the Data Protection Protocol, prior to referring the patient onto the service.
The Contractor will provide the patient further with information about the homecare service and use of their personal data in accordance with the Data Protection Protocol, during the welcome call and prior to establishment of the service. </t>
    </r>
    <r>
      <rPr>
        <sz val="11"/>
        <color rgb="FFFF0000"/>
        <rFont val="Arial"/>
        <family val="2"/>
      </rPr>
      <t xml:space="preserve">
</t>
    </r>
  </si>
  <si>
    <r>
      <t xml:space="preserve">Further to the initial patient suitability and needs assessment, the Contractor is responsible for confirming the patient's suitability for the homecare services.  It is the responsibility of The Contractor to assess the patient’s home environment or other location where the services will be delivered and identify any special needs in an individual patient care plan.
Any issues or additional special needs identified by the Contractor must be notified to the Purchasing Authority within </t>
    </r>
    <r>
      <rPr>
        <sz val="11"/>
        <rFont val="Arial"/>
        <family val="2"/>
      </rPr>
      <t xml:space="preserve">2 </t>
    </r>
    <r>
      <rPr>
        <sz val="11"/>
        <color indexed="8"/>
        <rFont val="Arial"/>
        <family val="2"/>
      </rPr>
      <t xml:space="preserve">working days.  A copy of the completed detailed patient suitability and needs assessment must be provided to the Purchasing Authority for inclusion in the patient's clinical record.  </t>
    </r>
  </si>
  <si>
    <r>
      <t>Identification of patients suitable for self-infusion will be the responsibility of the Purchasing Authority.  Training of patients and/or carers to self-administer medicines will be the responsibility of the Purchasing Authority</t>
    </r>
    <r>
      <rPr>
        <sz val="11"/>
        <color rgb="FFFF0000"/>
        <rFont val="Arial"/>
        <family val="2"/>
      </rPr>
      <t xml:space="preserve"> </t>
    </r>
    <r>
      <rPr>
        <sz val="11"/>
        <color indexed="8"/>
        <rFont val="Arial"/>
        <family val="2"/>
      </rPr>
      <t xml:space="preserve"> or as detailed in the agreed Individual Patient Care Plan.  </t>
    </r>
  </si>
  <si>
    <r>
      <rPr>
        <sz val="11"/>
        <rFont val="Arial"/>
        <family val="2"/>
      </rPr>
      <t>The Contractor will be responsible for the safe disposal and removal</t>
    </r>
    <r>
      <rPr>
        <sz val="11"/>
        <color indexed="10"/>
        <rFont val="Arial"/>
        <family val="2"/>
      </rPr>
      <t xml:space="preserve"> </t>
    </r>
    <r>
      <rPr>
        <sz val="11"/>
        <color indexed="8"/>
        <rFont val="Arial"/>
        <family val="2"/>
      </rPr>
      <t xml:space="preserve">of the patient’s clinical waste at intervals agreed with the Purchasing Authority </t>
    </r>
    <r>
      <rPr>
        <sz val="11"/>
        <rFont val="Arial"/>
        <family val="2"/>
      </rPr>
      <t>and</t>
    </r>
    <r>
      <rPr>
        <sz val="11"/>
        <color indexed="8"/>
        <rFont val="Arial"/>
        <family val="2"/>
      </rPr>
      <t xml:space="preserve"> will provide approved sharps disposal boxes and appropriate clinical waste containers.  All current UK and EU law and regulations on clinical waste must be adhered to by the Contractor including the collection, transportation and disposal of clinical waste.  
Please indicate Yes / No as to if you comply.   Please note that the inability to comply may result in a bid being unsuccessful.  In addition, please provide a copy of the applicable </t>
    </r>
    <r>
      <rPr>
        <sz val="11"/>
        <rFont val="Arial"/>
        <family val="2"/>
      </rPr>
      <t xml:space="preserve">waste management licence. </t>
    </r>
  </si>
  <si>
    <r>
      <t>The Contractor will comply with all reasonable requests by the Department of Health and Social Care, CMU, the Purchasing Authority and NHS England (or any future organisations they become part of) for management data to be provided in respect of the products and services supplied under this framework. This information is to be provided withi</t>
    </r>
    <r>
      <rPr>
        <sz val="11"/>
        <rFont val="Arial"/>
        <family val="2"/>
      </rPr>
      <t xml:space="preserve">n 10 </t>
    </r>
    <r>
      <rPr>
        <sz val="11"/>
        <color indexed="8"/>
        <rFont val="Arial"/>
        <family val="2"/>
      </rPr>
      <t>working days for ad hoc requests or at a time agreed between the parties.</t>
    </r>
  </si>
  <si>
    <r>
      <t xml:space="preserve">On occasion a patient satisfaction questionnaire will be issued by the Purchasing Authority to the patient and/or carer in order to ascertain the quality of the level of service and review the patient experience. The Contractor will ensure the patient satisfaction questionnaire is delivered to each active Patient on the Homecare Service free of charge.  It is intended that the national standard patient satisfaction questions will be included in any questionnaire along with any service specific questions in order to facilitate contract management, benchmarking and sharing of best practice.
The questionnaire document will be supplied in an appropriate envelope by the Purchasing Authority with a reply envelope. Questionnaires will be returned by patients or carers to the Purchasing Authority's representative for analysis and reporting.  Findings from analysis of the questionnaire will be shared with the Contractor.  
An example questionnaire is included in the Homecare Handbook - </t>
    </r>
    <r>
      <rPr>
        <i/>
        <sz val="11"/>
        <rFont val="Arial"/>
        <family val="2"/>
      </rPr>
      <t>Appendix 5a - Template homecare patient satisfaction questionnaire.</t>
    </r>
    <r>
      <rPr>
        <b/>
        <sz val="11"/>
        <color rgb="FFFF0000"/>
        <rFont val="Arial"/>
        <family val="2"/>
      </rPr>
      <t xml:space="preserve">
</t>
    </r>
  </si>
  <si>
    <r>
      <t xml:space="preserve">Any changes to Contractor's facilities, processes, documents, medicines, ancillaries, equipment or staffing levels which may reasonably be expected to impact on compliance with this specification must be approved by the Purchasing Authority as far in advance as responsibly possible and in any case </t>
    </r>
    <r>
      <rPr>
        <sz val="11"/>
        <rFont val="Arial"/>
        <family val="2"/>
      </rPr>
      <t>at least 28 days</t>
    </r>
    <r>
      <rPr>
        <i/>
        <sz val="11"/>
        <color indexed="10"/>
        <rFont val="Arial"/>
        <family val="2"/>
      </rPr>
      <t xml:space="preserve"> </t>
    </r>
    <r>
      <rPr>
        <sz val="11"/>
        <color indexed="8"/>
        <rFont val="Arial"/>
        <family val="2"/>
      </rPr>
      <t xml:space="preserve">prior to the change occurring. </t>
    </r>
  </si>
  <si>
    <r>
      <t xml:space="preserve">Below is a list all documents that must be subject to formal approval by the Contractor and Purchasing Authority and are subject to the change control provisions of this specification 
• Registration Form
• Prescription Form
</t>
    </r>
    <r>
      <rPr>
        <sz val="11"/>
        <rFont val="Arial"/>
        <family val="2"/>
      </rPr>
      <t xml:space="preserve">• Clinical service protocols
</t>
    </r>
    <r>
      <rPr>
        <sz val="11"/>
        <color indexed="8"/>
        <rFont val="Arial"/>
        <family val="2"/>
      </rPr>
      <t xml:space="preserve">• Patient Information
• Approved Subcontractor List
</t>
    </r>
  </si>
  <si>
    <r>
      <t xml:space="preserve">The requirements detailed in this specification are in addition to and complement the </t>
    </r>
    <r>
      <rPr>
        <i/>
        <sz val="11"/>
        <rFont val="Arial"/>
        <family val="2"/>
      </rPr>
      <t>Document No. 3 - NHS Framework agreement for the supply of goods and the provision of services (Homecare Medicines)</t>
    </r>
    <r>
      <rPr>
        <sz val="11"/>
        <rFont val="Arial"/>
        <family val="2"/>
      </rPr>
      <t xml:space="preserve"> within the ITO pack.</t>
    </r>
  </si>
  <si>
    <t xml:space="preserve">The Contractor must have measures in place to ensure that repeat prescription(s) are requested from the Purchasing Authority 4 weeks in advance of them being required for dispensing.
</t>
  </si>
  <si>
    <t xml:space="preserve">The Purchasing Authority will provide valid prescriptions to the Contractor in accordance with the prevailing regulations and in the agreed format. </t>
  </si>
  <si>
    <t>All prescriptions will be signed by an authorised prescriber at the Purchasing Authority.</t>
  </si>
  <si>
    <t>All prescriptions will be clinically screened and validated by the appropriate clinical pharmacist at the Purchasing Authority before submission to the Contractor for dispensing.</t>
  </si>
  <si>
    <r>
      <t xml:space="preserve">The Contractor will accept the transmission or transfer of prescriptions from the Purchasing Authority via approved methods that are compliant with The Data Security and Protection Toolkit Standard (DSPT), for example nhs.net,  or documented and controlled via data processing or data sharing agreements between parties. 
</t>
    </r>
    <r>
      <rPr>
        <b/>
        <sz val="10"/>
        <rFont val="Arial"/>
        <family val="2"/>
      </rPr>
      <t/>
    </r>
  </si>
  <si>
    <t>The prescription must be dispensed for the first time within 6 months of being signed and dated by an authorised prescriber. Repeat prescribing – there is no legal time limit for the remaining repeats, but it must be stated that it is a repeatable prescription with the number of repeats required.</t>
  </si>
  <si>
    <t>Wherever possible, the Purchasing Authority will provide prescriptions for products included in the Commercial Medicines Unit Framework's contract lines and prices.
Whilst prescriptions are routinely written generically, where it is important for a specific brand or manufacturer's product to be supplied the Purchasing Authority will issue a prescription detailing this.
This will be accomplished by showing the brand manufacturer for each specified item each prescription.</t>
  </si>
  <si>
    <t xml:space="preserve">The Purchasing Authority will have a robust process in place for notifying the Contractor of changes in prescribed medications and/or dosages for existing patients. </t>
  </si>
  <si>
    <t xml:space="preserve">The Purchasing Authority will ensure prescriptions for unlicensed imported medicines or Specials are clear and unambiguous.  The Purchasing Authority is responsible for ensuring that the prescriber and patient are aware that the medicine(s) being prescribed/administered are unlicensed and both have given informed consent Do we need this </t>
  </si>
  <si>
    <t>With reference to the above specification point, please describe how this will be managed.</t>
  </si>
  <si>
    <t xml:space="preserve">Unlicensed medicines may not be dispensed unless specified in this tender or otherwise agreed with the Purchasing Authority on a case-by-case basis.   </t>
  </si>
  <si>
    <t xml:space="preserve">The Contractor should dispense Commercial Medicines Unit Framework's contract lines wherever specified.  </t>
  </si>
  <si>
    <t>With reference to the above point, please describe your process for handling this.</t>
  </si>
  <si>
    <t xml:space="preserve">The Contractor will have a robust process in place for receiving and acting on notifications from the Purchasing Authority of changes in prescribed medications and/or dosages for existing patients. </t>
  </si>
  <si>
    <t>With reference to the above point, please describe how this will be managed</t>
  </si>
  <si>
    <t>All medicines supplied to patients by the Contractor will have a shelf life which is appropriate to the duration of treatment.</t>
  </si>
  <si>
    <t xml:space="preserve">The product and/or medicine will be dispensed and labelled in accordance with current legislation and GPhC and RPS best practice standards by the Contractor.  </t>
  </si>
  <si>
    <t>Licensed medicines will be supplied with their Patient Information Leaflets (PILs)</t>
  </si>
  <si>
    <t xml:space="preserve">The Contractor must ensure that all prescriptions undergo a final dispensing accuracy check by a registered pharmacist or registered accredited Pharmacy technician, under the supervision of a registered responsible pharmacist, in accordance with current legislation.  </t>
  </si>
  <si>
    <t>same wording as previous PH spec</t>
  </si>
  <si>
    <t>Delivery Scope</t>
  </si>
  <si>
    <t xml:space="preserve">The Contractor will be required to provide deliveries to any address in the UK  mainland including islands accessible by road plus Northern Ireland, the Isle of Wight and the Isles of Scilly. </t>
  </si>
  <si>
    <t>Deliveries should be at clinically appropriate frequency meeting the needs of the Medicines Pathway and/or Individual Care Plan.  The frequency of deliveries will usually be 4 or 12 weekly for patients receiving treatment via infusions, or oral or inhaled treatments.</t>
  </si>
  <si>
    <t>The Contractor shall ensure that deliveries are made to the patient’s confirmed delivery address during normal delivery  hours. (Note: the definition of working hours is 8:00hrs and 18:00hrs between Monday and Friday and 8:00hrs to 12:00hrs on Saturdays excluding Bank Holidays.)  
The delivery day and morning slot (08:00hrs - 13:00hrs) or afternoon slot (13:00hrs - 18:00hrs) should be agreed at the time of scheduling with the patient.  A specified 2 hour window should then be confirmed with the patient no later than 21:00hrs the day before delivery.
If the patient's routine delivery would be due on a non-working day the delivery date should be scheduled in the 5 working days prior to the Bank Holiday. 
Please note that if due to exceptional circumstances a delivery is to be after 20.00hrs, it should be with prior patient consent.</t>
  </si>
  <si>
    <t xml:space="preserve">When the Contractor becomes aware that the confirmed delivery date and time will not be met, they must contact the patient at the earliest opportunity to advise them of the new anticipated time of arrival and/or arrange an alternative delivery date and time. Patient choice of innovative communication methods such as text reminders, online tracking are considered advantageous. </t>
  </si>
  <si>
    <t xml:space="preserve">With reference to the above specification point, please indicate how you will manage this.
</t>
  </si>
  <si>
    <t>With reference to the above specification point, please advise how you would manage the above.</t>
  </si>
  <si>
    <t xml:space="preserve">The delivery personnel will carry photographic identification, to be shown and/or visible at all times, and be of smart appearance and fully conversant with the delivery system. </t>
  </si>
  <si>
    <t xml:space="preserve">It is advantageous if patients/carers receive deliveries via the same driver and are informed in advance, if there is a permanent change of driver or if the regular driver is on holiday, or if a courier service is to be used. </t>
  </si>
  <si>
    <t xml:space="preserve">Outer packaging and/or additional labelling for an individual homecare delivery that is added by delivery staff after handover from the pharmacy must be in compliance with processes approved by the Superintendent Pharmacist or, in exceptional circumstances only, approved on an ad hoc basis by the Responsible Registered Pharmacist.   </t>
  </si>
  <si>
    <t>With reference to the above specification point, please provide details of your processes that ensure consignments are delivered to designated persons including how the information is made available to the driver.</t>
  </si>
  <si>
    <t xml:space="preserve">No member of the Contractor's delivery staff is required to enter into the patient's home to provide the homecare service, unless it has been agreed in advance via a patient risk assessment. This must be documented on the patient registration form, for instance the patient requires help unpacking and putting the medicines away.  Should a member of the Contractor's Delivery Staff be invited to enter the patient's home they should only do so if essential e.g. to ensure patient safety.  A record of this event must be recorded.  </t>
  </si>
  <si>
    <t>All deliveries require a signature accompanied by the date and time of the delivery, from the person accepting the delivery as proof of delivery, unless otherwise agreed with the Purchasing Authority, i.e. if a Key Holding Service has been agreed.</t>
  </si>
  <si>
    <t>The delivery personnel must remove all outer delivery packaging if requested to do so by the patient or carer, and it is appropriate to do so.</t>
  </si>
  <si>
    <t>It is preferable that all collections of returned items are made at the same time as a scheduled product delivery.  If the collection is not taking place at the same time as the delivery, the Contractor must agree a convenient collection time with the patient or carer mirroring the specified delivery service level, and this must be at the Contractor's cost.  If there is exceptional circumstances, this must be agreed with and authorised by the Purchasing Authority.</t>
  </si>
  <si>
    <t xml:space="preserve">The Contractor must have robust systems in place to re-deliver and/or return failed deliveries and follow through in a timely manner to ensure the patient receives a replacement consignment where appropriate.   </t>
  </si>
  <si>
    <r>
      <t>With reference to the above</t>
    </r>
    <r>
      <rPr>
        <sz val="11"/>
        <color indexed="10"/>
        <rFont val="Arial"/>
        <family val="2"/>
      </rPr>
      <t xml:space="preserve"> </t>
    </r>
    <r>
      <rPr>
        <sz val="11"/>
        <color indexed="8"/>
        <rFont val="Arial"/>
        <family val="2"/>
      </rPr>
      <t>point, please detail how you would manage this.</t>
    </r>
  </si>
  <si>
    <t>The equipment to be provided as part of the service is listed in Tab 5h Equipment List.  The Purchasing Authority will specify what equipment is required for individual patients, dependent on the therapy they are prescribed.</t>
  </si>
  <si>
    <t xml:space="preserve">Portable equipment is to be delivered to the patient by the Contractor  either prior to or with the initial consignment of medication.
An installation visit report must be provided on request to the Purchasing Authority for any installation, service, maintenance or calibration of equipment.  This visit report must highlight any issues that were encountered.  </t>
  </si>
  <si>
    <t xml:space="preserve">All equipment must be traceable.  Records must be kept of current location and/or installation, maintenance, next service or calibration due date.   Equipment records for individual patients are to be made available to the Purchasing Authority on request. </t>
  </si>
  <si>
    <t xml:space="preserve">Patients have responsibility to use equipment in accordance with the instructions provided.  The Contractor should provide the manufacturer's manual on how to use the equipment, if requested to do so by the Purchasing Authority.  A telephone helpline number should be provided.  We would welcome the use of innovative formats, to suit the requirements of the individual patient and carers. </t>
  </si>
  <si>
    <t>With reference to the above specification point, please advise how you would manage this.</t>
  </si>
  <si>
    <t xml:space="preserve">The Contractor must have robust processes to manage requests from the Purchasing Authority and/or Patient for equipment not on the specified Equipment lists.  Direct Patient requests for equipment not on the specified Equipment list will be referred to the Purchasing Authority. </t>
  </si>
  <si>
    <t>Where latex is present in equipment used at any time during the homecare service the Contractor will inform the Purchasing Authority.</t>
  </si>
  <si>
    <t>The Contractor is responsible for ensuring servicing and maintenance of all equipment supplied within the Homecare Service in accordance with the recommendations of the manufacturer of the equipment.</t>
  </si>
  <si>
    <t xml:space="preserve">Records of routine equipment maintenance (as per manufacturers guidance) as well as equipment failure, the actions taken and time period for resolution must be kept by the Contractor and a summary supplied to the Purchasing Authority on a annual basis, or more frequently on request. </t>
  </si>
  <si>
    <t>It is standard that patients are issued with 2 pumps.  If a pump should fail, or performance be in question, it is the responsibility of the Contractor to ensure that a replacement pump is with the patient within 6 hours from the point that it is reported.  The exception to this is for patients who do not live on mainland UK, in which case the Purchasing Authority may agree to those patients being supplied with 3 pumps as an extra contingency, and replacements issued within 3 days.</t>
  </si>
  <si>
    <r>
      <rPr>
        <sz val="11"/>
        <color theme="1"/>
        <rFont val="Arial"/>
        <family val="2"/>
      </rPr>
      <t>The ancillaries to be provided as part of the service are listed in Document 6 Pricing Schedule. Where there is a choice of ancillary(s) stated within this specification the Purchasing Authority will advise which one is re</t>
    </r>
    <r>
      <rPr>
        <sz val="11"/>
        <rFont val="Arial"/>
        <family val="2"/>
      </rPr>
      <t>quired.</t>
    </r>
  </si>
  <si>
    <t>Any non-clinical home visits to be provided as part of the homecare service are listed below, and should be conducted between 08.00 and 18.00   Non-clinical home visits are undertaken by the Contractor only where necessary to meet the terms of this specification.  
-  Equipment installation visit
-  Delivery of heavy items into the patient home
-  Unattended delivery via a Key holding service
The Contractor will ensure escalation contacts are available at all times Home Visits services are being undertaken.
The Purchasing Authority is responsible for assessing the risks associated with non-clinical home visits.   Also see Risk Management section on the Governance Tab.</t>
  </si>
  <si>
    <t>The Contractor is asked to provide home visit protocols for each of the non-clinical home visit services listed above and detail how they will support the implementation of these Home Visit Protocols.</t>
  </si>
  <si>
    <r>
      <t>All staff visiting a patient's home</t>
    </r>
    <r>
      <rPr>
        <sz val="10"/>
        <color indexed="10"/>
        <rFont val="Arial"/>
        <family val="2"/>
      </rPr>
      <t xml:space="preserve"> </t>
    </r>
    <r>
      <rPr>
        <sz val="10"/>
        <rFont val="Arial"/>
        <family val="2"/>
      </rPr>
      <t>will carry photographic identification which will be shown on arrival.</t>
    </r>
  </si>
  <si>
    <t>All staff visiting the patient at home will be courteous, helpful and maintain patient confidentiality. Visiting staff are to be flexible and respect patients' and carers' needs and will comply with any reasonable conditions of entry laid down by the patient.  Visiting staff will be dressed appropriately, i.e. in a professional manner.</t>
  </si>
  <si>
    <t xml:space="preserve">Contactor's staff must check the patient continues to consent to the visit and actions to be taken by the staff on each occasion they enter the patient's home.  Staff must respect any patient's wishes if they withdraw consent they have previously given.         </t>
  </si>
  <si>
    <t xml:space="preserve">The Contractor will use its best endeavours to ensure that any non-clinical home visits are performed at the times and venues agreed between the parties and shall give as much notice as reasonably practicable if for any reason they are unable to meet the agreed date and time.  </t>
  </si>
  <si>
    <t>Following a home visit, a report should be made to the Purchasing Authority within 48 hours if the planned activity could not be completed.    Any new or changed risks identified during a non-clinical home visit will be recorded and the Individual Patient Care Plan updated with new or changed risk control measures.
A summary report or log including non-clinical Home Visits must be available for each individual patient on request of the Purchasing Authority.</t>
  </si>
  <si>
    <t>With reference to the above specification point, please detail how these reports will be recorded and communicated to the Purchasing Authority.</t>
  </si>
  <si>
    <r>
      <t>Additional Training and Competence provisions for Contractor's Staff who are providing</t>
    </r>
    <r>
      <rPr>
        <b/>
        <sz val="10"/>
        <color indexed="36"/>
        <rFont val="Arial"/>
        <family val="2"/>
      </rPr>
      <t xml:space="preserve"> </t>
    </r>
    <r>
      <rPr>
        <b/>
        <sz val="10"/>
        <rFont val="Arial"/>
        <family val="2"/>
      </rPr>
      <t>Non-Clinical</t>
    </r>
    <r>
      <rPr>
        <b/>
        <sz val="10"/>
        <color indexed="36"/>
        <rFont val="Arial"/>
        <family val="2"/>
      </rPr>
      <t xml:space="preserve"> </t>
    </r>
    <r>
      <rPr>
        <b/>
        <sz val="10"/>
        <color indexed="8"/>
        <rFont val="Arial"/>
        <family val="2"/>
      </rPr>
      <t>Home Visits</t>
    </r>
  </si>
  <si>
    <t>Contractors must have policies on the following and must ensure that all staff entering the patient's home are trained and monitored for compliance.
• Records Management Policy 
• Zero tolerance and policy for the withdrawal of care 
• Lone Worker Policy (incorporating working alone care and chaperoning)</t>
  </si>
  <si>
    <r>
      <rPr>
        <b/>
        <sz val="10"/>
        <rFont val="Arial"/>
        <family val="2"/>
      </rPr>
      <t>With reference to the above specification point, p</t>
    </r>
    <r>
      <rPr>
        <b/>
        <sz val="10"/>
        <color indexed="8"/>
        <rFont val="Arial"/>
        <family val="2"/>
      </rPr>
      <t>lease provide a copy of policies and staff hand book relating to the above points.</t>
    </r>
  </si>
  <si>
    <r>
      <t xml:space="preserve">The Purchasing Authority and Contractor will comply with the current Royal Pharmaceutical Society (RPS) Professional Standards for Homecare Services in England. 
</t>
    </r>
    <r>
      <rPr>
        <b/>
        <sz val="10"/>
        <rFont val="Arial"/>
        <family val="2"/>
      </rPr>
      <t>Please indicate Yes / No as to if you comply.  Please note that the inability to comply, may result in not being successful in your bid.</t>
    </r>
  </si>
  <si>
    <r>
      <t xml:space="preserve">The Purchasing Authority and Contractor will comply with Appendix 19: Further guidance on managing complaints and incidents within homecare services (Royal Pharmaceutical Society (RPS) Professional Standards for Homecare Services in England.) 
</t>
    </r>
    <r>
      <rPr>
        <b/>
        <sz val="10"/>
        <rFont val="Arial"/>
        <family val="2"/>
      </rPr>
      <t>Please indicate Yes / No as to if you comply.  Please note that the inability to comply, may result in not being successful in your bid.</t>
    </r>
  </si>
  <si>
    <t>The Contractor and Purchasing Authority must ensure all their staff have knowledge of clinical governance and be committed to clinical supervision, customer care and complaints handling.</t>
  </si>
  <si>
    <t xml:space="preserve">The Purchasing Authority will provide appropriate clinical escalation contacts and ensure that an appropriate and suitably medically qualified Practitioner to be available for the Contractors staff to contact between 09.00 and 17.00 and on call medical staff out of hours whilst they are involved in delivery of a clinical intervention. </t>
  </si>
  <si>
    <t xml:space="preserve">The Contractor must have in place robust procedures for receiving, recording, handling and reporting of complaints. </t>
  </si>
  <si>
    <t>In all clinical settings for patient safety, the Contractor will adopt and use the Purchasing Authority’s NHS patient number to identify each patient once the registration forms have been accepted. If local patient identifier numbers are used, these will be in addition to the NHS patient number.  In all other settings, Caldicott principles must apply.</t>
  </si>
  <si>
    <r>
      <t xml:space="preserve">The supplier will be registered with The Data Security and Protection Toolkit Standard (DSPT) and will provide evidence of accreditation to the toolkit. 
</t>
    </r>
    <r>
      <rPr>
        <b/>
        <sz val="10"/>
        <rFont val="Arial"/>
        <family val="2"/>
      </rPr>
      <t>Please indicate Yes / No as to if you comply.  Please note that the inability to comply may result in a bid being unsuccessful.</t>
    </r>
  </si>
  <si>
    <t>Where identifiable patient personal information must be transmitted via electronic means this will be by high level encryption.</t>
  </si>
  <si>
    <r>
      <t xml:space="preserve">Where patient data is transferred between the Contractor and any sub-contractor, data processing or </t>
    </r>
    <r>
      <rPr>
        <sz val="10"/>
        <rFont val="Arial"/>
        <family val="2"/>
      </rPr>
      <t>data sharing agreements</t>
    </r>
    <r>
      <rPr>
        <sz val="10"/>
        <color indexed="36"/>
        <rFont val="Arial"/>
        <family val="2"/>
      </rPr>
      <t xml:space="preserve"> </t>
    </r>
    <r>
      <rPr>
        <sz val="10"/>
        <color indexed="8"/>
        <rFont val="Arial"/>
        <family val="2"/>
      </rPr>
      <t xml:space="preserve">must be in place between the parties unless that sub-contractor also can provide evidence of accreditation to The Data Security and Protection Toolkit Standard (DSPT).  
Evidence of agreements with relevant sub-contractors must be provided by the Contractor.
</t>
    </r>
    <r>
      <rPr>
        <sz val="10"/>
        <color indexed="8"/>
        <rFont val="Arial"/>
        <family val="2"/>
      </rPr>
      <t xml:space="preserve"> </t>
    </r>
  </si>
  <si>
    <t>With reference to the above specification point, please provide the necessary evidence of agreements with relevant sub-contractors.</t>
  </si>
  <si>
    <r>
      <t xml:space="preserve">Patient and family confidentiality must be respected at all times.  No patient or carer contact will be made, other than that required by the Contractor in the performance of their duties, or unless specifically requested to do so by the Purchasing Authority.  </t>
    </r>
    <r>
      <rPr>
        <sz val="10"/>
        <rFont val="Arial"/>
        <family val="2"/>
      </rPr>
      <t>No identifiable data will be shared with any third party including Pharmaceutical companies directly.</t>
    </r>
    <r>
      <rPr>
        <sz val="10"/>
        <color rgb="FFFF0000"/>
        <rFont val="Arial"/>
        <family val="2"/>
      </rPr>
      <t xml:space="preserve">  </t>
    </r>
    <r>
      <rPr>
        <sz val="10"/>
        <color indexed="8"/>
        <rFont val="Arial"/>
        <family val="2"/>
      </rPr>
      <t xml:space="preserve">
</t>
    </r>
  </si>
  <si>
    <r>
      <t>In addition to the Section on confidentiality in the</t>
    </r>
    <r>
      <rPr>
        <sz val="10"/>
        <rFont val="Arial"/>
        <family val="2"/>
      </rPr>
      <t xml:space="preserve"> NHS Framework agreement for the supply of goods and the provision of services (Homecare Medicines) </t>
    </r>
    <r>
      <rPr>
        <sz val="10"/>
        <color indexed="8"/>
        <rFont val="Arial"/>
        <family val="2"/>
      </rPr>
      <t>where the Contractor is given access to NHS contract price information from the Purchasing Authority in order to procure medicines on behalf of the NHS, this information is commercially confidential.  Contractors will not pass prices on to any third party including other companies within their group without the express permission of the Purchasing Authority</t>
    </r>
  </si>
  <si>
    <t>With reference to the above specification point, Contractors should provide a copy of their Risk Management Policy and describe how they manage risk assessments and the escalation procedure in case of disagreement.</t>
  </si>
  <si>
    <t>The Contractors are required to advise both the Purchasing Authority and NHS England Commercial Medicines Unit (CMU)  as soon as they become aware that they are reaching capacity or a level of growth in patient numbers which has the potential to have a detrimental effect on patient service levels to existing patients on the homecare service.  The Purchasing Authority will work in partnership with the Contractor to maintain service levels to patients at an acceptable level.</t>
  </si>
  <si>
    <t xml:space="preserve">Where services are delivered in England, the Contractor must ensure that all staff, including all sub-contractors and couriers, having contact with patients in person, have undergone Disclosure and Barring Service  (DBS) clearance in accordance with the prevailing regulations. 
Where services are delivered in Scotland, the Contractor must ensure that all staff, including sub-contractors and couriers, having contact with patients in person, have completed Disclosure Scotland checks, are members of the PVG Scheme and have an appropriate PVG Scheme Record updated as required. 
Contractors will bear the cost of carrying out these checks.
</t>
  </si>
  <si>
    <t>The Contractor must have policies on the following and must ensure that all staff comply with them. Where national guidelines are in place it is mandatory that these are adopted. Where National guidelines are not in place or if the Contractor is unsure, then the Contractor must liaise with the Purchasing Authority to confirm mutually acceptable guidelines.
• Health and safety
• Confidentiality 
• Data protection
• Acceptance of gifts
• Patient safety incident reporting policy
• Safeguarding vulnerable people policy
• Equality Policy</t>
  </si>
  <si>
    <r>
      <rPr>
        <b/>
        <sz val="10"/>
        <color indexed="8"/>
        <rFont val="Arial"/>
        <family val="2"/>
      </rPr>
      <t>With reference to the above specification point, please provide a copy of policies and staff hand book relating to the above points.</t>
    </r>
    <r>
      <rPr>
        <sz val="10"/>
        <color indexed="8"/>
        <rFont val="Arial"/>
        <family val="2"/>
      </rPr>
      <t xml:space="preserve">
</t>
    </r>
  </si>
  <si>
    <t>The Contractor will have processes and procedures in place to ensure these are regularly updated.  Contracts must include an ability to identify those staff which require review.</t>
  </si>
  <si>
    <r>
      <t xml:space="preserve">With reference to the above specification point, please describe how you will do this.
</t>
    </r>
    <r>
      <rPr>
        <sz val="10"/>
        <color indexed="8"/>
        <rFont val="Arial"/>
        <family val="2"/>
      </rPr>
      <t>The</t>
    </r>
    <r>
      <rPr>
        <b/>
        <sz val="10"/>
        <color indexed="8"/>
        <rFont val="Arial"/>
        <family val="2"/>
      </rPr>
      <t xml:space="preserve"> </t>
    </r>
    <r>
      <rPr>
        <sz val="10"/>
        <rFont val="Arial"/>
        <family val="2"/>
      </rPr>
      <t>Contractor should provide copies of their staff training and competency assessments, including details on how the Contractor ensures these are completed and kept up to date.</t>
    </r>
  </si>
  <si>
    <t>Additional Training and Competence provisions for Contractor's Staff who are providing Clinical Services</t>
  </si>
  <si>
    <t>The Contractor must ensure all their staff have knowledge of clinical governance and be committed to clinical supervision, customer care and complaints handling.</t>
  </si>
  <si>
    <t>With reference to the above specification point, please provide evidence on how you train staff to demonstrate the above</t>
  </si>
  <si>
    <t xml:space="preserve">The Contractor should supply information on the level of knowledge and expertise on the medicines and equipment used in the clinical specialities relevant to this tender for homecare services, including the methods and frequency of training and accreditation used.  
For example
• Relevant equipment management
• Disease awareness
• Management of the unwell patient 
</t>
  </si>
  <si>
    <t>With reference to the above specification point, please provide details.</t>
  </si>
  <si>
    <t xml:space="preserve">The Contractor must ensure any new staff or staff moving between roles are trained accordingly prior to taking responsibility for delivery of the homecare services.  Where staff  are in training, it is anticipated that they will be supervised until they have been formally assessed and deemed competent.   </t>
  </si>
  <si>
    <t>The Contractor must facilitate Continual Professional Development (CPD) for all professional staff as required by their respective professional body.   The Contractor must have a robust mechanism to ensure that relevant professional registrations are maintained</t>
  </si>
  <si>
    <t>With reference to the above specification point, please provide evidence of this.</t>
  </si>
  <si>
    <t>Patient Safety Incidents</t>
  </si>
  <si>
    <r>
      <t xml:space="preserve">The Contractor must have in place robust procedures for receiving, recording, handling and reporting of patient safety incidents in line with the RPS Handbook for Homecare Services </t>
    </r>
    <r>
      <rPr>
        <i/>
        <sz val="10"/>
        <color indexed="8"/>
        <rFont val="Arial"/>
        <family val="2"/>
      </rPr>
      <t>Appendix 19: Further Guidance on the Managing of Complaints and Incidents within Homecare Services</t>
    </r>
    <r>
      <rPr>
        <sz val="10"/>
        <color indexed="8"/>
        <rFont val="Arial"/>
        <family val="2"/>
      </rPr>
      <t xml:space="preserve"> and associated legislation.
</t>
    </r>
    <r>
      <rPr>
        <b/>
        <sz val="10"/>
        <color indexed="8"/>
        <rFont val="Arial"/>
        <family val="2"/>
      </rPr>
      <t>Please indicate Yes / No as to if you comply.  Please note that the inability to comply, may result in not being successful in your bid</t>
    </r>
    <r>
      <rPr>
        <sz val="10"/>
        <color indexed="8"/>
        <rFont val="Arial"/>
        <family val="2"/>
      </rPr>
      <t>.</t>
    </r>
  </si>
  <si>
    <t xml:space="preserve">The Contractor should operate a similar system for reporting and investigating Patient Safety Incidents as operated in the NHS and as specified in the two Patient Safety Alerts: 
Improving reporting
Learning of medication errors and medical devices incidents issued in March 2014.
The homecare company is responsible for reporting incidents and investigations to the Purchasing Authority and the national reporting and learning service as well as produce a written response to the patient/carer. </t>
  </si>
  <si>
    <t>Adverse Drug Reactions</t>
  </si>
  <si>
    <r>
      <t xml:space="preserve">The Contractors should have in place robust procedures for receiving, recording, handling and reporting of adverse drug reactions in line with the MHRA legislation on drug reporting (www.MHRA.gov.uk) and RPS Handbook for Homecare Services </t>
    </r>
    <r>
      <rPr>
        <i/>
        <sz val="10"/>
        <rFont val="Arial"/>
        <family val="2"/>
      </rPr>
      <t>Appendix 19: Further Guidance on the Managing of Complaints and Incidents within Homecare Services</t>
    </r>
    <r>
      <rPr>
        <sz val="10"/>
        <rFont val="Arial"/>
        <family val="2"/>
      </rPr>
      <t xml:space="preserve"> and associated legislation.
Any adverse drug reactions reports received from patients or carers or advocates by the Contractor must be reported to the Purchasing Authority and the marketing authorisation holder, at the earliest opportunity and in any case within 1 working day of the report. </t>
    </r>
  </si>
  <si>
    <t>Medicine and Medical Device Defects and Recalls</t>
  </si>
  <si>
    <t>Any defective medicines detected by, or notified to, the Contractor must be reported to the manufacturer of the product or the MHRA in line with current MHRA guidance. In addition, if a Major or Hazardous defect is identified in any product that has been delivered but not administered to a patient, it must be reported to the Purchasing Authority within 2 working days.</t>
  </si>
  <si>
    <t>The Contractor must operate a system of product and batch traceability to facilitate recall of medicines, sterile ancillaries and critical equipment to patient level</t>
  </si>
  <si>
    <t>The Contractor must have a robust process in line with current MHRA guidance must be in place for responding and acting upon recalls initiated by the MHRA or manufacturer of the product. This must cover liaison with the patient and Purchasing Authority, and timely replacement of stock to facilitate continuity of patient treatment wherever possible.</t>
  </si>
  <si>
    <t>With reference to the above specification point, please provide details of how this is achieved, and supply a copy of your recall procedure.</t>
  </si>
  <si>
    <t>It is the responsibility of the Contractor to recover expenses associated with MHRA led product recalls from the manufacturer or marketing authorisation holder.</t>
  </si>
  <si>
    <t xml:space="preserve">Any product and/or medicine spoiled, will be collected with both the Purchasing Authority and patient consent, from their home, by the Contractor prior to the next dose and at patient convenience. The Contractor must liaise with the Purchasing Authority to determine if the unusable product and/or medicine should be delivered back to the Purchasing Authority or destroyed. </t>
  </si>
  <si>
    <t>The Contractor must have a complaints and incidents reporting procedure that differentiates patient safety incidents from other types of complaints and incidents in accordance with Professional Standards for Homecare Services Appendix 19: Further guidance on managing complaints and incidents within homecare services
Please indicate Yes / No as to if you comply.  Please note that the inability to comply, may result in not being successful in your bid.</t>
  </si>
  <si>
    <t>Generation of Purchase Orders by the Purchasing Authority</t>
  </si>
  <si>
    <t>Receipt of Purchase Orders from Purchasing Authority by Contractor</t>
  </si>
  <si>
    <t>The Contractor will be able to receive orders transmitted by secure electronic means.</t>
  </si>
  <si>
    <t>The Contractor will use all reasonable endeavours to source all unspecified medicines, ancillaries and equipment at cost effective prices and any mark-up applied by the Contractor must be proportional to the additional costs incurred by the Contractor in sourcing those products.</t>
  </si>
  <si>
    <t>With reference to the above specification point, Contractors should explain their purchasing processes and mark-up policy</t>
  </si>
  <si>
    <t>Product and/or medicine provided by manufacturers or wholesalers to the Contractor for the use of patients of the Purchasing Authority under this framework are not for resale by the Contractor to any third party.</t>
  </si>
  <si>
    <t xml:space="preserve">The Contractor will be responsible for the ordering, receipt, control and payment for all medicinal products and ancillaries and will be responsible for the maintenance of adequate stock levels to satisfactorily meet the requirements of this framework. </t>
  </si>
  <si>
    <t xml:space="preserve">The Purchasing Authority authorises the Contractor to purchase specified medicines, ancillaries and equipment for use in the homecare services at Purchasing Authority framework prices where they exist, or at the manufacturers NHS Hospital purchase price, subject to the agreement of the relevant manufacturers and/or wholesaler.  The Purchasing Authority is responsible for notifying the Contractor of such contract or framework or NHS hospital prices.  The Contractor will make reasonable efforts to secure agreement for the framework, contract or NHS hospital prices and the Purchasing Authority will provide every assistance possible to ensure the Contractor is successful in gaining that agreement. </t>
  </si>
  <si>
    <t xml:space="preserve">The Contractor will be able to submit Invoices electronically by secure means.  Where patient identifiable data is included transmission must be via approved methods that are IGT Level 2 compliant or otherwise specified in the Data Sharing or Data Processing agreement between the Contractor and the Purchasing Authority. </t>
  </si>
  <si>
    <t>With reference to the above specification point, please indicate how you would achieve this.</t>
  </si>
  <si>
    <t>All invoices will be supported by proof of delivery unless specifically agreed with the Purchasing Authority i.e. cases where a key holding arrangement is in place.  Acceptable proof should normally be provided by means of a patient or carer/representative signature on either a paper document intended for the purpose or via a digital device.  Where an electronic signature is captured a mechanism shall exist such that a copy or facsimile thereof may be provided to the Trust. In order to reduce environmental impact contractors may make electronic images available providing such systems meet acceptable NHS information security guidelines.</t>
  </si>
  <si>
    <t>In exceptional cases where the original proof of delivery is lost, damaged or unavailable for some other substantive reason the Contractor may provide a declaration of delivery providing the following information:-
- Dispensing &amp; Despatch date 
- Product details and quantity
- Delivery Date and Route or Carrier information and evidence
- How the delivery was confirmed, by who, when
The Contractor's declaration must be made by an authorised person and such declarations found to be false will be considered as a breach of this agreement.</t>
  </si>
  <si>
    <t>The Purchasing Authority will pay undisputed invoices 30 days from the date of receipt in line with public sector prompt payment Policies.  Disputes involving invoices should be resolved within 30 days of a query being raised.</t>
  </si>
  <si>
    <t>Where medicines or ancillaries or equipment are unusable due to action or inaction of the Contractor,  the unusable items will be collected and replaced at no expense to the Purchasing Authority or, if resupply is not clinically appropriate a credit note will be raised against the invoice for those unusable items.  Unusable items may only be resupplied at the cost of the Purchasing Authority when approved by the Purchasing Authority.
Where a fault, breakdown or damage to equipment is established as being due to the patient’s/carers negligence, misuse or failure to observe any instructions or training concerning the use of the equipment, the Contractor shall have the right to recover the cost of repair or replacement from the Purchasing Authority, provided that such negligence, misuse or failure was not caused or contributed to by any action of or failure to take action by the Contractor.  Equipment may only be resupplied or repaired at the cost of the Purchasing Authority when prior approval has been given by the Purchasing Authority.</t>
  </si>
  <si>
    <t>Capital Equipment</t>
  </si>
  <si>
    <r>
      <t>If able, the Purchasing Authority will generate Purchase Orders as detailed below and transmit them to the Contractor.  Where patient identifiable information is included in the purchase order, the transmission will be via approved methods that are compliant with The Data Security and Protection Toolkit Standard (DSPT)  or otherwise specified in the Data Sharing or Data Processing agreement.</t>
    </r>
    <r>
      <rPr>
        <i/>
        <sz val="11"/>
        <rFont val="Arial"/>
        <family val="2"/>
      </rPr>
      <t xml:space="preserve">
</t>
    </r>
    <r>
      <rPr>
        <sz val="11"/>
        <rFont val="Arial"/>
        <family val="2"/>
      </rPr>
      <t xml:space="preserve">
For some Purchasing Authorities, prescriptions will be sent without purchase orders. Contractors should liaise with Trusts regarding the methods to be used. </t>
    </r>
  </si>
  <si>
    <r>
      <rPr>
        <b/>
        <sz val="11"/>
        <rFont val="Arial"/>
        <family val="2"/>
      </rPr>
      <t>With reference to the above specification point, please indicate how you would achieve this?</t>
    </r>
    <r>
      <rPr>
        <sz val="11"/>
        <color indexed="8"/>
        <rFont val="Arial"/>
        <family val="2"/>
      </rPr>
      <t xml:space="preserve">
</t>
    </r>
  </si>
  <si>
    <r>
      <t>The Purchasing Authority will aim to give</t>
    </r>
    <r>
      <rPr>
        <i/>
        <sz val="11"/>
        <rFont val="Arial"/>
        <family val="2"/>
      </rPr>
      <t xml:space="preserve"> </t>
    </r>
    <r>
      <rPr>
        <sz val="11"/>
        <rFont val="Arial"/>
        <family val="2"/>
      </rPr>
      <t>28 days notice to the Contractor of any new or changed contract or framework pricing that they may have been granted access to use on behalf of the NHS to deliver the service.</t>
    </r>
  </si>
  <si>
    <r>
      <t xml:space="preserve">Invoices should contain </t>
    </r>
    <r>
      <rPr>
        <sz val="11"/>
        <rFont val="Arial"/>
        <family val="2"/>
      </rPr>
      <t>a unique identifier, e</t>
    </r>
    <r>
      <rPr>
        <sz val="11"/>
        <color indexed="8"/>
        <rFont val="Arial"/>
        <family val="2"/>
      </rPr>
      <t xml:space="preserve">.g. order number and should match the pricing schedule unless otherwise agreed by the Purchasing Authority in accordance with this specification.  </t>
    </r>
  </si>
  <si>
    <r>
      <t>All equipment must be traceable.  T</t>
    </r>
    <r>
      <rPr>
        <sz val="11"/>
        <rFont val="Arial"/>
        <family val="2"/>
      </rPr>
      <t>he records relating to equipment owned by the Purchasing Authority must be made available on request by the Contractor.</t>
    </r>
  </si>
  <si>
    <t>Equipment to be included in Pump Rental Costs</t>
  </si>
  <si>
    <t xml:space="preserve"> </t>
  </si>
  <si>
    <t>CADD Legacy Pump Rental to Include</t>
  </si>
  <si>
    <t>1 Cadd-Legacy Plus pump (Model 6500 Ambulatory Infusion Pump)</t>
  </si>
  <si>
    <t>1 plastic ‘Guard’ protecting the area where cassettes are attached</t>
  </si>
  <si>
    <r>
      <rPr>
        <sz val="12"/>
        <rFont val="Arial"/>
        <family val="2"/>
      </rPr>
      <t xml:space="preserve"> 1 Legacy Plus Operator’s Manual</t>
    </r>
  </si>
  <si>
    <t>1 Legacy Plus Patient Information booklet</t>
  </si>
  <si>
    <t>Crono Pump Rental to Include</t>
  </si>
  <si>
    <t>1 Crono Pump</t>
  </si>
  <si>
    <t>1 Elastic belt</t>
  </si>
  <si>
    <t xml:space="preserve">1 Collar strap </t>
  </si>
  <si>
    <t>1 Fabric holder</t>
  </si>
  <si>
    <t xml:space="preserve">1 Battery tool </t>
  </si>
  <si>
    <t>1 Operating Manual</t>
  </si>
  <si>
    <t>I Jet Pump Rental to Include</t>
  </si>
  <si>
    <t>1 I Jet Pump</t>
  </si>
  <si>
    <t>1 Case with clip</t>
  </si>
  <si>
    <t>MS3 Pump Rental to Include</t>
  </si>
  <si>
    <t>1 MS3 Pump</t>
  </si>
  <si>
    <t>T60 Ambulatory Pump Rental to Include</t>
  </si>
  <si>
    <t>1 T60 Ambulatory Pump</t>
  </si>
  <si>
    <t>CADD Solis Pump Rental to Include</t>
  </si>
  <si>
    <t>1 Solis Standard Pump (21-2127-0105-50)</t>
  </si>
  <si>
    <t xml:space="preserve">1 AC Adaptor (21-0270-25)      </t>
  </si>
  <si>
    <t>1 Battery Pack Rechargeable (21-2160-51) </t>
  </si>
  <si>
    <t>1 Cadd Solis Pump Key (21-2185-51)</t>
  </si>
  <si>
    <t>1 Cadd Solis Operators Manual</t>
  </si>
  <si>
    <t>1 Cadd Solis Patient Information Booklet</t>
  </si>
  <si>
    <t>Will need checking for this tender</t>
  </si>
  <si>
    <t>New 2022 spec point</t>
  </si>
  <si>
    <t>By complying with these specification points means that at any point during the life of the framework, a request for further information must be made accessible in an electronic format i.e. word or excel, of a procedure, policy or other evidence formats to either the Purchasing Authority or NHSE.  This will enable NHSE to have a mechanism for review to support monitoring of the agreement or to support the Purchasing Authorities.
Please advise that you can comply with all specification points in this section, that do not specifically have an adjudication question attached.  If there are any points that you can not comply with, please provide the point number in the answer section here, and the explanation of what you cannot comply with against the relevant point (i.e. populate the grey box currently populated with 'n/a' with your rationale)</t>
  </si>
  <si>
    <t>JR updated 03.5.23</t>
  </si>
  <si>
    <t>The Medicines Homecare Pathway(s) is/are shown in Document 5a PH Medicines Pathway</t>
  </si>
  <si>
    <t xml:space="preserve">From previous PH spec - included above not required </t>
  </si>
  <si>
    <r>
      <t>Normal working hours for the homecare service administration staff in the Purchasing Authority are</t>
    </r>
    <r>
      <rPr>
        <sz val="11"/>
        <rFont val="Arial"/>
        <family val="2"/>
      </rPr>
      <t xml:space="preserve"> Monday to Friday 09:00hrs - 17.00hrs excluding bank holidays</t>
    </r>
    <r>
      <rPr>
        <sz val="11"/>
        <color indexed="8"/>
        <rFont val="Arial"/>
        <family val="2"/>
      </rPr>
      <t xml:space="preserve"> -  included above not required </t>
    </r>
  </si>
  <si>
    <t xml:space="preserve">The frequency of deliveries depends on the treatment regime in accordance with the Medicines Homecare Pathway and the stability of product in accordance with the commercial schedule. Should deliveries be required more or less frequently, the Supplier will be notified by the Purchasing Authority. 
The frequency of deliveries will usually be 4 or 12 weekly for patients receiving treatment via infusions, or oral or inhaled treatments.
</t>
  </si>
  <si>
    <t>From previous PH spec  - Included below</t>
  </si>
  <si>
    <t>From previous PH spec - included below</t>
  </si>
  <si>
    <t xml:space="preserve">From previous PH spec - not required included in the SQ requirements </t>
  </si>
  <si>
    <t>From previous PH spec - I the T&amp;C's</t>
  </si>
  <si>
    <r>
      <t xml:space="preserve">The Purchasing Authority and Supplier must comply with the current Royal Pharmaceutical Society (RPS) Professional Standards for Homecare Services in England and Wales. To the extent applicable, the Supplier and Purchasing Authority must comply with all requirements of relevant regulatory bodies e.g. General Pharmaceutical Council, Medicines and Health Regulatory Agency, Care Quality Commission and Nursing and Midwifery Council.
Suppliers should make use of all applicable national standard, and all NHMC approved, documentation / guidance where available.
</t>
    </r>
    <r>
      <rPr>
        <b/>
        <sz val="11"/>
        <rFont val="Arial"/>
        <family val="2"/>
      </rPr>
      <t xml:space="preserve">Please indicate Yes/No as to if you comply. Please note that the inability to comply, may result in not being successful in your bid. </t>
    </r>
  </si>
  <si>
    <t xml:space="preserve">From previous PH spec - included below </t>
  </si>
  <si>
    <t xml:space="preserve">From previous PH spec - updated below </t>
  </si>
  <si>
    <r>
      <t xml:space="preserve">The Purchasing Authority retains the right to audit in accordance with the Agreement. The Supplier will be given an opportunity to respond to any issues raised by a Compliance Audit.  A Summary of results of  Compliance Audits including the Supplier's responses may be shared with other relevant NHS Purchasing Authorities.
</t>
    </r>
    <r>
      <rPr>
        <b/>
        <sz val="11"/>
        <rFont val="Arial"/>
        <family val="2"/>
      </rPr>
      <t xml:space="preserve">
Please indicate Yes/No as to if you comply. Please note that the inability to comply, may result in not being successful in your bid</t>
    </r>
    <r>
      <rPr>
        <sz val="11"/>
        <rFont val="Arial"/>
        <family val="2"/>
      </rPr>
      <t>.</t>
    </r>
  </si>
  <si>
    <t>Patient selection is the responsibility of the Purchasing Authority.  An initial patient suitability and needs assessment will be carried out by a competent member of staff appointed by the Purchasing Authority. The Purchasing Authority will explain the patient's responsibilities and confirm the patient’s motivation and suitability for the homecare service.  The Supplier will carry out a patient care plan and homecare risk assessment to determine suitability of the home environment or other location where the services will be delivered and identify and raise any concerns to the Purchasing Authority.</t>
  </si>
  <si>
    <t>The Contractor will work in partnership with the Purchasing Authority to ensure patient safety and prescribed treatments are delivered in accordance with their Medicines Pathway.  - included</t>
  </si>
  <si>
    <t xml:space="preserve">Patient selection is the responsibility of the Purchasing Authority.  An initial patient suitability and needs assessment will be carried out by a competent member of staff appointed by the Purchasing Authority. The Purchasing Authority will explain the patient's responsibilities and confirm the patient’s motivation and suitability for the homecare service.  This will include an verbal assessment of the patient’s home environment or usual location where the services will be delivered by the Contractor. The Contractor must verify home suitability prior to first medicine delivery and/or treatment visit. - included </t>
  </si>
  <si>
    <t>The Purchasing Authority will complete and securely transmit to the Contractor, a registration form for each patient being referred for the homecare service. The registration form will give the confirmed or expected activation date for the Homecare Service. - included</t>
  </si>
  <si>
    <t>On receipt of the registration form, the Contractor will log the patient into their systems identifying the service elements. The contractor may identify special needs on an individual patient care plan. Any safety concerns or additional costs for product or service items not included in this specification raised with the Purchasing Authority before the patient is designated as ready for service activation. The Contractor has the right to decline to accept patients with additional special needs onto the homecare service.
The patient's details should be recorded in the Contractor's systems and be ready for service activation within 5 working days subject to the timely receipt of the initial prescription and purchase order as detailed in the specification. - included</t>
  </si>
  <si>
    <t xml:space="preserve">From previous PH spec - line 27 </t>
  </si>
  <si>
    <t>From previous PH spec - included line 41</t>
  </si>
  <si>
    <t>From previous PH spec - included Line 39</t>
  </si>
  <si>
    <t>From previous PH spec Covered above line 46</t>
  </si>
  <si>
    <t>The patient information will detail useful and helpful information for patients and carers, this should include:
• Welcome to the service
• The roles of any of the Supplier's staff they will encounter during the service
• Therapy information – description of service, deliveries, equipment, visits and their responsibilities as appropriate to their Medicines Homecare Pathway
• How to arrange deliveries of medicines, ancillaries or equipment or other visits
• How to handle and store medicines, e.g. use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Provide an opportunity for a patient to request an alternative and/or additional delivery address in the local vicinity e.g.: work place.
• Privacy notice
• Travel service incuding.... including,  Instructions regarding how patients are responsible for working jointly with Contractors and Purchasing Authorities to make arrangements for travel, including a pre-travel patient action check-list,  Advice on packaging certain medicines for transportation</t>
  </si>
  <si>
    <t>From previous PH spec - see line 50</t>
  </si>
  <si>
    <t>From previous PH spec -  Line 39</t>
  </si>
  <si>
    <t xml:space="preserve">The Supplier will perform stock checks for independent patients reporting stock levels prior to scheduling of their next delivery.   
Subject to the consent of patient or carer, The Supplier will undertake a stock check of medicines, ancillaries and equipment in the patients home (or location of service provision) at the time of nurse visits.
Discrepancies in stock levels must be reported to the Purchasing Authority within 5 working days.
Evidence of suspected over or under use must be reported to the Purchasing Authority within 2 working days.  </t>
  </si>
  <si>
    <t xml:space="preserve">LSD spec points strengthened </t>
  </si>
  <si>
    <r>
      <t xml:space="preserve">The Supplier will be responsible for the safe disposal of the patient’s clinical waste generated through the provision of the Service at intervals agreed with the Purchasing Authority and will provide approved sharps disposal boxes and appropriate clinical waste containers.  All current UK law and regulations on clinical waste must be adhered to by the  Supplier including the collection, transportation and disposal of clinical waste.
</t>
    </r>
    <r>
      <rPr>
        <b/>
        <sz val="11"/>
        <rFont val="Arial"/>
        <family val="2"/>
      </rPr>
      <t xml:space="preserve">Please indicate Yes / No as to if you comply.   Please note that the inability to comply may result in a bid being unsuccessful.  In addition, please provide a copy of the applicable waste management licence. </t>
    </r>
  </si>
  <si>
    <t xml:space="preserve">Suppliers may be asked to deliver to different UK addresses in term time compared to holiday time. e.g.: students with home and term time addressesor children living between two parents.  </t>
  </si>
  <si>
    <t xml:space="preserve">Contractors may be asked to deliver to different UK addresses. e.g. students with home and term time addresses or children living between two parents.  Included </t>
  </si>
  <si>
    <t xml:space="preserve">Patients are required to provide at least 4 weeks notice of travel plans within the UK in order that the Contractor can make necessary arrangements for service delivery. 
If patients are planning to travel abroad, and notify the Contractor, the Contractor will notify the Purchasing Authority at least 4 weeks in advance of the departure date.  
The patient is responsible for obtaining appropriate medical insurance which will allow them to obtain appropriate medical advice and treatment locally and to cover any unplanned events. The Contractor may be contacted to provide assistance, however there is no responsibility to get medicines or ancillaries to the patient should the patient not be able to return home as planned.
Contractors should make this information available within the patient welcome pack. included </t>
  </si>
  <si>
    <r>
      <t>Any instruction from the Purchasing Authority to interrupt or terminate the ho</t>
    </r>
    <r>
      <rPr>
        <sz val="11"/>
        <rFont val="Arial"/>
        <family val="2"/>
      </rPr>
      <t>mecare service for an individual patient must be implemented within 2 working days.</t>
    </r>
    <r>
      <rPr>
        <sz val="11"/>
        <color indexed="8"/>
        <rFont val="Arial"/>
        <family val="2"/>
      </rPr>
      <t xml:space="preserve"> The Purchasing Authority will not be responsible for any costs or losses incurred by the Contractor for products or services provided later than th</t>
    </r>
    <r>
      <rPr>
        <sz val="11"/>
        <rFont val="Arial"/>
        <family val="2"/>
      </rPr>
      <t xml:space="preserve">e 2nd </t>
    </r>
    <r>
      <rPr>
        <sz val="11"/>
        <color indexed="8"/>
        <rFont val="Arial"/>
        <family val="2"/>
      </rPr>
      <t xml:space="preserve">working day after notification of interruption or termination of service.  Confirmation must be provided in writing if initial instruction is via phone message.      included and updated </t>
    </r>
  </si>
  <si>
    <t xml:space="preserve">The patient may no longer require the Homecare Service due to cessation of treatment,  transfer to another therapy, admission into hospital or death.  The Contractor must have processes in place to manage termination or interruption of the homecare service for an individual patient.   The Purchasing Authority may request the Contractor to collect all new and un-used medicines, ancillaries and equipment and dispose or recycle them as appropriate.   In the event of a patient’s death the process described will be carried out with particular sensitivity at a time convenient to the patient’s family or carer. - included and updated </t>
  </si>
  <si>
    <r>
      <t>All equipment, ancillaries and unwanted medicines will be collected by the Contractor within</t>
    </r>
    <r>
      <rPr>
        <sz val="11"/>
        <rFont val="Arial"/>
        <family val="2"/>
      </rPr>
      <t xml:space="preserve"> 10</t>
    </r>
    <r>
      <rPr>
        <sz val="11"/>
        <color indexed="8"/>
        <rFont val="Arial"/>
        <family val="2"/>
      </rPr>
      <t xml:space="preserve"> working days of the termination of the homecare service or as agreed with the patient or carer. Included and updated </t>
    </r>
  </si>
  <si>
    <r>
      <t xml:space="preserve">The Supplier and Purchasing Authority will provide and maintain an up to date, comprehensive contact matrix relevant to the service including named individuals (where appropriate), role, telephone number and email address.
</t>
    </r>
    <r>
      <rPr>
        <i/>
        <sz val="11"/>
        <rFont val="Arial"/>
        <family val="2"/>
      </rPr>
      <t>see contact matrix tab</t>
    </r>
  </si>
  <si>
    <t xml:space="preserve">New 2022 spec point ensure contact matrix fits the PH needs as above </t>
  </si>
  <si>
    <t xml:space="preserve">All contact between the Contractor and the Purchasing Authority must be logged and records made available to the Purchasing Authority on request.  The Contractor must ensure robust communication processes are in place to support the provision of the homecare service - updated and included </t>
  </si>
  <si>
    <r>
      <t xml:space="preserve">The Supplier will comply with all reasonable requests for management data (including supporting data for Monthly Management Information reports). Monthly Management Information report templates should be completed for the previous calendar month by the </t>
    </r>
    <r>
      <rPr>
        <sz val="11"/>
        <color rgb="FFFF0000"/>
        <rFont val="Arial"/>
        <family val="2"/>
      </rPr>
      <t xml:space="preserve">10th Calendar/business day </t>
    </r>
    <r>
      <rPr>
        <sz val="11"/>
        <rFont val="Arial"/>
        <family val="2"/>
      </rPr>
      <t xml:space="preserve">of the next calendar month.
Monthly Report templates are provided:-
• Management Informaion Activity Report
• Key Performance Indicator Report
</t>
    </r>
    <r>
      <rPr>
        <b/>
        <sz val="11"/>
        <rFont val="Arial"/>
        <family val="2"/>
      </rPr>
      <t>Please indicate Yes / No as to if you comply.   Please note that the inability to comply may result in a bid being unsuccessful.</t>
    </r>
    <r>
      <rPr>
        <sz val="11"/>
        <rFont val="Arial"/>
        <family val="2"/>
      </rPr>
      <t xml:space="preserve">
</t>
    </r>
  </si>
  <si>
    <t>Supplier Review Meetings will be held with each of the successful Suppliers a minimum of 4 times each year, at the desecration of the Purchasing Authority if require more frequent and 2 meetings at a National level with all relevant stakeholders.  Framework Monitoring Meetings may be held in place of local Contract Review Meetings.</t>
  </si>
  <si>
    <t xml:space="preserve">From previous PH spec - included </t>
  </si>
  <si>
    <t xml:space="preserve">From previous PH spec -  Included line 25 </t>
  </si>
  <si>
    <t xml:space="preserve">From previous PH spec- Included line 24 </t>
  </si>
  <si>
    <t xml:space="preserve">Any planned changes to Contractor's or Purchasing Authority's facilities, processes, documents, medicines, ancillaries, equipment or staffing levels which may reasonably be expected to impact on the quality of the service must be notified to the other party as far in advance as responsibly possible and in any case prior to the change occurring. - Updated in new spec point </t>
  </si>
  <si>
    <t>From previous PH spec - included in line 99</t>
  </si>
  <si>
    <r>
      <t xml:space="preserve">Below is a list of all documents that must be subject to formal approval by the Supplier and Purchasing Authority and are subject to the change control provisions of this specification:
• Product List
• Registration Form
• Prescription Form
• Complaints and Incidents Form
• Clinical service protocols
• Home visit protocols
• Patient Information / communications
• Proof of product / service delivery
• Invoice
• Patient suitability assessment form 
• Patient support programme materials (where applicable)
• Equipment List
• Ancillary List
• Sub Contractors
</t>
    </r>
    <r>
      <rPr>
        <b/>
        <sz val="11"/>
        <rFont val="Arial"/>
        <family val="2"/>
      </rPr>
      <t>Please indicate Yes / No as to if you comply.  Please note that the inability to comply, may result in not being successful in your bid.</t>
    </r>
  </si>
  <si>
    <t xml:space="preserve">Where a patient's homecare services is transferred between different Suppliers, the Supplier should follow the RPS guidance procedure for change management. 
Homecare Handbook Appendix 12 - Procedure for transferring patients between homecare services. 
</t>
  </si>
  <si>
    <t xml:space="preserve">From previous PH spec - not an adjudication point in new spec </t>
  </si>
  <si>
    <t xml:space="preserve">Not in new spec not required  - the definitions refers the agreement = the T&amp;C's </t>
  </si>
  <si>
    <r>
      <t xml:space="preserve">Separate tabs are included and must be completed for provisions specifically related to 
Unlicensed imported medicines tab
Custom Made Medicines (Specials) tab
Medicines requiring special handling tab
</t>
    </r>
    <r>
      <rPr>
        <b/>
        <i/>
        <sz val="11"/>
        <color rgb="FF00B050"/>
        <rFont val="Arial"/>
        <family val="2"/>
      </rPr>
      <t xml:space="preserve">Cold Chain tab </t>
    </r>
    <r>
      <rPr>
        <i/>
        <sz val="11"/>
        <rFont val="Arial"/>
        <family val="2"/>
      </rPr>
      <t>/ Controlled Drugs tab / Cytotoxic or otherwise hazardous tab
Imports Medicines tab</t>
    </r>
  </si>
  <si>
    <t>From previous PH spec - included line 13</t>
  </si>
  <si>
    <t xml:space="preserve">From previous PH spec - included line 13 </t>
  </si>
  <si>
    <t xml:space="preserve">From previous PH spec - include line 13 </t>
  </si>
  <si>
    <t>From previous PH spec included line 18</t>
  </si>
  <si>
    <t>From previous PH spec - included line 14</t>
  </si>
  <si>
    <t>From previous PH spec included in line 13</t>
  </si>
  <si>
    <t xml:space="preserve">From previous PH spec - data protection included on the governance tab </t>
  </si>
  <si>
    <t xml:space="preserve">The Contractor must have measures in place to ensure that prescription(s) are only dispensed if  they are valid and have been  signed by an authorised prescriber and have been validated by a clinical pharmacist at the Purchasing Authority.  Updated </t>
  </si>
  <si>
    <t>From previous PH spec included in line 18</t>
  </si>
  <si>
    <t>From previous PH spec Included line 19</t>
  </si>
  <si>
    <t>From previous PH spec included line 20</t>
  </si>
  <si>
    <t xml:space="preserve">In the event of a manufacturing or supply problem beyond the control of the Contractor, the Contractor will notify the Purchasing Authority as soon as reasonably practical and both parties will work in partnership to minimise additional costs to the Purchasing Authority whilst maintaining patient safety.   - updated </t>
  </si>
  <si>
    <t xml:space="preserve">Under sections 3 and 6 of the Health and Safety at Work Act 1974 there is a duty to protect people not in a company's (the Contractor's) employment who may be affected by handling loads that the contractor have supplied.
Therefore it is good practice for manufacturers and suppliers to mark weights (and, if relevant, information about the heaviest side) on loads if this can be done easily. 
Please see:
Updated </t>
  </si>
  <si>
    <t>NI Patients how many? are these historical ?</t>
  </si>
  <si>
    <t xml:space="preserve">The Purchasing Authority and the Contracting Authority are responsible for managing the quality of the homecare services and performance of Contractors.  This is managed via the collection of Key Performance Indicators and regular contract review meetings. The receiving Contracting Authority may share Purchasing Authority level information with the relevant Purchasing Authority. updated and included </t>
  </si>
  <si>
    <r>
      <t xml:space="preserve">The following reports should be sent directly to the Contracting Authority by the 10th day of the next calendar month:
</t>
    </r>
    <r>
      <rPr>
        <i/>
        <sz val="11"/>
        <color theme="1"/>
        <rFont val="Arial"/>
        <family val="2"/>
      </rPr>
      <t>• Document No. 2b - Management Information Template
• Document No. 02c</t>
    </r>
    <r>
      <rPr>
        <i/>
        <sz val="11"/>
        <color rgb="FFFF0000"/>
        <rFont val="Arial"/>
        <family val="2"/>
      </rPr>
      <t xml:space="preserve"> </t>
    </r>
    <r>
      <rPr>
        <i/>
        <sz val="11"/>
        <rFont val="Arial"/>
        <family val="2"/>
      </rPr>
      <t>V6.1</t>
    </r>
    <r>
      <rPr>
        <i/>
        <sz val="11"/>
        <color theme="1"/>
        <rFont val="Arial"/>
        <family val="2"/>
      </rPr>
      <t xml:space="preserve"> - Homecare Medicines and Services KPIs collection template</t>
    </r>
    <r>
      <rPr>
        <sz val="11"/>
        <color theme="1"/>
        <rFont val="Arial"/>
        <family val="2"/>
      </rPr>
      <t xml:space="preserve">
</t>
    </r>
    <r>
      <rPr>
        <sz val="11"/>
        <color indexed="8"/>
        <rFont val="Arial"/>
        <family val="2"/>
      </rPr>
      <t xml:space="preserve">
Please indicate Yes / No as to if you comply.   Please note that the inability to comply may result in a bid being unsuccessful.</t>
    </r>
    <r>
      <rPr>
        <sz val="11"/>
        <color theme="1"/>
        <rFont val="Arial"/>
        <family val="2"/>
      </rPr>
      <t xml:space="preserve"> included </t>
    </r>
  </si>
  <si>
    <t>PH Current spec and CMU Comments</t>
  </si>
  <si>
    <t xml:space="preserve">The service is to be delivered at a place convenient to the patient.  This may be their home of other suitable community setting e.g. workplace, friend or relative's address, day care centre. Included and updated </t>
  </si>
  <si>
    <t>The Supplier will remind the Patient of the agreed delivery date / time (including a 4-hour delivery window) the day before the scheduled delivery unless otherwise agreed with the patient. Additional reminders in the days preceding the scheduled delivery may be beneficial.
When the Supplier becomes aware that the confirmed delivery date and time will not be met, they must contact the patient at the earliest opportunity to advise them of the new anticipated time of arrival and/or arrange an alternative delivery date and time.</t>
  </si>
  <si>
    <t xml:space="preserve">Strengthened for LSD </t>
  </si>
  <si>
    <t xml:space="preserve">New 2022 spec point - removed not required for PH </t>
  </si>
  <si>
    <r>
      <t xml:space="preserve">All deliveries must be made under appropriately controlled conditions to suit the nature of the Products being delivered.
Suitable delivery methods include
- via suitably trained and competent homecare delivery drivers (Note: this is essential if the driver enters the patient's home as a standard element of the homecare service)
- specialist pharmaceutical delivery network holding an MHRA Wholesale Dealer's Licence
- vehicles with validated temperature controlled chamber(s) or validated cold chain packaging (for more information see Cold Chain tab)
</t>
    </r>
    <r>
      <rPr>
        <strike/>
        <sz val="11"/>
        <color rgb="FFFF0000"/>
        <rFont val="Arial"/>
        <family val="2"/>
      </rPr>
      <t xml:space="preserve">- via a healthcare professional as part of the clinical service.
</t>
    </r>
    <r>
      <rPr>
        <sz val="11"/>
        <rFont val="Arial"/>
        <family val="2"/>
      </rPr>
      <t>Delivery networks which minimise the risk of product loss and provide audit trail of pharmaceutical storage conditions being maintained throughout are preferred.
Alternative delivery methods may be agreed in advanced with the Purchasing Authority - See "General tab - Change Management"</t>
    </r>
  </si>
  <si>
    <r>
      <t xml:space="preserve">All deliveries should be made under appropriately controlled conditions to suit the nature of the consignments being delivered.
Suitable delivery methods include
- via specially trained homecare delivery drivers (Note: this is essential if the driver enters the patient's home as a standard element of the homecare service)
- specialist pharmaceutical delivery network holding an MHRA Wholesale Dealer's Licence
</t>
    </r>
    <r>
      <rPr>
        <sz val="11"/>
        <rFont val="Arial"/>
        <family val="2"/>
      </rPr>
      <t>- Sub Contracted Courier
- Non-Contracted Courier (in exceptional circumstances)</t>
    </r>
    <r>
      <rPr>
        <sz val="11"/>
        <color indexed="8"/>
        <rFont val="Arial"/>
        <family val="2"/>
      </rPr>
      <t xml:space="preserve">
Delivery networks which minimise the risk of product loss and provide audit trail of pharmaceutical storage conditions being maintained throughout are preferred. included and updated </t>
    </r>
  </si>
  <si>
    <t>From previous PH spec included on line 25</t>
  </si>
  <si>
    <t xml:space="preserve">From previous PH spec </t>
  </si>
  <si>
    <t xml:space="preserve">The delivery service is to be provided in a courteous, helpful and confidential manner. Drivers are to be flexible and respect patients' and carers' needs.  Included and updated </t>
  </si>
  <si>
    <t xml:space="preserve">Consignments must only be delivered to the agreed address and signed for by designated person(s) approved by the patient or carer. Consignments must not be left unattended. Included </t>
  </si>
  <si>
    <t xml:space="preserve">included in LSD </t>
  </si>
  <si>
    <t xml:space="preserve">The patient or carer reserves the right to refuse to accept consignments or part consignments which are found, on receipt, to be damaged, faulty and/or otherwise incorrect.  Such events will be recorded by the Contractor and reported to the Purchasing Authority in accordance with this specification.   included </t>
  </si>
  <si>
    <r>
      <t xml:space="preserve">The Purchasing Authority is responsible for assessing the risks associated with the storage, handling, delivery and administration of medicines products in accordance with their SmPC or Specials manufacturer's instructions. 
Equipment and/or ancillaries identified as necessary to manage risks are specified in the Equipment and Ancillaries List along with any restrictions to be applied when supplying equipment to an individual patient.
</t>
    </r>
    <r>
      <rPr>
        <sz val="11"/>
        <rFont val="Arial"/>
        <family val="2"/>
      </rPr>
      <t xml:space="preserve">
The Supplier must be able to implement the risk control measures specified by the Purchasing Authority.</t>
    </r>
    <r>
      <rPr>
        <sz val="11"/>
        <color indexed="8"/>
        <rFont val="Arial"/>
        <family val="2"/>
      </rPr>
      <t xml:space="preserve">
Risk control measures to be implemented for specified categories of products are in the sections below.
- cold chain 
</t>
    </r>
    <r>
      <rPr>
        <sz val="11"/>
        <color rgb="FFFF0000"/>
        <rFont val="Arial"/>
        <family val="2"/>
      </rPr>
      <t>- controlled drugs  
- hazardous medicines</t>
    </r>
  </si>
  <si>
    <t>Please certify that you comply with the GDP and the MHRA regulations and can provide further information if requested. 
Please indicate Yes / No as to if you comply.  Please note that the inability to comply, may result in not being successful in your bid.</t>
  </si>
  <si>
    <t>INCLUDED IN LSD AS A COMPLIANCE QUESTION</t>
  </si>
  <si>
    <r>
      <rPr>
        <b/>
        <sz val="11"/>
        <rFont val="Arial"/>
        <family val="2"/>
      </rPr>
      <t xml:space="preserve">Cold Chain in the Patient's Home </t>
    </r>
    <r>
      <rPr>
        <sz val="11"/>
        <rFont val="Arial"/>
        <family val="2"/>
      </rPr>
      <t xml:space="preserve">
In many cases storage of homecare medicines are in the patient’s own domestic refrigerator with external temperature monitoring will be sufficient to give assurance that the medicine will be fit for purpose at the point of administration, but in some cases storage between 2°C and 8°C will need to be strictly controlled and monitored because the medicine is particularly unstable at higher temperatures, or may be damaged by freezing.
The Purchasing Authority in conjunction with the patient will determine the appropriate storage requirements for all medicines to be supplied using a risk based approach, using the product's SmPC, other data from the manufacturer, or information from the Specials manufacturer. </t>
    </r>
  </si>
  <si>
    <t>In the event of any temperature deviation being reported to the homecare provider, they must inform the Purchasing Authority so that the effect on the medicine can be evaluated by the Purchasing Authority and an audit trail kept of such assessment and the decisions taken. Where a temperature deviation results in product being wasted and/or any interruption of treatment the Purchasing Authority will be notified without delay.</t>
  </si>
  <si>
    <t>With reference to the above specification point, please provide details of how temperature deviations are managed.</t>
  </si>
  <si>
    <t>The Supplier may offer alternatives to specified risk control measures for storage of medicines in the patient’s home subject to acceptance by the Purchasing Authority.</t>
  </si>
  <si>
    <t xml:space="preserve">Maintenance and calibration of all refrigeration and temperature monitoring equipment will be the responsibility of the Supplier (refer to Equipment and Ancillaries section) </t>
  </si>
  <si>
    <t>INCLUDED IN LSD AS A Spec point</t>
  </si>
  <si>
    <t>INCLUDED IN LSD AS A ADJUDICATION QUESTION</t>
  </si>
  <si>
    <t xml:space="preserve">do we need to add max/min thermometers/fridges rentals to the spec, who will monitor fridges temps and how often </t>
  </si>
  <si>
    <t>From previous PH spec included line 7</t>
  </si>
  <si>
    <t>From previous PH spec include line 8</t>
  </si>
  <si>
    <t>From previous PH specincluded line 10</t>
  </si>
  <si>
    <t>From previous PH spec include line 9</t>
  </si>
  <si>
    <t>From previous PH spec included line 11</t>
  </si>
  <si>
    <t>Training of Patients to self-administer medicines will be the responsibility of the Supplier as part of a Clinical Service to be provided by the Supplier
Competency documentation for a Patient self-administering medicines will be held in the patient record and shared within 2 working Days completion.</t>
  </si>
  <si>
    <t>Patients who are self-administering medicines at home must be assessed as competent to self-administer on initiation of the service and at 12 month intervals thereafter.  Competency assessments of the patients following training is the responsibility of the Supplier as a Clinical Service to be provided by the Supplier 
Competency documentation for a patient or carer self-administering medicines will be held in the patient record and shared with the other party on request.</t>
  </si>
  <si>
    <t>With reference to the above specification point, please describe the key features of your face to face infusion clinical training service.</t>
  </si>
  <si>
    <t>Any non-clinical home visits to be provided as part of the homecare service are listed below and should be conducted between 08.00 and 18.00   Non-clinical home visits are undertaken by the Supplier only where necessary to meet the terms of this specification.  
-  Equipment installation visit
-  Delivery of heavy items into the patient home
-  Unattended delivery via a Key holding service
The Purchasing Authority and Supplier will work in partnership to determine patient suitability see Patient Selection section on the General Tab. The Contractor will ensure escalation contacts are available at all times during Home Visits services are being undertaken.</t>
  </si>
  <si>
    <t xml:space="preserve">From previous PH spec included and updated </t>
  </si>
  <si>
    <t>From previous PH spec line 6</t>
  </si>
  <si>
    <t xml:space="preserve">From previous PH spec moved to governance line 7 </t>
  </si>
  <si>
    <t xml:space="preserve">Is this required?
 do the suppliers provide any training?
Who trains the patient, is it in hospital?
First delivery is it received at home  or do the patients go home with a delivery from hospital?
Does this need to be scoped out in the specification for responsibilities (is it covered anywhere else) ? 
</t>
  </si>
  <si>
    <t xml:space="preserve">INCUDED IN LSD </t>
  </si>
  <si>
    <t xml:space="preserve">New 2022 spec point </t>
  </si>
  <si>
    <t>From previous PH spec INCLUDED LINE 16</t>
  </si>
  <si>
    <t>POSSIBLLY REMOVE IF SUPPLIER NOT PROVIDING TRAINING</t>
  </si>
  <si>
    <t>From previous PH spec INCLUDED AND UPDATED LINE 15</t>
  </si>
  <si>
    <t>Possibly remove as there should be no patient choice (std ancillary lists)</t>
  </si>
  <si>
    <t>instillation not required?</t>
  </si>
  <si>
    <t>keep in if require fridges</t>
  </si>
  <si>
    <t>From previous PH spec included line 22</t>
  </si>
  <si>
    <t>From previous PH spec included and updated line 23</t>
  </si>
  <si>
    <t xml:space="preserve">Deliveries of ancillaries should be with routine delivery of medicines wherever possible.  No additional delivery cost will be paid for separate ancillary deliveries, unless there are exceptional circumstances and it has been agreed by the Purchasing Authority. included </t>
  </si>
  <si>
    <t xml:space="preserve">if we are adding a non prescribed items delivery to the commercial sched we will need to be more specific here of the expectations for the delivery. i.e. majority of the ancills will be delivered with the routine deliveries only at the agreement of the PA would ad hoc non prescribed items be delivered separately. </t>
  </si>
  <si>
    <t>The Contractor must have a robust process for managing initial supplies and replenishment of ancillaries to ensure continuity of patient treatment.  It is the Contractor’s responsibility to check stock levels by contacting the patient by phone ahead of the planned delivery.  There should always be 2 weeks worth of consumables available, and stock should be rotated. It is as important to avoid over stocking as it is under stocking.  No delivery fee will be paid for the separate delivery of ancillaries, without the specific authorisation from the Purchasing Authority, as these should be delivered with the relevant medicine.</t>
  </si>
  <si>
    <t>is it 2 weeks worth of consumables or 2 infusions worth?
We state here no delivery fee will be charged for separate ancil deliveries, without authorisation   - this is a change in the new framework</t>
  </si>
  <si>
    <t xml:space="preserve">Where latex is present in ancillaries used at any time during the homecare service the Contractor will inform the Purchasing Authority. Included </t>
  </si>
  <si>
    <t xml:space="preserve">The Purchasing Authority will regularly review the ancillaries used for each patient to ensure they are appropriate and usage is within an acceptable range. Included </t>
  </si>
  <si>
    <t xml:space="preserve">From previous PH spec - GENERAL TAB LINE 22 </t>
  </si>
  <si>
    <t>From previous PH spec  - Covered in Line 38</t>
  </si>
  <si>
    <t xml:space="preserve">LINE 38 AND 39 ON GENERAL TAB </t>
  </si>
  <si>
    <t xml:space="preserve">From previous PH spec MOVED TO HOMEVISITS TAB </t>
  </si>
  <si>
    <t xml:space="preserve">From previous PH spec INCLUDED ON LINE 21 </t>
  </si>
  <si>
    <r>
      <t xml:space="preserve">New 2022 spec point - </t>
    </r>
    <r>
      <rPr>
        <sz val="11"/>
        <color rgb="FFFF0000"/>
        <rFont val="Arial"/>
        <family val="2"/>
      </rPr>
      <t>REMOVE NON CLINICAL VISITS</t>
    </r>
  </si>
  <si>
    <t xml:space="preserve">The Purchasing Authority is responsible for performing all diagnostic tests and other interventions specified in the Medicine Pathway and monitoring of patient outcomes with respect to efficacy and toxicity. INCLUDED AND UPDATED </t>
  </si>
  <si>
    <t xml:space="preserve">The Purchasing Authority retains clinical responsibility for the patient's care and their treatment.  INCLUDED AND UPDATED </t>
  </si>
  <si>
    <t xml:space="preserve">The Contractor will communicate with the Purchasing Authority in the event of any clinically relevant issues that could be reasonably expected to impact on patient safety or continuity of patient treatment, and will work in partnership to minimise additional costs to the Purchasing Authority whilst maintaining patient safety. INCULDED  AND UPDATED </t>
  </si>
  <si>
    <t xml:space="preserve">The Contractor must ensure that their staff know how to escalate clinical concerns and how to contact the on call medical practitioner for each Purchasing Authority at all times. INCLUDED AND UPDATED </t>
  </si>
  <si>
    <r>
      <t xml:space="preserve"> In accordance with the professional standards - RPS Handbook for Homecare Services - Appendix 19 - Further Guidance for Managing Complaints and Incidents in Homecare Services the Authority and Supplier must have a complaints and incidents policy and procedures that differentiates patient safety incidents from other types of complaints, incidents or concerns.  
</t>
    </r>
    <r>
      <rPr>
        <b/>
        <sz val="11"/>
        <rFont val="Arial"/>
        <family val="2"/>
      </rPr>
      <t>Please indicate Yes / No as to if you comply.  Please note that the inability to comply, may result in not being successful in your bid.</t>
    </r>
  </si>
  <si>
    <r>
      <t xml:space="preserve">In accordance with the professional standards - RPS Handbook for Homecare Services - Appendix 19 - Further Guidance for Managing Complaints and Incidents in Homecare Services the Authority and Supplier must have a complaints and incidents policy and procedures that differentiates patient safety incidents from other types of complaints, incidents or concerns.  
The Purchasing Authority have provided the following appendix for use withe the service: Appendix G - Homecare complaints and incidents form
</t>
    </r>
    <r>
      <rPr>
        <b/>
        <sz val="11"/>
        <rFont val="Arial"/>
        <family val="2"/>
      </rPr>
      <t xml:space="preserve">Please indicate Yes / No as to if you comply.   Please note that the inability to comply may result in a bid being unsuccessful.  </t>
    </r>
  </si>
  <si>
    <t xml:space="preserve">Current PH spec </t>
  </si>
  <si>
    <t>LSD strengthened spec point/CMU questions</t>
  </si>
  <si>
    <t xml:space="preserve">From previous PH spec included in LSD </t>
  </si>
  <si>
    <t>Data Security and Protection Toolkit (dsptoolkit.nhs.uk)</t>
  </si>
  <si>
    <r>
      <t xml:space="preserve">The Purchasing Authority will ensure all patients are informed that their personal information will be shared with the Supplier and other healthcare professionals and may be used to support clinical audit for the purpose of assuring and monitoring the quality of their treatment. Inline with the RPS Professional Standards for Homecare Services. 
</t>
    </r>
    <r>
      <rPr>
        <b/>
        <sz val="11"/>
        <rFont val="Arial"/>
        <family val="2"/>
      </rPr>
      <t xml:space="preserve">Please indicate Yes / No as to if you comply.   Please note that the inability to comply may result in a bid being unsuccessful. </t>
    </r>
  </si>
  <si>
    <r>
      <t xml:space="preserve">The Purchasing Authority will ensure all patients are informed that their personal information may be shared with the Contractor and other healthcare professionals and may be used to support clinical audit for the purpose of assuring and monitoring the quality of their treatment. </t>
    </r>
    <r>
      <rPr>
        <b/>
        <sz val="10"/>
        <rFont val="Arial"/>
        <family val="2"/>
      </rPr>
      <t xml:space="preserve">included and updated </t>
    </r>
  </si>
  <si>
    <t>The Purchasing Authority and the Contractor must have a local risk management policy.  Risks are assessed by the Purchasing Authority and must be deemed to be of an acceptable risk score.  If the Contractor disagrees with the risk assessment of the Purchasing Authority, both parties will work together to reach a consensus view.  included</t>
  </si>
  <si>
    <t>The Contractor may refuse to provide services which it deems to be unsafe or represents unacceptable risk to patient safety under its local Risk Management Policy.  In such a case the Contractor will work with the Purchasing Authority to find an acceptable alternative to facilitate the patient's care.  - included</t>
  </si>
  <si>
    <t>The Contractor will have business continuity and/or  contingency plans in place to adjust supplies for any patients in the event of shortfall in supply of medicines or ancillaries or equipment, vehicle breakdown, emergency planning, adverse weather, pandemic flu, major incident etc.
 Included and updated</t>
  </si>
  <si>
    <t xml:space="preserve">From previous PH spec include abd updated above </t>
  </si>
  <si>
    <t xml:space="preserve">Where relevant, the Purchasing Authority requires that all Contractor Staff  who have direct contact with vulnerable patients have undertaken mandatory safeguarding training, relevant to their role and undertake regular refresher training.  For those working with paediatric patients this will be child protection level 3.  The Contractor should provide the Purchasing Authority with details including the name of the organisation that delivers the training and a description of the training programme and the frequency of refresher training.  The Purchasing Authority may audit training records to ensure compliance with this provision. Included and updated </t>
  </si>
  <si>
    <t xml:space="preserve">The Contractor must ensure all staff are trained  to perform the activities requested of them by the Contractor and are competent to provide the services. 
All staff must have  
• job specifications
• orientation and induction
• evidence of training to perform the activities in their job specification
• training in their individual responsibility towards health &amp; safety, safeguarding and information governance. included and updated </t>
  </si>
  <si>
    <t xml:space="preserve">From previous PH spec Covered in line 7 </t>
  </si>
  <si>
    <t xml:space="preserve">From previous PH spec covered in line 7 </t>
  </si>
  <si>
    <t>From previous PH spec simlar to line 55/56</t>
  </si>
  <si>
    <t>From previous PH spec Covered on line 16</t>
  </si>
  <si>
    <t>From previous PH spec included inline 53</t>
  </si>
  <si>
    <t>From previous PH spec line 56</t>
  </si>
  <si>
    <t>From previous PH spec not an adj question</t>
  </si>
  <si>
    <t>covered in line 52 could add in any missing options</t>
  </si>
  <si>
    <t>New 2022 spec point add in management of a unwell patient</t>
  </si>
  <si>
    <t>From previous PH spec Line 21/22 general tab compliance question</t>
  </si>
  <si>
    <t xml:space="preserve">Additional for PH </t>
  </si>
  <si>
    <t xml:space="preserve">From previous PH spec adherence to information goverence is covered line 24 goverenance tab and line 10 of this tab </t>
  </si>
  <si>
    <t>From previous PH spec covered line 10</t>
  </si>
  <si>
    <t>From previous PH spec covered line 13</t>
  </si>
  <si>
    <t>From previous PH spec covered and updated line 15</t>
  </si>
  <si>
    <t>From previous PH spec - not an adj question</t>
  </si>
  <si>
    <t>From previous PH spec updated and covered line 27</t>
  </si>
  <si>
    <t>From previous PH spec updated and covered in line 27</t>
  </si>
  <si>
    <t>From previous PH spec updated and covered in line 29</t>
  </si>
  <si>
    <t>From previous PH spec covered in line 30</t>
  </si>
  <si>
    <t>From previous PH spec updated and covered 34</t>
  </si>
  <si>
    <t xml:space="preserve">From previous PH spec include on the equipment and ancils line 15 </t>
  </si>
  <si>
    <t>5J_1</t>
  </si>
  <si>
    <t>Equal Opportunity</t>
  </si>
  <si>
    <t>5j_1.1aq</t>
  </si>
  <si>
    <r>
      <rPr>
        <i/>
        <sz val="11"/>
        <color theme="3"/>
        <rFont val="Arial"/>
        <family val="2"/>
      </rPr>
      <t>Using a maximum of 1,000 characters describe the commitment your organisation will make to ensure that opportunities under this framework agreement deliver the Award Criteria. Please include:</t>
    </r>
    <r>
      <rPr>
        <sz val="11"/>
        <color theme="1"/>
        <rFont val="Arial"/>
        <family val="2"/>
      </rPr>
      <t xml:space="preserve">
● your ‘Method Statement’, stating how you will achieve this and how your commitment meets the Award Criteria, and
● a timed project plan and process, including how you will implement your commitment and by when. Also, how you will monitor, measure and report on your commitments and the impact of your proposals. You should include but not be limited to:
○ timed action plan
○ use of metrics
○ tools/processes used to gather data
○ reporting
○ feedback and improvement
○ transparency</t>
    </r>
  </si>
  <si>
    <t>5j_1.2aq</t>
  </si>
  <si>
    <t>5j_2</t>
  </si>
  <si>
    <t>Fighting Climate Change</t>
  </si>
  <si>
    <t>5j_2.1aq</t>
  </si>
  <si>
    <r>
      <t xml:space="preserve">NHS England has a duty to consider the Social Value Act 2012 as part of this procurement process.  
</t>
    </r>
    <r>
      <rPr>
        <i/>
        <sz val="11"/>
        <color theme="3"/>
        <rFont val="Arial"/>
        <family val="2"/>
      </rPr>
      <t>Using a maximum of 1,000 characters describe the commitment your organisation will make to ensure that opportunities under the framework deliver the outcome  and Award Criteria. Please include:</t>
    </r>
    <r>
      <rPr>
        <sz val="11"/>
        <rFont val="Arial"/>
        <family val="2"/>
      </rPr>
      <t xml:space="preserve">
● your ‘Method Statement’, stating how you will achieve this and how your commitment meets the Award Criteria, and
● a timed project plan and process, including how you will implement your commitment and by when. Also, how you will monitor, measure and report on your commitments/the impact of your proposals. You should include but not be limited to:
○ timed action plan
○ use of metrics
○ tools/processes used to gather data
○ reporting
○ feedback and improvement
○ transparency</t>
    </r>
  </si>
  <si>
    <t>5j_2.2aq</t>
  </si>
  <si>
    <t>5j_2.3aq</t>
  </si>
  <si>
    <t>OFFICIAL SENSITIVE - COMMERCIAL</t>
  </si>
  <si>
    <t>Section</t>
  </si>
  <si>
    <t>Weighting</t>
  </si>
  <si>
    <t>Prescribing and Dispensing</t>
  </si>
  <si>
    <t>Delivery</t>
  </si>
  <si>
    <t>Cold Chain</t>
  </si>
  <si>
    <t>Equipment and Ancills</t>
  </si>
  <si>
    <t>Governance</t>
  </si>
  <si>
    <t>Digital</t>
  </si>
  <si>
    <t xml:space="preserve">Net Zero &amp; Social Value </t>
  </si>
  <si>
    <t>Pricing</t>
  </si>
  <si>
    <t>Total:</t>
  </si>
  <si>
    <t>Section / Event</t>
  </si>
  <si>
    <t>Sub Criteria</t>
  </si>
  <si>
    <t>Sub-criteria, i.e. line by line detail and weighting for is contained within Document 5 - Specification.</t>
  </si>
  <si>
    <t>Sub-criteria, i.e. line by line detailed guidance is provided within Document 2a Award criteria and weighting for is contained within Document 5 - Specification.</t>
  </si>
  <si>
    <t>Sub-criteria of pricing marks can be found in the Document 6 - Pricing Schedule.</t>
  </si>
  <si>
    <t>OFFICIAL - SENSITIVE: COMMERCIAL</t>
  </si>
  <si>
    <t>Instructions for completing this Specification</t>
  </si>
  <si>
    <t xml:space="preserve">Please indicate your acceptance and understanding of EACH of the requirements by selecting the appropriate response from the drop down boxes provided. In addition, where questions provide space for you to provide further details you should ensure all boxes are completed. Please be aware that ALL question responses in this Specification will be referenced during evaluation against the Award Criteria detailed in Document 2a
Offerors completing this Specification should save the file as Excel format. Please do NOT use square brackets [  ] when referring to reference points in your responses.
Please ensure you complete your supplier identification details within the yellow boxes on the Introduction tab of this document </t>
  </si>
  <si>
    <t xml:space="preserve">Instructions for completing </t>
  </si>
  <si>
    <r>
      <rPr>
        <b/>
        <sz val="12"/>
        <color rgb="FFFF0000"/>
        <rFont val="Arial"/>
        <family val="2"/>
      </rPr>
      <t xml:space="preserve">Commercial aspects
</t>
    </r>
    <r>
      <rPr>
        <sz val="12"/>
        <color rgb="FFFF0000"/>
        <rFont val="Arial"/>
        <family val="2"/>
      </rPr>
      <t xml:space="preserve">Commercial aspects i.e. pricing must only be entered in Document 6 Commercial Schedule and will not be accepted if entered within any other documents, or elsewhere in your tender response.
</t>
    </r>
  </si>
  <si>
    <r>
      <rPr>
        <b/>
        <sz val="12"/>
        <rFont val="Arial"/>
        <family val="2"/>
      </rPr>
      <t xml:space="preserve">Loading PDF Attachments onto Atamis
</t>
    </r>
    <r>
      <rPr>
        <sz val="12"/>
        <rFont val="Arial"/>
        <family val="2"/>
      </rPr>
      <t xml:space="preserve">Only the first 500 characters entered into text boxes will be taken into consideration during evaluation; for anything longer please submit a PDF file onto Atamis, however to help with the evaluation process please avoid answering questions by repeatedly referencing PDF attachments.
PDF documents submitted must not be locked i.e. so they can be searchable. These documents will be held internally by a database such that the master copy cannot be changed in the database.
</t>
    </r>
  </si>
  <si>
    <r>
      <rPr>
        <b/>
        <sz val="12"/>
        <rFont val="Arial"/>
        <family val="2"/>
      </rPr>
      <t>Naming Protocol</t>
    </r>
    <r>
      <rPr>
        <sz val="12"/>
        <rFont val="Arial"/>
        <family val="2"/>
      </rPr>
      <t xml:space="preserve">
When providing PDF attachments, it is mandatory to follow the naming protocol below:</t>
    </r>
    <r>
      <rPr>
        <i/>
        <sz val="12"/>
        <rFont val="Arial"/>
        <family val="2"/>
      </rPr>
      <t xml:space="preserve">
SupplierName_[QuestionRef]_Subject.pdf
</t>
    </r>
    <r>
      <rPr>
        <sz val="12"/>
        <rFont val="Arial"/>
        <family val="2"/>
      </rPr>
      <t xml:space="preserve">Offeror's should name each attachment commencing with their Supplier name and the Specification Reference, replacing the full stop with an underscore. e.g. </t>
    </r>
    <r>
      <rPr>
        <i/>
        <sz val="12"/>
        <rFont val="Arial"/>
        <family val="2"/>
      </rPr>
      <t xml:space="preserve">SupplierName_5c_3_5a_SameDriver.pdf
</t>
    </r>
    <r>
      <rPr>
        <sz val="12"/>
        <rFont val="Arial"/>
        <family val="2"/>
      </rPr>
      <t xml:space="preserve">The subject is not mandatory, but can be useful.
</t>
    </r>
  </si>
  <si>
    <t>DEFINITIONS AND ABBREVIATIONS</t>
  </si>
  <si>
    <t>Abbreviations</t>
  </si>
  <si>
    <t xml:space="preserve">CCG </t>
  </si>
  <si>
    <t>cGCP</t>
  </si>
  <si>
    <t>cGDP</t>
  </si>
  <si>
    <t>cGMP</t>
  </si>
  <si>
    <t>Continuous Professional Development</t>
  </si>
  <si>
    <t>CPD</t>
  </si>
  <si>
    <t>NHS England Clinical Reference Group</t>
  </si>
  <si>
    <t>DBS</t>
  </si>
  <si>
    <t>Disclosure and Barring Service</t>
  </si>
  <si>
    <t>DTAC</t>
  </si>
  <si>
    <t>Digital Technical Assessment Criteria as defined by  NHS X - https://www.nhsx.nhs.uk/key-tools-and-info/digital-technology-assessment-criteria-dtac/</t>
  </si>
  <si>
    <t>GPhC</t>
  </si>
  <si>
    <t>General Pharmaceutical Council</t>
  </si>
  <si>
    <t>HCP</t>
  </si>
  <si>
    <t>Health Care Professional</t>
  </si>
  <si>
    <t xml:space="preserve">LFPSE </t>
  </si>
  <si>
    <t>Learning From Patient Safety Events (previously called the patient safety incident management system – PSIMS – during development) is replacing the current National Reporting and Learning System (NRLS) and Strategic Executive Information System (StEIS), to offer better support for staff from all health and care sectors.</t>
  </si>
  <si>
    <t>MHRA</t>
  </si>
  <si>
    <t>Medicines and Healthcare Products Regulatory Agency</t>
  </si>
  <si>
    <t>NHMC</t>
  </si>
  <si>
    <t>National Homecare Medicines Committee</t>
  </si>
  <si>
    <t>NHS</t>
  </si>
  <si>
    <t>National Health Service</t>
  </si>
  <si>
    <t>NHSE</t>
  </si>
  <si>
    <t>National Heath Service England</t>
  </si>
  <si>
    <t>NHSX</t>
  </si>
  <si>
    <t>now part of the NHS Transformation Directorate</t>
  </si>
  <si>
    <t>NMC</t>
  </si>
  <si>
    <t>Nursing and Midwifery Council</t>
  </si>
  <si>
    <t>NRLS</t>
  </si>
  <si>
    <t>central database of patient safety information held by
the NHS Commissioning Board Special Health Authority
(the NRLS was previously developed by the National
Patient Safety Agency or NPSA).</t>
  </si>
  <si>
    <t>PVG</t>
  </si>
  <si>
    <t xml:space="preserve">Protection of vulnerable groups scheme. Scottish equivalant of DBS </t>
  </si>
  <si>
    <t>RCN</t>
  </si>
  <si>
    <t>Royal College of Nursing</t>
  </si>
  <si>
    <t>RPS</t>
  </si>
  <si>
    <t>Royal Pharmaceutical Society</t>
  </si>
  <si>
    <t>SmPC</t>
  </si>
  <si>
    <t>Summary of Product Characteristics</t>
  </si>
  <si>
    <t>Definitions</t>
  </si>
  <si>
    <t>AccessNI</t>
  </si>
  <si>
    <t xml:space="preserve">Northern Ireland equivalant of DBS </t>
  </si>
  <si>
    <t xml:space="preserve">Adverse Drug Reaction </t>
  </si>
  <si>
    <t xml:space="preserve">is a response to a medicinal product that is noxious and unintended effects resulting not only from the authorised use of a medicinal product at normal doses, but also from medication errors and uses outside the terms of the marketing authorisation, including the misuse, off-label use and abuse of the medicinal product. The definition of Adverse Drug Reaction would also normally include incidents of noxious and unintended effects arising from unlicensed use, misuse and abuse of medicines.
</t>
  </si>
  <si>
    <t>Agreement</t>
  </si>
  <si>
    <t>means the framework agreement or contract document(s) including it's terms and conditions.</t>
  </si>
  <si>
    <t>Ancillary List</t>
  </si>
  <si>
    <t>means any document so named and provided with this specification.</t>
  </si>
  <si>
    <t>Authorised Person</t>
  </si>
  <si>
    <t>means an individual with sufficient authority and/or qualification within an organisation to formally represent that organisation.</t>
  </si>
  <si>
    <t>Bank Holiday</t>
  </si>
  <si>
    <t>means the UK nationally recognised Bank Holidays</t>
  </si>
  <si>
    <t>Buffer Stock</t>
  </si>
  <si>
    <t>Safety stock of ancillaries, medicines and equipment held in home as backup for emergency use.</t>
  </si>
  <si>
    <t>Business Days</t>
  </si>
  <si>
    <t>Monday - Friday excluding Bank Holidays</t>
  </si>
  <si>
    <t>Caldicott principles</t>
  </si>
  <si>
    <t xml:space="preserve">Principles for sharing of patient information.  Caldicott review: information governance in the health and care system - a report published by Department of Health 26 April 2013.  Following a request from the Secretary of State for Health, Dame Fiona Caldicott carried out this independent review of information sharing to ensure that there is an appropriate balance between the protection of patient information and the use and sharing of information to improve patient care.
</t>
  </si>
  <si>
    <t>Call-off Contract</t>
  </si>
  <si>
    <t>means an agreement between the Supplier and the Purchasing Authority in accordance with the terms of an overarching framework agreement.</t>
  </si>
  <si>
    <t>Certification</t>
  </si>
  <si>
    <t xml:space="preserve">means a relevant and auditable guarantee that an action has been undertaken. </t>
  </si>
  <si>
    <t xml:space="preserve">Chief Pharmacist or equivalent </t>
  </si>
  <si>
    <t xml:space="preserve">for the purposes of this specification this term is used to describe the senior pharmacist responsible for the provision of professional pharmacy services within the homecare organisation for example the Chief Pharmacist of an NHS Foundation Trust, or the Superintendent Pharmacist in a third party homecare service provider, or the lead Pharmacist in a commissioning organisation.
</t>
  </si>
  <si>
    <t xml:space="preserve">Clinical Outcome </t>
  </si>
  <si>
    <t xml:space="preserve">an objective measure of the
health, wellbeing or quality of life of a patient following
a clinical intervention.
</t>
  </si>
  <si>
    <t xml:space="preserve">Clinical Responsibility </t>
  </si>
  <si>
    <t xml:space="preserve">responsibility for a particular
aspect of a patient's healthcare.
</t>
  </si>
  <si>
    <t>Clinical Service Pathway</t>
  </si>
  <si>
    <t>is a collection of Clinical Service Protocols and relevant Standard Operating Procedures that together make up the Clinical Service that is expected from the Homecare Service that is being contracted. (would need to include a summary)</t>
  </si>
  <si>
    <t>Clinical Service Protocol</t>
  </si>
  <si>
    <t xml:space="preserve">– the Clinical Service Protocol
indicates the actions to be undertaken and the records
to be kept during the provision of a clinical service and
is equivalent to a Standard Operating Procedure for that
clinical element of the service.
Please refer to page 16 and 17 of the "Handbook for Homecare Services in England, May 2014"  
</t>
  </si>
  <si>
    <t xml:space="preserve">Clinically Screened </t>
  </si>
  <si>
    <t xml:space="preserve">Screening using clinical knowledge
and professional judgement, for the purposes of this
handbook the term is also used to indicate the provision
of a 'second pair of eyes check' by a suitably qualified
healthcare professional who has access to the patients
clinical record.
</t>
  </si>
  <si>
    <t>Complaint</t>
  </si>
  <si>
    <t xml:space="preserve">As defined in the RPS Homecare handbook appendix 19 </t>
  </si>
  <si>
    <t>Consignment</t>
  </si>
  <si>
    <t>means appropriately packaged Products delivery</t>
  </si>
  <si>
    <t>Contracting Authority</t>
  </si>
  <si>
    <t>the framework agreement owner (as applicable) or organisation letting the contract in the event of a standalone contract.</t>
  </si>
  <si>
    <t>Delivery to patient’s normal place of residence or other community location.</t>
  </si>
  <si>
    <t>Digital Solutions</t>
  </si>
  <si>
    <t>A series of solution delivered through digital technology to improve the homecare service processes for staff involved and enhance the service experience and treatment outcome for patients. The solutions can be provided for web, desktop, mobile applications and other cloud-based devices/platforms.</t>
  </si>
  <si>
    <t>Equipment List</t>
  </si>
  <si>
    <t>Home</t>
  </si>
  <si>
    <t>means patient's domicile or normal place of residence.</t>
  </si>
  <si>
    <t xml:space="preserve">Homecare pharmacist </t>
  </si>
  <si>
    <t xml:space="preserve">a pharmacist with appropriate
competence in provision and administration of
homecare services.
</t>
  </si>
  <si>
    <t xml:space="preserve">Homecare team </t>
  </si>
  <si>
    <t xml:space="preserve">multidisciplinary and cross organisational
team involved in the management
and delivery of a homecare service.
</t>
  </si>
  <si>
    <t>Individual Care Plan</t>
  </si>
  <si>
    <t xml:space="preserve">the medicines pathway defined for a specific individual patient giving chosen options from the medicines pathway and additional tests, reviews and services to be provided and any risk control measures or special instructions to be implemented due to the
patient's individual circumstances. Please refer to page 14 of the "Handbook for Homecare Services in England, May 2014"  
</t>
  </si>
  <si>
    <t>Key Performance Indicators (KPI's)</t>
  </si>
  <si>
    <t xml:space="preserve">Key Performance Indicators are quantifiable measurements, agreed to beforehand, that reflect the critical success factors of an organisation.
Please refer to page 24 and 25 of the "Handbook for Homecare Services in England, May 2014"  This refers to Appendix 10.
</t>
  </si>
  <si>
    <t>Management Information</t>
  </si>
  <si>
    <t>regular reports requested by the contracting authority or Purchasing Authority for the purpose of monitoring the performance of the service. Including but not limited to Key Performance Indicators (KPIs) and Activity Data.</t>
  </si>
  <si>
    <t>Manufacturing Licence (MLA)</t>
  </si>
  <si>
    <t>A manufacturing license agreement (MLA) is an agreement between an inventor and a manufacturer. The agreement allows a third party to produce and use the inventor's product for payment in royalties or a specific lump sum. There are no specific regulations regarding MLAs.</t>
  </si>
  <si>
    <t xml:space="preserve">Marketing Authorisation </t>
  </si>
  <si>
    <t xml:space="preserve">Medicinal products must be the subject of a marketing authorisation (MA) from the MHRA before being placed on the market, unless they are exempt (see Unlicensed Medicines). Medicines with a MA carry a PLGB number. Licensed medicines manufactured prior to EU exit may bear a EU or PL number.   </t>
  </si>
  <si>
    <t xml:space="preserve">Medication Errors </t>
  </si>
  <si>
    <t xml:space="preserve">any Patient Safety Incident where there has been an error in the process of prescribing, preparing, dispensing, administering, monitoring or providing advice on medicines. These Patient Safety Incidents can be divided into two categories; errors of commission or errors of omission. The former include, for example, wrong medicine or wrong dose. The latter include, for example, omitted dose or a failure to monitor, such as international normalised ratio for anticoagulant therapy. The definition of medication errors would also normally include Patient Safety Incidents arising from unlicensed use, misuse and abuse of medicines.
</t>
  </si>
  <si>
    <t xml:space="preserve">Medicines Homecare Pathway </t>
  </si>
  <si>
    <t xml:space="preserve">the expected treatment to be provided within the homecare service including diagnosis, referral, dosage routes and frequencies, routine tests, decision points, treatment end points and interventions and service options available at the different stages of the medicines pathway.   
Please refer to the "Handbook for Homecare Services in England, May 2014", and the example at Appendix 6.
</t>
  </si>
  <si>
    <t>Non-clinical Home Visit Protocol</t>
  </si>
  <si>
    <t>Normal Service Hours</t>
  </si>
  <si>
    <t>As specified under each activity e.g. Patient service helpline, delivery, clinical service protocol, home visit protocol.</t>
  </si>
  <si>
    <t>Normal Working Hours</t>
  </si>
  <si>
    <t>As specified in the General Tab for Homecare Administration Staff</t>
  </si>
  <si>
    <t xml:space="preserve">Out of hours </t>
  </si>
  <si>
    <t>Any time not specified as normal service hours for the relevant activity</t>
  </si>
  <si>
    <t>Patient</t>
  </si>
  <si>
    <t>means the individual receiving the homecare service and/or as applicable their carer or parent/guardian.</t>
  </si>
  <si>
    <t xml:space="preserve">Patient Safety Incidents </t>
  </si>
  <si>
    <t xml:space="preserve">NRLS defines Patient Safety
Incidents as any unintended or unexpected incident which could have, or did, lead to harm for one or more patients receiving NHS-funded healthcare. For the purposes of this specification, this definition is extended to also cover non-NHS funded healthcare received as part of homecare services in England.
</t>
  </si>
  <si>
    <t xml:space="preserve">Patient’s home </t>
  </si>
  <si>
    <t xml:space="preserve">the patient’s normal place of residence or other community location.
</t>
  </si>
  <si>
    <t>Prescription</t>
  </si>
  <si>
    <t>means any document so named and compliant with requirements set out in law.</t>
  </si>
  <si>
    <t>Product List</t>
  </si>
  <si>
    <t>Products</t>
  </si>
  <si>
    <t>means any one, or combination of, medicines, ancillaries and equipment supplied to the Patient by the Supplier.</t>
  </si>
  <si>
    <t xml:space="preserve">Purchasing Authority </t>
  </si>
  <si>
    <t xml:space="preserve">the Trust or other organisation
that is purchasing the homecare service for its patients.
</t>
  </si>
  <si>
    <t xml:space="preserve">Serious Adverse Drug Reaction </t>
  </si>
  <si>
    <t xml:space="preserve">an adverse drug
reaction that is fatal, life-threatening, disabling, incapacitating, result in congenital abnormalities; and results in or prolong hospitalisation.
</t>
  </si>
  <si>
    <t>Service Activation including service re-activation</t>
  </si>
  <si>
    <t>means the point at which all valid registration details have been received by the Supplier and first attempt to contact the patient to make the supply of Products is complete</t>
  </si>
  <si>
    <t>Services</t>
  </si>
  <si>
    <t>means the services outlined in this specification including non-clinical and clinical.</t>
  </si>
  <si>
    <t>Socially Clean</t>
  </si>
  <si>
    <t>clean to a socially acceptable standard for personal hygiene purposes but not disinfected nor sterilised.</t>
  </si>
  <si>
    <t>Specified Medicines Ancillaries and Equipment</t>
  </si>
  <si>
    <t>Any product included in the relevant medicines, ancillary or equipment lists</t>
  </si>
  <si>
    <t>Supplier</t>
  </si>
  <si>
    <t xml:space="preserve">the primary contractor who enters into an agreement with the purchasing authority to supply goods and/or services.
</t>
  </si>
  <si>
    <t>Wholesale Dealers Licence</t>
  </si>
  <si>
    <t xml:space="preserve">Any company or individual wishing to wholesale deal (defined as selling, supplying or procuring to anyone other than the end-user) medicinal products within GB must hold a wholesale dealer's licence (WDA(H)). </t>
  </si>
  <si>
    <t>Commercial Medicines Unit</t>
  </si>
  <si>
    <t>Please provide details relating to the person completing this Specification:</t>
  </si>
  <si>
    <t>SUPPLIER NAME:</t>
  </si>
  <si>
    <t>(*) Please ensure Supplier Name is entered correctly; this will then appear at the top of each worksheet</t>
  </si>
  <si>
    <t>Contact name:</t>
  </si>
  <si>
    <t>Job Title:</t>
  </si>
  <si>
    <t>Telephone:</t>
  </si>
  <si>
    <t>Mobile:</t>
  </si>
  <si>
    <t>Email:</t>
  </si>
  <si>
    <t>Patient Numbers</t>
  </si>
  <si>
    <t>Great Ormond Street Hospital for Children NHS Foundation Trust</t>
  </si>
  <si>
    <t>Useful Links</t>
  </si>
  <si>
    <t>The following documents can be found in the Homecare Handbook:</t>
  </si>
  <si>
    <t xml:space="preserve">Appendix 4a - Patient Registration Form Guidance </t>
  </si>
  <si>
    <t>Appendix 5a - Template homecare patient satisfaction questionnaire</t>
  </si>
  <si>
    <t>Appendix 7 - Home suitability and needs assessment checklist</t>
  </si>
  <si>
    <t>Appendix 8 - Example of Simplified Homecare Suitability and Needs Assessment</t>
  </si>
  <si>
    <t>Appendix 12 - Procedure for transferring patients between homecare services</t>
  </si>
  <si>
    <t>Appendix 19 - Further Guidance on the Managing of Complaints and Incidents within Homecare Services</t>
  </si>
  <si>
    <t>The following example documents referenced within this specification are included as an Appendix in the ITO pack:</t>
  </si>
  <si>
    <t>Document No. 2b - Management Information Template</t>
  </si>
  <si>
    <t xml:space="preserve">Name of referring PH Specilist Centre </t>
  </si>
  <si>
    <t xml:space="preserve">Imperial College Healthcare NHS Trust  </t>
  </si>
  <si>
    <t xml:space="preserve">Papworth Hospital NHS Foundation Trust </t>
  </si>
  <si>
    <t xml:space="preserve">Royal Brompton and Harefield NHS Foundation Trust </t>
  </si>
  <si>
    <t xml:space="preserve">Royal Free London NHS Foundation Trust  </t>
  </si>
  <si>
    <t xml:space="preserve">Sheffield Teaching Hospitals NHS Foundation Trust </t>
  </si>
  <si>
    <t xml:space="preserve">The Newcastle upon Tyne Hospitals NHS Foundation Trust  </t>
  </si>
  <si>
    <t>Total patients seen at English PH specialised centres</t>
  </si>
  <si>
    <t>Appendix B  - Example of Invoice Layout</t>
  </si>
  <si>
    <t>Please note that this specification refers to other documents in the ITO pack, namely:</t>
  </si>
  <si>
    <t>Document No. 5a - PH Medicines Pathway</t>
  </si>
  <si>
    <r>
      <t xml:space="preserve">From previous PH spec </t>
    </r>
    <r>
      <rPr>
        <b/>
        <sz val="11"/>
        <rFont val="Arial"/>
        <family val="2"/>
      </rPr>
      <t xml:space="preserve">this is included on the the governance tab </t>
    </r>
    <r>
      <rPr>
        <sz val="11"/>
        <rFont val="Arial"/>
        <family val="2"/>
      </rPr>
      <t>line 32</t>
    </r>
  </si>
  <si>
    <r>
      <t xml:space="preserve">Stakeholder comments: </t>
    </r>
    <r>
      <rPr>
        <b/>
        <sz val="11"/>
        <color rgb="FFFF0000"/>
        <rFont val="Arial"/>
        <family val="2"/>
      </rPr>
      <t>insert name and centre</t>
    </r>
  </si>
  <si>
    <r>
      <rPr>
        <i/>
        <sz val="11"/>
        <color theme="3"/>
        <rFont val="Calibri"/>
        <family val="2"/>
        <scheme val="minor"/>
      </rPr>
      <t>Using a maximum of 1,000 characters describe the commitment your organisation will make to ensure that opportunities under this framework agreement deliver the Award Criteria. Please include:</t>
    </r>
    <r>
      <rPr>
        <sz val="11"/>
        <color theme="1"/>
        <rFont val="Arial"/>
        <family val="2"/>
      </rPr>
      <t xml:space="preserve">
Detail how, through the delivery of the contract, you will ensure that there is a skills policy that focuses on increasing the average level of skills of the workforce and also reduce inequalities in the way skills are distributed among the population, keeping the supply of skills aligned and responsive to market needs.
 Equalities - As part of your training, do you train staff on your equality policy and does this include barring discrimination on the grounds of all nine protected characteristics: 1 Age, 2 Disability, 3 Gender Reassignment, 4 Marriage &amp; Civil Partnership, 5 Pregnancy &amp; Maternity, 6 Race, 7 Religion or Belief, 8 Sex and 9 Sexual Orientation.</t>
    </r>
  </si>
  <si>
    <t>Detail how, through the delivery of the framework agreement, you will reduce the amount of single use plastic used for both packaging and products that will be provided throughout the lifetime of the Agreement.</t>
  </si>
  <si>
    <t xml:space="preserve">Detail how, through the delivery of the contract, you plan to reduce your road miles in line with reducing carbon emissions (both in your supply chain and embedded carbon within products) required for the provision and running of the service throughout the lifetime of the Agreement. </t>
  </si>
  <si>
    <t>OK - providing there is not an additional delivery charge</t>
  </si>
  <si>
    <t>not needed</t>
  </si>
  <si>
    <t>N/A</t>
  </si>
  <si>
    <t>not required</t>
  </si>
  <si>
    <t>Equipment to be included in Pump Rental Costs (2 per patient - 3 if lives more than 6 hours away)</t>
  </si>
  <si>
    <t>1 Pump Bag</t>
  </si>
  <si>
    <t>1 Pump bag</t>
  </si>
  <si>
    <t>AVOSET pump rental to include</t>
  </si>
  <si>
    <t>1 Avoset pump</t>
  </si>
  <si>
    <t>1 Avoset Operators Manual</t>
  </si>
  <si>
    <t>1 Avoset Patient Information Booklet</t>
  </si>
  <si>
    <t>these are no longer used anywhere</t>
  </si>
  <si>
    <t>check with Sheffield but I think these are no longer in use</t>
  </si>
  <si>
    <t>Hammersmith</t>
  </si>
  <si>
    <t xml:space="preserve">Stakeholder comments </t>
  </si>
  <si>
    <t xml:space="preserve">We accept 5 working days. Would like it to be 3 working days but is this reasonable/fair for the homecare companies? </t>
  </si>
  <si>
    <t>Languages that will be useful: Hindi</t>
  </si>
  <si>
    <t>Yes, 14 days buffer stock</t>
  </si>
  <si>
    <t>Agree with strengthened point</t>
  </si>
  <si>
    <t xml:space="preserve">General question so not forgotten: What is the update with Gibraltar patients as we have 2 patient on oral therapy? </t>
  </si>
  <si>
    <t>To include 8 weekly</t>
  </si>
  <si>
    <t>"4 hour delivery window" doesn’t match with the crtieria is line 6 above</t>
  </si>
  <si>
    <t xml:space="preserve">With pumps, the previous agreement was a replacement within 6 hours. From experience, delivery within 6 hours rarely occurs so maybe 24 hours more realistic (and still safe)?  </t>
  </si>
  <si>
    <t xml:space="preserve">Question regarding delivery failures that lead to the Trust using courier to send urgent meds: the cost of the courier should be reimbursed if the delivery failure was the fault of the homecare company. Are we able to add something that covers this in this framework? </t>
  </si>
  <si>
    <t>Strongly agree with this!</t>
  </si>
  <si>
    <t>agreed</t>
  </si>
  <si>
    <t>Agreed - RPH used own documentation in line with national templates</t>
  </si>
  <si>
    <t xml:space="preserve">Agreed - there are some variable doses for titration </t>
  </si>
  <si>
    <t>Agreed</t>
  </si>
  <si>
    <t>Urgent line for urgent dose changes possibly</t>
  </si>
  <si>
    <t xml:space="preserve">This would be great -  dossette boxes will be very helpful. 
Dossette boxes should be made available.
</t>
  </si>
  <si>
    <t>Column G - 2 or 4 hour delivery slot?
Agreed</t>
  </si>
  <si>
    <t>If a patient requests assistance for a heavy box due to ill health or injury then they ask the driver for assistance, The driver is within their rights to refuse as it is not contractually stated. But would be hoped this request would be acknowledged or refusal recorded.</t>
  </si>
  <si>
    <t>Agreed - Robust reporting to the Hospital for repeat offenders</t>
  </si>
  <si>
    <t>Agree</t>
  </si>
  <si>
    <t>As above</t>
  </si>
  <si>
    <t>Not required</t>
  </si>
  <si>
    <t>The Suppliers will not be training our patients as they are trained by the Specialist Nurses in the PH Centres. The first delivery is sent to the hosptial when the patient starts as an emergency but when it is planned then the first delivery is sent to the patient's home.
Only if a centre requests home training
Training is delivered by Royal Papworth
Not required in Spec</t>
  </si>
  <si>
    <t xml:space="preserve">not required - we will not be hiring fridges from homecare
If fridges required - then keep in
</t>
  </si>
  <si>
    <t>Purchasing authority will provide a contract matrix</t>
  </si>
  <si>
    <t>Caldicott Guardian Training / GDPR</t>
  </si>
  <si>
    <t>Why do they need to supply this GDPR???</t>
  </si>
  <si>
    <t>Agree with All Below</t>
  </si>
  <si>
    <t>Stakeholder comments</t>
  </si>
  <si>
    <t>This is our normal working hours so reasonable 
Would like to see 18:00 or even 19:00
Saturday Morning?
Agreed</t>
  </si>
  <si>
    <t>Rather than specifying a buffer stock, buffer stock should be 14 days and the next delivery should be scheduled by the supplier to enable this to be in place.
Agreed</t>
  </si>
  <si>
    <t>This would only need to be submitted if nursing is required.
RPS Homecare Standards currently in re-write, this form is being review for its need. 
Complex therapies only - not for oral deliveries.  Issues to be flagged within 1 working day.</t>
  </si>
  <si>
    <t xml:space="preserve">Stakeholder meeting comments </t>
  </si>
  <si>
    <t>Dedicated Phone line for NHS professionals to be available
Agreed</t>
  </si>
  <si>
    <t>Investing in digital seems high on some homecare companies - with regards to communication, do we need to add things like "communication via app messaging service" or to leave out as not yet developed? 
Saturdays should be included, Not mentioned in E65
Agreed</t>
  </si>
  <si>
    <t>KPI and contract review meetings - Open engagement
Agreed</t>
  </si>
  <si>
    <t>NB. Our PH homecare prescriptions have a 12 month expiry and must not be exceeded
Agreed</t>
  </si>
  <si>
    <t xml:space="preserve">2 hour window should be compulsory for all suppliers as we know not all suppliers off this currently
Agreed - duplication </t>
  </si>
  <si>
    <t>We know this isnt always possible - lovely idea tho
but not absolutely crucial</t>
  </si>
  <si>
    <t>Agreed
but not absolutely crucial</t>
  </si>
  <si>
    <t>This should be reviewed as to the necessity of a POD which has a ink signature, maybe another means of proof is required. Electronic for example
Agreed.  Some providers are still currently using "COVID" no signature protocols.</t>
  </si>
  <si>
    <t>As before - not always possible for active pumps
Agreed, duplicated?</t>
  </si>
  <si>
    <t>Need to ensure it is clear on the packaging that the contents contain a fridge item
Only if patients fridge is deemed suitable and big enough, otherwise we may need to consider fridge rental
Agreed</t>
  </si>
  <si>
    <t>Yes - but would need robust instructions, we have nurses who cannot reset them properly on the wards (Not PH)
Agreed
Yes please, to cover the addition of sotatercept which will require cold storage</t>
  </si>
  <si>
    <t>Indeed - in a timely manner via the oncall team for PH as there could be missed doses.
Dependant on drug stability and SPC on temperature deviation.
Yes please, to cover the addition of sotatercept which will require cold storage</t>
  </si>
  <si>
    <t>As above
Yes please, to cover the addition of sotatercept which will require cold storage.</t>
  </si>
  <si>
    <t>Not required for the PH service</t>
  </si>
  <si>
    <t>Only visits for a non clinical reason are drivers delivering
Not required for the PH service</t>
  </si>
  <si>
    <t>Alternatives supplied by the supplier must be discussed in advance with the puchasing Authority 
Agreed</t>
  </si>
  <si>
    <t>The helpline needs to be 24 hour - an emergency number should be given to all patients on prostacyclin therapy
Consider video, electronic guidance
Agreed</t>
  </si>
  <si>
    <t>SIB items to be authorised by the Purchasing authority, not just supplied on the patients request.
Agreed</t>
  </si>
  <si>
    <t>remove - supplier not proving training
Need to keep as we train patients how to manage pumps/nebulisers etc 
Pump User Manuals must be supplied
Agreed</t>
  </si>
  <si>
    <t>they need a 24hr emergency line to be able to do this 
Caveat - Patients in full time education require 3 pumps as standard and patients going on holiday require 3 pumps for the duration of their holiday in case of failure
Agreed</t>
  </si>
  <si>
    <t>Agreed and fair
Should be sent via Royal Mail / inexpenzive despatch option.  These items are low value and not urgent.</t>
  </si>
  <si>
    <t>at least 2 weeks worth
Agreed and fair
2 weeks buffer stock of Drug and Ancillaries
Agreed</t>
  </si>
  <si>
    <t>Purchasing authority will provide a contract matrix
Agreed</t>
  </si>
  <si>
    <t>Stakeholder comments 24/05/23-12/06/23</t>
  </si>
  <si>
    <t>Reasonable 
Will there be Therapy specific welcome packs ie.for IV patients explaining the pumps/ancillaries etc which would be different to the ORAL patients 
Available in different languages - most common
Agreed
Not all of our new patients receive welcome packs and contact details for homecare service- ? KPI - this would be monitored at a local level maybe rather then National</t>
  </si>
  <si>
    <t>No reason to exclude - probably not going to get used
NOMADS, delivery frequency outside standard.
unsure what this means?</t>
  </si>
  <si>
    <t>No reason to exclude - probably not going to get used
unclear what urgent/ emergency services being mentioned?
Deliveries requested in the contracted timeframe must be delivered.  Payment authorities should not be approached for emergency fees unless the request is too short notice.</t>
  </si>
  <si>
    <t xml:space="preserve">Remove ot required </t>
  </si>
  <si>
    <t xml:space="preserve">Remove </t>
  </si>
  <si>
    <t>AGREED TAB - 13/06/23</t>
  </si>
  <si>
    <t>agreed - 13/06/23</t>
  </si>
  <si>
    <t xml:space="preserve">Question at pre tender around Saturday provision and extend opening hours. </t>
  </si>
  <si>
    <t xml:space="preserve">The frequency of deliveries depends on the treatment regime in accordance with the Medicines Homecare Pathway and the stability of product in accordance with the commercial schedule. Should deliveries be required more or less frequently, the Supplier will be notified by the Purchasing Authority. 
The frequency of deliveries will usually be 4, 8 or 12 weekly for patients receiving treatment via infusions, or oral or inhaled treatments.
</t>
  </si>
  <si>
    <t xml:space="preserve">Agreed </t>
  </si>
  <si>
    <t>Remove</t>
  </si>
  <si>
    <r>
      <t>On receipt of valid registration information, the Supplier will log the patient onto their systems.  Any special needs identified in the individual patient care plan, or otherwise identified by the Supplier will be considered by the Supplier and any safety concerns or additional costs for product or service items not included in this specification raised with the Purchasing Authority before the patient is designated as ready for service activation. The Supplier has the right to decline to accept patients with additional special needs onto the homecare service.
The patient's details should be recorded on the Supplier's systems and Service Activation completed within</t>
    </r>
    <r>
      <rPr>
        <b/>
        <sz val="11"/>
        <rFont val="Arial"/>
        <family val="2"/>
      </rPr>
      <t xml:space="preserve"> 5</t>
    </r>
    <r>
      <rPr>
        <sz val="11"/>
        <rFont val="Arial"/>
        <family val="2"/>
      </rPr>
      <t xml:space="preserve"> working days subject to the timely receipt of the initial prescription and purchase order as detailed in the specification. </t>
    </r>
  </si>
  <si>
    <t xml:space="preserve">Agreed to keep at 5 </t>
  </si>
  <si>
    <t xml:space="preserve">The Purchasing Authority will complete and securely transmit to the Supplier an initial prescription for medicines, ancillaries and equipment  as required for the first treatment period, plus a 14 days of buffer stock and its associated purchase order.
</t>
  </si>
  <si>
    <t>REMOVE</t>
  </si>
  <si>
    <t>The Purchasing Authority will re-assess the patient’s suitability for homecare periodically. The Supplier must inform the Purchasing Authority within 2 working days of any concerns regarding patients’, or their home environment’s, suitability for receipt of the requested homecare medicines service.</t>
  </si>
  <si>
    <t>The Supplier will notify the Purchasing Authority within 24 hours of any issue preventing the service activation for a patient on the confirmed activation date, or any patient for whom an expected service activation date has not been confirmed.</t>
  </si>
  <si>
    <t xml:space="preserve">remove </t>
  </si>
  <si>
    <t>argeed</t>
  </si>
  <si>
    <t>Pre tender question  - is patients services helpline different to the OOH emergency line for pumps?</t>
  </si>
  <si>
    <t xml:space="preserve">Patient Services telephone helpline to be provided.  The following attributes are  the minimum requirements
• available between 08:00hrs and 22:00hrs weekdays and 09:00hrs to 12:00hrs on Saturdays with answer phone outside those hours
• freephone number for landlines to call
• standard landline number for mobiles to call
</t>
  </si>
  <si>
    <t xml:space="preserve">The supplier must provide an inbound patient queries and complaints service during hours of service provision offering timely response to patient queries with answer phone outside those hours. This must include a telephone helpline at a local rate, freephone, or standard landline number for mobiles to call.
</t>
  </si>
  <si>
    <t xml:space="preserve">Moved to line 7 </t>
  </si>
  <si>
    <t xml:space="preserve">Action JR - look at prev PH and what came back new LSD - 14/06/23
The specification point was a yes/ no response all supplier responded yes and no clarification questions were received. 
</t>
  </si>
  <si>
    <t>5e_2</t>
  </si>
  <si>
    <t>5e_2.1s</t>
  </si>
  <si>
    <t>5e_2.2s</t>
  </si>
  <si>
    <t>5e_2.2aq</t>
  </si>
  <si>
    <t xml:space="preserve">With in reference to the above please provide an example of your maintained, servicing, pat testing records. </t>
  </si>
  <si>
    <t xml:space="preserve">LSD SPECIFICATION </t>
  </si>
  <si>
    <t xml:space="preserve">INCLUDED above </t>
  </si>
  <si>
    <t>additional information requested by the LSD group as issues with fridge records</t>
  </si>
  <si>
    <t>Medical grade fridge - with alarm</t>
  </si>
  <si>
    <t>small, medium or large</t>
  </si>
  <si>
    <t>For appropriate patients where a fridge is required. 
Size dependant upon  amount of vials for storage</t>
  </si>
  <si>
    <t>Individual fees</t>
  </si>
  <si>
    <t>Fridge temperature monitor</t>
  </si>
  <si>
    <t>if using own fridge</t>
  </si>
  <si>
    <t>To be added to the equipment list and commercial schedule</t>
  </si>
  <si>
    <t>It is expected that patients will maintain buffer stock in the home sufficient for 14 days treatment in addition to that calculated as normal as designated within the Medicine Pathway.</t>
  </si>
  <si>
    <t xml:space="preserve">With the co-operation of the patient or carer, The Contractor will undertake a stock check of medicines, ancillaries and equipment either over the phone or by email. 
Discrepancies of suspected over or under use in stock levels must be reported to the Purchasing Authority within 2 working days.
</t>
  </si>
  <si>
    <t xml:space="preserve">Removed </t>
  </si>
  <si>
    <t xml:space="preserve">Agreed - except for pump changes (servicing) Patient musty have 2 pumps ready for use and the new pump would not be set ready for use in a safe manner. Could be collected at a later date. - 
</t>
  </si>
  <si>
    <t xml:space="preserve">It is preferable that all collections of returned items are made at the same time as a scheduled product delivery.  If the collection is not taking place at the same time as the delivery, the Supplier must agree a convenient collection time with the patient or carer.
Supplier must ensure that the patients have 2 usable pumps ready for use at all times even during servicing. </t>
  </si>
  <si>
    <t xml:space="preserve">Suppliers may be asked to deliver to different UK addresses in term time compared to holiday time. e.g.: students with home and term time addresses or children living between two parents.  </t>
  </si>
  <si>
    <r>
      <t>The Supplier will be required in exceptional circumstances to provide additional supplies to cover patient holidays and travel away from home  to any address in the UK mainland including islands accessible by road plus the Isle of Wight and the Isles of Scilly; or England and its Islands</t>
    </r>
    <r>
      <rPr>
        <i/>
        <sz val="11"/>
        <rFont val="Arial"/>
        <family val="2"/>
      </rPr>
      <t xml:space="preserve">. </t>
    </r>
    <r>
      <rPr>
        <sz val="11"/>
        <rFont val="Arial"/>
        <family val="2"/>
      </rPr>
      <t xml:space="preserve">
The holiday service should include delivery of all medicines, ancillaries and equipment and clinical services; return of equipment, ancillaries and excess medicines; and disposal of clinical waste as appropriate.</t>
    </r>
  </si>
  <si>
    <t xml:space="preserve">agreed </t>
  </si>
  <si>
    <r>
      <t xml:space="preserve">Patient Information will advise that Patients are required to provide at least 4 weeks notice of travel plans within the UK in order that the Supplier can make necessary arrangements for service delivery. 
If patients are planning to travel abroad, and notify the Supplier, the Supplier must notify the Purchasing Authority at least 4 weeks in advance of the departure date.  Arrangements to administer the therapy whilst abroad are the responsibility of the specialist nursing team at the referring hospital. The Supplier may be asked to supply letters for international travel or to arrange cold chain deliveries in some circumstances (translated into other languages as required). They may also be asked to provide advice/assistance with the packaging of drug for transportation or to deliver to UK airports and ports on request.
</t>
    </r>
    <r>
      <rPr>
        <sz val="11"/>
        <color rgb="FFFF0000"/>
        <rFont val="Arial"/>
        <family val="2"/>
      </rPr>
      <t xml:space="preserve">Any holiday services that include provision of clinical services in alternative locations must be subject to a Suitability and Needs Assessment and arranged with the full knowledge and support of the clinical team responsible for the patients treatment. </t>
    </r>
    <r>
      <rPr>
        <sz val="11"/>
        <rFont val="Arial"/>
        <family val="2"/>
      </rPr>
      <t xml:space="preserve">
The patient is responsible for obtaining appropriate medical insurance which will allow them to obtain appropriate medical advice and treatment locally and to cover any unplanned events. The Supplier may be contacted to provide assistance, however there is no responsibility to get medicines or ancillaries to the patient should the patient not be able to return home as planned.</t>
    </r>
  </si>
  <si>
    <t>agreed - remove red no nursing service provided</t>
  </si>
  <si>
    <t>remove</t>
  </si>
  <si>
    <r>
      <t xml:space="preserve">Any instruction from the Purchasing Authority to amend, interrupt or cease the homecare service for an individual patient must be implemented within </t>
    </r>
    <r>
      <rPr>
        <i/>
        <sz val="11"/>
        <rFont val="Arial"/>
        <family val="2"/>
      </rPr>
      <t>2</t>
    </r>
    <r>
      <rPr>
        <sz val="11"/>
        <rFont val="Arial"/>
        <family val="2"/>
      </rPr>
      <t xml:space="preserve"> working days. The Purchasing Authority will not be responsible for any costs or losses incurred by the Supplier for products or services </t>
    </r>
    <r>
      <rPr>
        <sz val="11"/>
        <color rgb="FFFF0000"/>
        <rFont val="Arial"/>
        <family val="2"/>
      </rPr>
      <t>(excluding equipment see below)</t>
    </r>
    <r>
      <rPr>
        <sz val="11"/>
        <rFont val="Arial"/>
        <family val="2"/>
      </rPr>
      <t xml:space="preserve"> provided later than the 2nd working day after notification of interruption or termination of service.  Confirmation must be provided in writing by the Purchasing Authority if initial instruction is verbal.
Service re-activation will be in accordance with the Service Activation provisions within the Selection, Registration of Patients and Service Activation section of the specification.
    </t>
    </r>
  </si>
  <si>
    <t xml:space="preserve">removed  </t>
  </si>
  <si>
    <r>
      <t xml:space="preserve">Supplier to provide a service for resolution of service queries, complaints and contract management.  The following attributes are preferred or the minimum requirements
• </t>
    </r>
    <r>
      <rPr>
        <i/>
        <sz val="11"/>
        <color theme="1"/>
        <rFont val="Arial"/>
        <family val="2"/>
      </rPr>
      <t xml:space="preserve">available by telephone between 08:00hrs and 18:00hrs weekdays and 09:00 to 12:00 on Saturdays with answer phone outside those hours
• Standard line number - not a Premium rate line
• secure e-mail for exchange of patient identifiable information
• named contract manager and deputy
• communication via app messaging service or portal
</t>
    </r>
  </si>
  <si>
    <r>
      <t>The Supplier</t>
    </r>
    <r>
      <rPr>
        <i/>
        <sz val="11"/>
        <rFont val="Arial"/>
        <family val="2"/>
      </rPr>
      <t xml:space="preserve"> and Purchasing Authority </t>
    </r>
    <r>
      <rPr>
        <sz val="11"/>
        <rFont val="Arial"/>
        <family val="2"/>
      </rPr>
      <t xml:space="preserve">are responsible for managing the quality of the homecare services.  This is managed via the collection of management Information and regular supplier review meetings.  Management Information is to be delivered to the </t>
    </r>
    <r>
      <rPr>
        <i/>
        <sz val="11"/>
        <rFont val="Arial"/>
        <family val="2"/>
      </rPr>
      <t xml:space="preserve">Purchasing Authority </t>
    </r>
    <r>
      <rPr>
        <sz val="11"/>
        <rFont val="Arial"/>
        <family val="2"/>
      </rPr>
      <t xml:space="preserve">as specified via the collection of Key Performance Indicators. </t>
    </r>
  </si>
  <si>
    <t xml:space="preserve">Note  - to check that permission from the PA is obtained </t>
  </si>
  <si>
    <r>
      <t xml:space="preserve">Separate tabs are included and must be completed for provisions specifically related to 
</t>
    </r>
    <r>
      <rPr>
        <i/>
        <sz val="11"/>
        <color rgb="FFFF0000"/>
        <rFont val="Arial"/>
        <family val="2"/>
      </rPr>
      <t xml:space="preserve">Unlicensed imported medicines tab - </t>
    </r>
    <r>
      <rPr>
        <i/>
        <sz val="11"/>
        <rFont val="Arial"/>
        <family val="2"/>
      </rPr>
      <t xml:space="preserve">include this tab may need QA input </t>
    </r>
    <r>
      <rPr>
        <i/>
        <sz val="11"/>
        <color rgb="FFFF0000"/>
        <rFont val="Arial"/>
        <family val="2"/>
      </rPr>
      <t xml:space="preserve">
Custom Made Medicines (Specials) tab
Medicines requiring special handling tab</t>
    </r>
    <r>
      <rPr>
        <i/>
        <sz val="11"/>
        <rFont val="Arial"/>
        <family val="2"/>
      </rPr>
      <t xml:space="preserve">
</t>
    </r>
    <r>
      <rPr>
        <b/>
        <i/>
        <sz val="11"/>
        <color rgb="FF00B050"/>
        <rFont val="Arial"/>
        <family val="2"/>
      </rPr>
      <t>Cold Chain tab</t>
    </r>
    <r>
      <rPr>
        <b/>
        <i/>
        <sz val="11"/>
        <color rgb="FFFF0000"/>
        <rFont val="Arial"/>
        <family val="2"/>
      </rPr>
      <t xml:space="preserve"> </t>
    </r>
    <r>
      <rPr>
        <i/>
        <sz val="11"/>
        <color rgb="FFFF0000"/>
        <rFont val="Arial"/>
        <family val="2"/>
      </rPr>
      <t>/ Controlled Drugs tab / Cytotoxic or otherwise hazardous tab
Imports Medicines tab</t>
    </r>
  </si>
  <si>
    <t>The Supplier will provide a proactive prescription management service where repeat prescriptions will be requested from the Purchasing Authority at least 6 weeks prior to the next scheduled delivery date.</t>
  </si>
  <si>
    <t xml:space="preserve">agreed - helps with holidays and staffing </t>
  </si>
  <si>
    <t xml:space="preserve">With reference to the above specification point, please describe how stock outages and deviations from identified CMU contracted lines will be managed. </t>
  </si>
  <si>
    <t xml:space="preserve">agreed - as above check unlicenced meds QA </t>
  </si>
  <si>
    <t>AGREED</t>
  </si>
  <si>
    <t xml:space="preserve">The Contractor must ensure that all prescriptions undergo a final dispensing accuracy check by a registered pharmacist or registered accredited checking Pharmacy technician, under the supervision of a registered responsible pharmacist, in accordance with current legislation.  </t>
  </si>
  <si>
    <t>With reference to the above point, please describe if you have any processes for urgent changes to treatment is managed.</t>
  </si>
  <si>
    <t>The Supplier must supply medication in an agreed monitored dosage system or compliance aid if requested to do so by the Purchasing Authority.</t>
  </si>
  <si>
    <t>Emailed QA to advise on unlicensed meds 22/06/23</t>
  </si>
  <si>
    <t xml:space="preserve">5A PH Pathway requires review </t>
  </si>
  <si>
    <r>
      <t xml:space="preserve">Training of Patients to self-administer medicines will be the responsibility of the Purchasing Authority. </t>
    </r>
    <r>
      <rPr>
        <sz val="11"/>
        <color rgb="FFFF0000"/>
        <rFont val="Arial"/>
        <family val="2"/>
      </rPr>
      <t>unless  detailed in the agreed Individual Patient Care Plan.</t>
    </r>
    <r>
      <rPr>
        <sz val="11"/>
        <rFont val="Arial"/>
        <family val="2"/>
      </rPr>
      <t xml:space="preserve">
</t>
    </r>
  </si>
  <si>
    <r>
      <t xml:space="preserve">Patients/carers who are self-administering medicines at home must be assessed as competent to self-administer on initiation of the service and at 12 month intervals thereafter.  Competency assessments of the patients and carers following training is the responsibility of the Purchasing Authority. </t>
    </r>
    <r>
      <rPr>
        <sz val="11"/>
        <color rgb="FFFF0000"/>
        <rFont val="Arial"/>
        <family val="2"/>
      </rPr>
      <t>unless specified as a Clinical Service to be provided by the Supplier or as detailed in the agreed Individual Patient Care Plan</t>
    </r>
    <r>
      <rPr>
        <sz val="11"/>
        <rFont val="Arial"/>
        <family val="2"/>
      </rPr>
      <t>. 
Competency documentation for a patient or carer self-administering medicines will be held in the patient record.</t>
    </r>
  </si>
  <si>
    <t xml:space="preserve">Sperate tabs for unlicensed import not required </t>
  </si>
  <si>
    <t xml:space="preserve">I was going to add something about electronic prescribing but I see that is address in the "digital working" tab! </t>
  </si>
  <si>
    <t>The prescription must be dispensed for the first time within 6 months (and this supersede any existing prescriptions) prescription of being signed and dated by an authorised prescriber. Repeat prescribing – there is no legal time limit for the remaining repeats, but it must be stated that it is a repeatable prescription with the number of repeats required.</t>
  </si>
  <si>
    <t>In the event that the Supplier cannot supply in full or in part the patient’s requirements , which will impact patient treatment/care, the Supplier should notify the Purchasing Authority. Where the Supplier considers patient treatment/care will not be adversely impacted by a part delivery (i.e. the Supplier can fulfil the remainder of the delivery very quickly) the Purchasing Authority need not be contacted however the patient must be aware that they are receiving a part delivery .</t>
  </si>
  <si>
    <r>
      <t xml:space="preserve">All equipment, ancillaries and unwanted medicines must be collected by the  Supplier within </t>
    </r>
    <r>
      <rPr>
        <i/>
        <sz val="11"/>
        <rFont val="Arial"/>
        <family val="2"/>
      </rPr>
      <t>[10]</t>
    </r>
    <r>
      <rPr>
        <sz val="11"/>
        <rFont val="Arial"/>
        <family val="2"/>
      </rPr>
      <t xml:space="preserve"> working days of the termination of the homecare service or as agreed with the patient or carer. Equipment rental will not be charged beyond 10 working days.
In the event of a patient’s death the process described will be carried out with particular sensitivity at a time convenient to the patient’s family or carer, in this instance 10 working days may not able appropriate.</t>
    </r>
  </si>
  <si>
    <t>All contact between the Supplier and the patient must be logged accurately and records made available to the Purchasing Authority on request.</t>
  </si>
  <si>
    <r>
      <t xml:space="preserve">The Supplier will comply with all reasonable requests for management data (including supporting data for Monthly Management Information reports). Monthly Management Information report templates should be completed for the previous calendar month by the </t>
    </r>
    <r>
      <rPr>
        <sz val="11"/>
        <color rgb="FFFF0000"/>
        <rFont val="Arial"/>
        <family val="2"/>
      </rPr>
      <t xml:space="preserve">10th Calendar </t>
    </r>
    <r>
      <rPr>
        <sz val="11"/>
        <rFont val="Arial"/>
        <family val="2"/>
      </rPr>
      <t xml:space="preserve">of the next calendar month.
Monthly Report templates are provided:-
• Management Information Activity Report
• Key Performance Indicator Report
</t>
    </r>
    <r>
      <rPr>
        <b/>
        <sz val="11"/>
        <rFont val="Arial"/>
        <family val="2"/>
      </rPr>
      <t>Please indicate Yes / No as to if you comply.   Please note that the inability to comply may result in a bid being unsuccessful.</t>
    </r>
    <r>
      <rPr>
        <sz val="11"/>
        <rFont val="Arial"/>
        <family val="2"/>
      </rPr>
      <t xml:space="preserve">
</t>
    </r>
  </si>
  <si>
    <t xml:space="preserve">agreed - compliance </t>
  </si>
  <si>
    <t>If an 8 weekly option is included will this require updates to the ancill list to reflect this in the commercial schedule ?</t>
  </si>
  <si>
    <t>4 weekly for IVs/inhaled, 12 weekly for oral, we don’t have 8 weekly option but would like to include so the option is there in case we decide to change based on audit results etc. 
Could include 8 weekly, what's the harm in this option
Agreed, but would like 8 weekly in addition</t>
  </si>
  <si>
    <r>
      <t xml:space="preserve">The Supplier is responsible for providing each patient with a homecare service "welcome pack"  with the patients first delivery. </t>
    </r>
    <r>
      <rPr>
        <sz val="11"/>
        <color rgb="FFFF0000"/>
        <rFont val="Arial"/>
        <family val="2"/>
      </rPr>
      <t>in 5 working days of the date the patient is recorded in the Contractor's systems as ready for service activation.</t>
    </r>
    <r>
      <rPr>
        <sz val="11"/>
        <rFont val="Arial"/>
        <family val="2"/>
      </rPr>
      <t xml:space="preserve">  The patient information will detail useful and helpful information for patients and carers, this should include:
• Welcome to the service
• The roles of any of the Supplier's staff they will encounter during the service
• Therapy information – description of service, deliveries, equipment, visits and their responsibilities as appropriate to their Medicines Homecare Pathway
• How to arrange deliveries of medicines, ancillaries or equipment or other visits
• How to handle and store medicines, e.g. use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Provide an opportunity for a patient to request an alternative and/or additional delivery address in the local vicinity e.g.: work place.
• Privacy notice
• Travel service including.... including,  Instructions regarding how patients are responsible for working jointly with Contractors and Purchasing Authorities to make arrangements for travel, including a pre-travel patient action check-list,  Advice on packaging certain medicines for transportation</t>
    </r>
  </si>
  <si>
    <t>Helpline number stated in 36C - says freephone from landlines, this specification point says local rate, inconsistent 
How is this different to row 36?</t>
  </si>
  <si>
    <r>
      <t xml:space="preserve">Communication / information in relation to the homecare service will be in English. Should a patient and/or carer not be fluent in English, information will be provided in their own language.  Where appropriate this must also be available in pictorial format, large print, braille, electronic format and video format. Patient information is to be readily available in the following languages:-  
</t>
    </r>
    <r>
      <rPr>
        <sz val="11"/>
        <color rgb="FFFF0000"/>
        <rFont val="Arial"/>
        <family val="2"/>
      </rPr>
      <t>[Please insert list of languages required]</t>
    </r>
    <r>
      <rPr>
        <sz val="11"/>
        <rFont val="Arial"/>
        <family val="2"/>
      </rPr>
      <t xml:space="preserve">
Welsh – Please note that in Wales the Welsh language should be treated no less favourably than the English language. Homecare providers should note the requirement in Wales to comply with the Welsh Language Standards (No.7) Regulations 2018.</t>
    </r>
  </si>
  <si>
    <t xml:space="preserve">Languages available free of charge - Polish, Hindi, would be helpful to the centres upon request 
Pretender question </t>
  </si>
  <si>
    <t>Various common languages, large print, braille, Video, electronic format, web based
Agreed</t>
  </si>
  <si>
    <t xml:space="preserve">We had an incident with Polar speed and asked to see their telephone records/logs as part of the investigation of a delivery failure - they didn’t provide it. </t>
  </si>
  <si>
    <t xml:space="preserve">add in emergency telephone line for patients on prostacyclin therapies for pump replacement
Patient helpline for out of hours i.e. for pump failure? 
Specify that is  different to an OOH line
Agreed for hours.  Should be freephone for all inbound calls.
</t>
  </si>
  <si>
    <t>Deliveries should be at clinically appropriate frequency meeting the needs of the Medicines Pathway and/or Individual Care Plan.  The frequency of deliveries will usually be 4,8 or 12 weekly for patients receiving treatment via infusions, or oral or inhaled treatments.</t>
  </si>
  <si>
    <t xml:space="preserve">When the Supplier becomes aware that the confirmed delivery date and time will not be met, they must contact the patient at the earliest opportunity to advise them of the new anticipated time of arrival and/or arrange an alternative delivery date and time. Patient choice of innovative communication methods such as text reminders, online tracking and patient apps are considered advantageous. </t>
  </si>
  <si>
    <r>
      <t>All deliveries must be made under appropriately controlled conditions to suit the nature of the Products being delivered.
Suitable delivery methods include
- via suitably trained and competent homecare delivery drivers Note: this is essential if the driver enters the patient's home as a patients request for large items of the homecare</t>
    </r>
    <r>
      <rPr>
        <sz val="11"/>
        <color rgb="FFFF0000"/>
        <rFont val="Arial"/>
        <family val="2"/>
      </rPr>
      <t xml:space="preserve"> </t>
    </r>
    <r>
      <rPr>
        <sz val="11"/>
        <rFont val="Arial"/>
        <family val="2"/>
      </rPr>
      <t>service
- specialist pharmaceutical delivery network holding an MHRA Wholesale Dealer's Licence
- vehicles with validated temperature controlled chamber(s) or validated cold chain packaging (for more information see Cold Chain tab)</t>
    </r>
    <r>
      <rPr>
        <strike/>
        <sz val="11"/>
        <color rgb="FFFF0000"/>
        <rFont val="Arial"/>
        <family val="2"/>
      </rPr>
      <t xml:space="preserve">
</t>
    </r>
    <r>
      <rPr>
        <sz val="11"/>
        <rFont val="Arial"/>
        <family val="2"/>
      </rPr>
      <t>Delivery networks which minimise the risk of product loss and provide audit trail of pharmaceutical storage conditions being maintained throughout are preferred.
Alternative delivery methods may be agreed in advanced with the Purchasing Authority - See "General tab - Change Management"</t>
    </r>
  </si>
  <si>
    <t>With reference to the Specification Point above, please provide your standard operating procedure complies to ensure consignments are delivered to designated persons including how the information is made available to the driver.</t>
  </si>
  <si>
    <t>With reference to the Specification Point above, please provide any futrue developments to capture proof of delivery.</t>
  </si>
  <si>
    <t xml:space="preserve">No member of the Supplier's delivery personnel is required nor expected to enter into the patient's home to provide the homecare service, unless it has been agreed in advance via a patient risk assessment or If a patient requests assistance for a heavy box due to ill health or injury.This must be documented for instance the patient requires help unpacking and putting the medicines away.  Should a member of the Contractor's Delivery Staff be invited to enter the patient's home they should only do so if essential e.g. to ensure patient safety.  A record of this event must be recorded.  </t>
  </si>
  <si>
    <t>The Supplier must arrange with the patient to re-deliver or return failed deliveries and ensure the patient receives replacement Product where appropriate. The Supplier must have robust reporting and will notify the Purchasing Authority in the event of multiple delivery failures by an individual patient.</t>
  </si>
  <si>
    <t>The Supplier will operate an out of hours service and an urgent delivery service whereby delivery will be made within 24 working hours of the request being made by the Purchasing Authority. 
for an emergency pump request a replacement within 6 hours is required.</t>
  </si>
  <si>
    <t xml:space="preserve">With reference to the Specification Point above, please provide information on how you will manage this and your standard operating procedure complies. </t>
  </si>
  <si>
    <t xml:space="preserve">Check in the T&amp;C's costs occurred by PA </t>
  </si>
  <si>
    <t xml:space="preserve">The equipment to be provided as part of the service is listed in Tab 5h Equipment List.  The Purchasing Authority will specify what equipment is required for individual patients, dependent on the therapy they are prescribed.
It is standard that the patients recieves 2 pumps. in expectial cicumstances they maybe a requirement for additional pumps. </t>
  </si>
  <si>
    <r>
      <t xml:space="preserve">The equipment to be provided as part of the service is listed </t>
    </r>
    <r>
      <rPr>
        <sz val="11"/>
        <color rgb="FFFF0000"/>
        <rFont val="Arial"/>
        <family val="2"/>
      </rPr>
      <t xml:space="preserve"> [insert name of tab/document/appendix]</t>
    </r>
    <r>
      <rPr>
        <sz val="11"/>
        <rFont val="Arial"/>
        <family val="2"/>
      </rPr>
      <t xml:space="preserve"> in the Equipment List. </t>
    </r>
    <r>
      <rPr>
        <sz val="11"/>
        <color rgb="FFFF0000"/>
        <rFont val="Arial"/>
        <family val="2"/>
      </rPr>
      <t xml:space="preserve">A generic specification for each different type of equipment is provided in  [insert name of tab/document/appendix] </t>
    </r>
    <r>
      <rPr>
        <sz val="11"/>
        <rFont val="Arial"/>
        <family val="2"/>
      </rPr>
      <t xml:space="preserve">which includes quantity to be supplied </t>
    </r>
    <r>
      <rPr>
        <sz val="11"/>
        <color rgb="FFFF0000"/>
        <rFont val="Arial"/>
        <family val="2"/>
      </rPr>
      <t>plus any backup equipment, maintenance and response times.</t>
    </r>
    <r>
      <rPr>
        <sz val="11"/>
        <rFont val="Arial"/>
        <family val="2"/>
      </rPr>
      <t xml:space="preserve"> 
The Purchasing Authority will specify what equipment is required for individual patients, dependent on the therapy they are prescribed.
It is standard that the patients recieves 2 pumps. in expectial cicumstances they maybe a requirement for additional pumps. </t>
    </r>
  </si>
  <si>
    <t>Patients will be responsible for keeping refrigerators socially clean, but maintenance will be the responsibility of the Supplier.</t>
  </si>
  <si>
    <t>It is standard that patients are issued with 2 pumps.  If a pump should fail, or performance be in question, it is the responsibility of the Contractor to ensure that a replacement pump is with the patient within 6 hours from the point that it is reported.  The exception to this is for patients who do not live on mainland UK, in which case the Purchasing Authority may agree to those patients being supplied with 3 pumps as an extra contingency, and replacements issued within 24 hours.</t>
  </si>
  <si>
    <r>
      <t xml:space="preserve">The ancillaries to be provided as part of the service is listed in </t>
    </r>
    <r>
      <rPr>
        <sz val="11"/>
        <color rgb="FFFF0000"/>
        <rFont val="Arial"/>
        <family val="2"/>
      </rPr>
      <t>[insert name of tab/document/appendix]</t>
    </r>
    <r>
      <rPr>
        <sz val="11"/>
        <color indexed="8"/>
        <rFont val="Arial"/>
        <family val="2"/>
      </rPr>
      <t xml:space="preserve"> </t>
    </r>
    <r>
      <rPr>
        <sz val="11"/>
        <rFont val="Arial"/>
        <family val="2"/>
      </rPr>
      <t xml:space="preserve">the Ancillary List. </t>
    </r>
    <r>
      <rPr>
        <sz val="11"/>
        <color indexed="8"/>
        <rFont val="Arial"/>
        <family val="2"/>
      </rPr>
      <t>A specification for each different type of ancillary is provided where there is a choice of ancillary(s) stated within this specification the Purchasing Authority will advise which one is required.</t>
    </r>
  </si>
  <si>
    <t xml:space="preserve">gastro and rhumatlogy - NH </t>
  </si>
  <si>
    <r>
      <t>Cold chain Medicines requiring storage between 2-8</t>
    </r>
    <r>
      <rPr>
        <b/>
        <vertAlign val="superscript"/>
        <sz val="10"/>
        <rFont val="Arial"/>
        <family val="2"/>
      </rPr>
      <t>o</t>
    </r>
    <r>
      <rPr>
        <b/>
        <sz val="10"/>
        <rFont val="Arial"/>
        <family val="2"/>
      </rPr>
      <t>C</t>
    </r>
  </si>
  <si>
    <t>The Contractor will operate a validated cold chain from receipt of deliveries through to delivery/collection by the patient.</t>
  </si>
  <si>
    <t>Adjudication</t>
  </si>
  <si>
    <t>For deliveries to the patients home address, Contractors should provide details of all the stages of the cold chain and its validation, e.g. providing details of containers used and validation work undertaken.</t>
  </si>
  <si>
    <t>Compliance</t>
  </si>
  <si>
    <t>Where refrigerators are provided by the Contractor, Patients will be responsible for keeping refrigerators socially clean, but maintenance will be the responsibility of the Contractor (see tab 5. Equipment and Ancillaries section).</t>
  </si>
  <si>
    <t>I confirm I have read, understood and agree to this compliance point</t>
  </si>
  <si>
    <t>Where refrigerators are provided by the Contractor, maintenance and calibration of all refrigeration and temperature monitoring equipment will be the responsibility of the Contractor (see tab 5. Equipment and Ancillaries section).</t>
  </si>
  <si>
    <t xml:space="preserve">In the event of an out of limit result being reported to the homecare provider, the effect on the medicine will be evaluated by a competent person and an audit trail kept of such assessment and the decisions taken. </t>
  </si>
  <si>
    <t xml:space="preserve">All out of temperature limit reports received by the Contractor will be reported to the Purchasing Authority. Where a temperature excursion could result in product being wasted or any interuption of treatment the Purchasing Authority will be notified without delay to approve the wastage/resupply of medicines and inform the prescriber.  </t>
  </si>
  <si>
    <t>Contractors must provide details of how out of limit results are managed.</t>
  </si>
  <si>
    <t>All fridges will be supplied with a Fridge Monitoring Chart.</t>
  </si>
  <si>
    <t>still need to be clear if can use own fridge if patients don't want anither fridge</t>
  </si>
  <si>
    <t xml:space="preserve">compared the cold chain and we have all covered in cold chain tab or equpiment tab where we cover the maintence servicing and replacement. </t>
  </si>
  <si>
    <t xml:space="preserve">agreed - Action  - should we specify stock holding expectations for the supplier e.g. 4 weeks safety stock as a minimun. May not fit here maybe general tab or where buffer stocks are mentioned </t>
  </si>
  <si>
    <r>
      <t xml:space="preserve">With reference to the above specification points above, please describe how you will ensure that staff training continued to be maintianed.
</t>
    </r>
    <r>
      <rPr>
        <sz val="10"/>
        <color indexed="8"/>
        <rFont val="Arial"/>
        <family val="2"/>
      </rPr>
      <t>The</t>
    </r>
    <r>
      <rPr>
        <b/>
        <sz val="10"/>
        <color indexed="8"/>
        <rFont val="Arial"/>
        <family val="2"/>
      </rPr>
      <t xml:space="preserve"> </t>
    </r>
    <r>
      <rPr>
        <sz val="10"/>
        <rFont val="Arial"/>
        <family val="2"/>
      </rPr>
      <t>Contractor should provide copies of their staff training and competency assessments, including details on how the Contractor ensures these are completed and kept up to date.</t>
    </r>
  </si>
  <si>
    <t>Adjudication point</t>
  </si>
  <si>
    <t xml:space="preserve">Action  - covered in another spec  if patient reports unwell events </t>
  </si>
  <si>
    <t xml:space="preserve">The Contractor must operate a system of product and batch traceability to facilitate recall of medicines, sterile ancillaries and critical equipment to patient level. </t>
  </si>
  <si>
    <t>With reference to the above specification point, please provide details of how this is achieved, and supply a copy of your recall procedure including traceability of stock.</t>
  </si>
  <si>
    <t xml:space="preserve">current marks </t>
  </si>
  <si>
    <t xml:space="preserve">If a patient reports feeling more unwell due to their pulmonary hypertension diagnosis, or due to side effects from their medication, the supplier will advise the patient to contact their pulmonary hypertension centre. The supplier will also notify the purchasing authority of the conversation. 
The supplier will signpost the patient to call 111 or 999 if they are feel unwell and require urgent medical treatment. </t>
  </si>
  <si>
    <t>additional - from governance tab request for if patients contacts supplier feeling unwell. Does it sit here or on the governance tab?</t>
  </si>
  <si>
    <t xml:space="preserve">Agreed -  check general/homevists tab for reporting and mirror here checked LSD no timings added. I have added the word timely to the spec point </t>
  </si>
  <si>
    <t xml:space="preserve">Supplier Stock holding </t>
  </si>
  <si>
    <t xml:space="preserve">Added to strengthen importance of hold service critcal lines </t>
  </si>
  <si>
    <t xml:space="preserve">The supplier is resposibile for ensuring there is robust processes in place to manage sufficient stock levels and safety stock levels held by the supplier of service critical equiptment and ancillaries to safegaurd patient care at home.  </t>
  </si>
  <si>
    <t xml:space="preserve">see equipment and ancillary tab for spec point relating the stock holding </t>
  </si>
  <si>
    <t xml:space="preserve">The Contractor should operate a similar system for reporting and investigating Patient Safety Incidents as operated in the NHS and as specified in the two Patient Safety Alerts: 
The homecare company is responsible for reporting incidents and investigations to the Purchasing Authority and the national reporting and learning service as well as produce a written response to the patient/carer. </t>
  </si>
  <si>
    <t>checked patient safety alert to improve reporting and learning reviewed Spetember 2022</t>
  </si>
  <si>
    <t xml:space="preserve">Training of Patients to self-administer medicines will be the responsibility of the Purchasing Authority. 
</t>
  </si>
  <si>
    <t>Patients/carers who are self-administering medicines at home must be assessed as competent to self-administer on initiation of the service and at 12 month intervals thereafter.  Competency assessments of the patients and carers following training is the responsibility of the Purchasing Authority. 
Competency documentation for a patient or carer self-administering medicines will be held in the patient record.</t>
  </si>
  <si>
    <t>The Purchasing Authority will provide the patient information of the service prior to referral to the Supplier 
The Supplier will make the 1st attempt to contact the patient within 5 working days of receipt of valid registration and prescription. The Supplier will provide patient information in accordance with the specified service and the data protection protocol no later than the first delivery. 
Any patient information provided to patients by either party will be subject to change control provisions within this specification.</t>
  </si>
  <si>
    <r>
      <t xml:space="preserve">Patient Information will advise that Patients are required to provide at least 4 weeks notice of travel plans within the UK in order that the Supplier can make necessary arrangements for service delivery. 
If patients are planning to travel abroad, and notify the Supplier, the Supplier must notify the Purchasing Authority at least 4 weeks in advance of the departure date.  Arrangements to administer the therapy whilst abroad are the responsibility of the specialist nursing team at the referring hospital. The Supplier may be asked to supply letters for international travel or to arrange cold chain deliveries in some circumstances (translated into other languages as required). They may also be asked to provide advice/assistance with the packaging of drug for transportation or to deliver to UK airports and ports on request.
</t>
    </r>
    <r>
      <rPr>
        <sz val="11"/>
        <color rgb="FFFF0000"/>
        <rFont val="Arial"/>
        <family val="2"/>
      </rPr>
      <t xml:space="preserve"> </t>
    </r>
    <r>
      <rPr>
        <sz val="11"/>
        <rFont val="Arial"/>
        <family val="2"/>
      </rPr>
      <t xml:space="preserve">
The patient is responsible for obtaining appropriate medical insurance which will allow them to obtain appropriate medical advice and treatment locally and to cover any unplanned events. The Supplier may be contacted to provide assistance, however there is no responsibility to get medicines or ancillaries to the patient should the patient not be able to return home as planned.</t>
    </r>
  </si>
  <si>
    <r>
      <t xml:space="preserve">Any instruction from the Purchasing Authority to amend, interrupt or cease the homecare service for an individual patient must be implemented within </t>
    </r>
    <r>
      <rPr>
        <i/>
        <sz val="11"/>
        <rFont val="Arial"/>
        <family val="2"/>
      </rPr>
      <t>2</t>
    </r>
    <r>
      <rPr>
        <sz val="11"/>
        <rFont val="Arial"/>
        <family val="2"/>
      </rPr>
      <t xml:space="preserve"> working days. The Purchasing Authority will not be responsible for any costs or losses incurred by the Supplier for products or services provided later than the 2nd working day after notification of interruption or termination of service.  Confirmation must be provided in writing by the Purchasing Authority if initial instruction is verbal.
Service re-activation will be in accordance with the Service Activation provisions within the Selection, Registration of Patients and Service Activation section of the specification.
    </t>
    </r>
  </si>
  <si>
    <r>
      <t>The Supplier will comply with all reasonable requests for management data (including supporting data for Monthly Management Information reports). Monthly Management Information report templates should be completed for the previous calendar month by the 10th Calenda</t>
    </r>
    <r>
      <rPr>
        <sz val="11"/>
        <color rgb="FFFF0000"/>
        <rFont val="Arial"/>
        <family val="2"/>
      </rPr>
      <t xml:space="preserve">r </t>
    </r>
    <r>
      <rPr>
        <sz val="11"/>
        <rFont val="Arial"/>
        <family val="2"/>
      </rPr>
      <t xml:space="preserve">of the next calendar month.
Monthly Report templates are provided:-
• Management Information Activity Report
• Key Performance Indicator Report
</t>
    </r>
    <r>
      <rPr>
        <b/>
        <sz val="11"/>
        <rFont val="Arial"/>
        <family val="2"/>
      </rPr>
      <t>Please indicate Yes / No as to if you comply.   Please note that the inability to comply may result in a bid being unsuccessful.</t>
    </r>
    <r>
      <rPr>
        <sz val="11"/>
        <rFont val="Arial"/>
        <family val="2"/>
      </rPr>
      <t xml:space="preserve">
</t>
    </r>
  </si>
  <si>
    <t xml:space="preserve">Supplier to provide a service for resolution of service queries, complaints and contract management.  The following attributes are preferred or the minimum requirements
• available by telephone between 08:00hrs and 18:00hrs weekdays and 09:00 to 12:00 on Saturdays with answer phone outside those hours
• This telephone number should be a different number to the patient helpline number
• secure e-mail for exchange of patient identifiable information
• named contract manager and deputy
• communication via app messaging service or portal
</t>
  </si>
  <si>
    <r>
      <rPr>
        <sz val="11"/>
        <rFont val="Arial"/>
        <family val="2"/>
      </rPr>
      <t xml:space="preserve">Separate tabs are included and must be completed for provisions specifically related to 
</t>
    </r>
    <r>
      <rPr>
        <b/>
        <sz val="11"/>
        <rFont val="Arial"/>
        <family val="2"/>
      </rPr>
      <t>Cold Chain tab</t>
    </r>
    <r>
      <rPr>
        <b/>
        <i/>
        <sz val="11"/>
        <rFont val="Arial"/>
        <family val="2"/>
      </rPr>
      <t xml:space="preserve"> </t>
    </r>
  </si>
  <si>
    <r>
      <t xml:space="preserve">The Purchasing Authority has determined that max/min thermometers should be provided and should be read and reset daily by the patient/carer </t>
    </r>
    <r>
      <rPr>
        <sz val="11"/>
        <color rgb="FFFF0000"/>
        <rFont val="Arial"/>
        <family val="2"/>
      </rPr>
      <t xml:space="preserve">or when HCP nursed service. </t>
    </r>
  </si>
  <si>
    <r>
      <t xml:space="preserve">The Purchasing Authority is responsible for assessing the risks associated with the storage, handling, delivery and administration of medicines products in accordance with their SmPC or Specials manufacturer's instructions. 
Equipment and/or ancillaries identified as necessary to manage risks are specified in the Equipment and Ancillaries List along with any restrictions to be applied when supplying equipment to an individual patient.
</t>
    </r>
    <r>
      <rPr>
        <sz val="11"/>
        <rFont val="Arial"/>
        <family val="2"/>
      </rPr>
      <t xml:space="preserve">
The Supplier must be able to implement the risk control measures specified by the Purchasing Authority.</t>
    </r>
    <r>
      <rPr>
        <sz val="11"/>
        <color indexed="8"/>
        <rFont val="Arial"/>
        <family val="2"/>
      </rPr>
      <t xml:space="preserve">
Risk control measures to be implemented for specified categories of products are in the sections below.
- cold chain 
</t>
    </r>
  </si>
  <si>
    <t xml:space="preserve">Where the Participating Authority requests supply of temperature controlled medicines, appropriate risk control measures must be established and agreed by both parties and detailed in the call-off contract and service level agreement in accordance with the Homecare Guidance for Storage and Handling of temperature controlled medicines in the patient's home.  </t>
  </si>
  <si>
    <r>
      <t>The Purchasing Authority has determined that max/min thermometers should be provided and should be read and reset daily by the patient/carer.</t>
    </r>
    <r>
      <rPr>
        <sz val="11"/>
        <color rgb="FFFF0000"/>
        <rFont val="Arial"/>
        <family val="2"/>
      </rPr>
      <t xml:space="preserve"> </t>
    </r>
  </si>
  <si>
    <t>possibly needs removing as don’t want alternates to be supplied ?</t>
  </si>
  <si>
    <t xml:space="preserve">The supplier is responsible for ensuring there is robust processes in place to manage sufficient stock levels and safety stock levels held by the supplier of service critical equipment and ancillaries to safeguard patient care at home.  </t>
  </si>
  <si>
    <r>
      <t xml:space="preserve">The ancillaries to be provided as part of the service is listed in with in Document 6 the commercial schedule the Master Ancillary List. </t>
    </r>
    <r>
      <rPr>
        <sz val="11"/>
        <color indexed="8"/>
        <rFont val="Arial"/>
        <family val="2"/>
      </rPr>
      <t>A specification for each different type of ancillary is provided where there is a choice of ancillary(s) stated within this specification the Purchasing Authority will advise which one is required.</t>
    </r>
  </si>
  <si>
    <r>
      <t>The Supplier will communicate with the Purchasing Authority</t>
    </r>
    <r>
      <rPr>
        <sz val="11"/>
        <color theme="6"/>
        <rFont val="Arial"/>
        <family val="2"/>
      </rPr>
      <t xml:space="preserve"> in a timely mannor</t>
    </r>
    <r>
      <rPr>
        <sz val="11"/>
        <color rgb="FFFF0000"/>
        <rFont val="Arial"/>
        <family val="2"/>
      </rPr>
      <t xml:space="preserve"> </t>
    </r>
    <r>
      <rPr>
        <sz val="11"/>
        <rFont val="Arial"/>
        <family val="2"/>
      </rPr>
      <t>any clinically relevant issues that could be reasonably expected to impact on patient safety or continuity of patient treatment, and will work in partnership to minimise additional costs to the Purchasing Authority whilst maintaining patient safety.</t>
    </r>
  </si>
  <si>
    <t>Transition from paediatric to adult care will take place at a mutually agreed time between the ages of 16-18 and be initiated by the Purchasing Authority, following consultation with the patient and family. Where provided, the Supplier must adhere to the relevant Transition Policy employed by the Purchasing Authority.</t>
  </si>
  <si>
    <r>
      <t xml:space="preserve">The Purchasing Authority will ensure all patients are informed that their personal information will be shared with the Supplier and other healthcare professionals and may be used to support clinical audit for the purpose of assuring and monitoring the quality of their treatment. Inline with the RPS Professional Standards for Homecare Services. 
</t>
    </r>
    <r>
      <rPr>
        <b/>
        <sz val="10"/>
        <rFont val="Arial"/>
        <family val="2"/>
      </rPr>
      <t xml:space="preserve">Please indicate Yes / No as to if you comply.   Please note that the inability to comply may result in a bid being unsuccessful. </t>
    </r>
  </si>
  <si>
    <r>
      <t xml:space="preserve"> In accordance with the professional standards - RPS Handbook for Homecare Services - Appendix 19 - Further Guidance for Managing Complaints and Incidents in Homecare Services the Authority and Supplier must have a complaints and incidents policy and procedures that differentiates patient safety incidents from other types of complaints, incidents or concerns.  
</t>
    </r>
    <r>
      <rPr>
        <b/>
        <sz val="10"/>
        <rFont val="Arial"/>
        <family val="2"/>
      </rPr>
      <t>Please indicate Yes / No as to if you comply.  Please note that the inability to comply, may result in not being successful in your bid.</t>
    </r>
  </si>
  <si>
    <t>table top, small, medium</t>
  </si>
  <si>
    <t>1 Medical grade fridge - with alarm</t>
  </si>
  <si>
    <t>1 Fridge temperature monitor</t>
  </si>
  <si>
    <t xml:space="preserve">Fridge rental requirement </t>
  </si>
  <si>
    <t xml:space="preserve">The Supplier will deliver ancillaries at the same time as product as part of the normal delivery arrangements wherever possible.  No additional delivery cost will be paid for separate ancillary deliveries including to follows, unless there are exceptional circumstances with the agreement of the Purchasing authority for ad hoc non prescribed items as these may be delivered separately. </t>
  </si>
  <si>
    <t>1 Fridge storage box</t>
  </si>
  <si>
    <t>(for safe storage in patients own domestic fridge</t>
  </si>
  <si>
    <t>The Supplier will check stock levels either physically or remotely and replenish ancillaries on a regular basis.</t>
  </si>
  <si>
    <t xml:space="preserve">With the co-operation of the patient or carer, The Supplier will  undertake a stock check of medicines, ancillaries and equipment either over the phone or by email.  reporting stock levels prior to scheduling of their next delivery.    
Discrepancies in stock levels must be reported to the Purchasing Authority within 5 working days.
Evidence of suspected over or under use must be reported to the Purchasing Authority within 2 working days.  
</t>
  </si>
  <si>
    <r>
      <t xml:space="preserve">On occasion a patient satisfaction questionnaire will be issued by the Purchasing Authority to the patient and/or carer in order to ascertain the quality of the level of service and review the patient experience. The Supplier will ensure the patient satisfaction questionnaire is delivered to each active Patient on the Homecare Service free of charge.  It is intended that the national standard patient satisfaction questions will be included in any questionnaire along with any service specific questions in order to facilitate contract management, benchmarking and sharing of best practice.
The questionnaire document will be supplied in an appropriate envelope by the Purchasing Authority with a reply envelope. Questionnaires will be returned by patients or carers to the Purchasing Authority's representative for analysis and reporting.  Findings from analysis of the questionnaire will be shared with the Supplier.  
An example questionnaire is included in the Homecare Handbook - </t>
    </r>
    <r>
      <rPr>
        <i/>
        <sz val="11"/>
        <rFont val="Arial"/>
        <family val="2"/>
      </rPr>
      <t>Appendix 5a - Template homecare patient satisfaction questionnaire.</t>
    </r>
    <r>
      <rPr>
        <b/>
        <sz val="11"/>
        <color rgb="FFFF0000"/>
        <rFont val="Arial"/>
        <family val="2"/>
      </rPr>
      <t xml:space="preserve">
</t>
    </r>
  </si>
  <si>
    <t>The Supplier will provide adequate facilities and resources to provide the services to the level described within this specification.  Contingency planning is covered within the Governance Section.</t>
  </si>
  <si>
    <t>Communication with the patient should be initiated by the Supplier only as needed to deliver the homecare service.</t>
  </si>
  <si>
    <t>The Supplier is responsible for providing each patient with a homecare service "welcome pack"  with the patients first delivery.  The patient information will detail useful and helpful information for patients and carers, this should include:
• Welcome to the service
• The roles of any of the Supplier's staff they will encounter during the service
• Therapy information – description of service, deliveries, equipment, visits and their responsibilities as appropriate to their Medicines Homecare Pathway
• How to arrange deliveries of medicines, ancillaries or equipment or other visits
• How to handle and store medicines, e.g. use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Provide an opportunity for a patient to request an alternative and/or additional delivery address in the local vicinity e.g.: work place.
• Privacy notice
• Travel service including.... including,  Instructions regarding how patients are responsible for working jointly with Suppliers and Purchasing Authorities to make arrangements for travel, including a pre-travel patient action check-list,  Advice on packaging certain medicines for transportation</t>
  </si>
  <si>
    <t xml:space="preserve">The Supplier will implement procedures to ensure the patient receives deliveries containing quantities of medicines and ancillaries for the expected treatment duration in accordance with the medicines pathway and/or administration instructions detailed on the patient's prescription.  </t>
  </si>
  <si>
    <t xml:space="preserve">The Supplier must ensure that all prescriptions undergo a final dispensing accuracy check by a registered pharmacist or registered accredited checking Pharmacy technician, under the supervision of a registered responsible pharmacist, in accordance with current legislation.  </t>
  </si>
  <si>
    <t xml:space="preserve">The Supplier will have a robust process in place for receiving and acting on notifications from the Purchasing Authority of changes in prescribed medications and/or dosages for existing patients. </t>
  </si>
  <si>
    <t xml:space="preserve">No member of the Supplier's delivery personnel is required nor expected to enter into the patient's home to provide the homecare service, unless it has been agreed in advance via a patient risk assessment or If a patient requests assistance for a heavy box due to ill health or injury. This must be documented for instance the patient requires help unpacking and putting the medicines away.  Should a member of the Supplier's Delivery Staff be invited to enter the patient's home they should only do so if essential e.g. to ensure patient safety.  A record of this event must be recorded.  </t>
  </si>
  <si>
    <t>Any non-clinical home visits to be provided as part of the homecare service are listed below and should be conducted between 08.00 and 18.00   Non-clinical home visits are undertaken by the Supplier only where necessary to meet the terms of this specification.  
-  Equipment installation visit
-  Delivery of heavy items into the patient home
-  Unattended delivery via a Key holding service
The Purchasing Authority and Supplier will work in partnership to determine patient suitability see Patient Selection section on the General Tab. The Supplier will ensure escalation contacts are available at all times during Home Visits services are being undertaken.</t>
  </si>
  <si>
    <t xml:space="preserve">Portable equipment is to be delivered to the patient by the Supplier either prior to or with the initial consignment of medication.
An installation visit report must be provided on request to the Purchasing Authority for any installation, service, maintenance or calibration of equipment.  This visit report must highlight any issues that were encountered.  </t>
  </si>
  <si>
    <t xml:space="preserve">Patients have responsibility to use equipment in accordance with the instructions provided.  The Supplier should provide the manufacturer's manual on how to use the equipment, if requested to do so by the Purchasing Authority.  A telephone helpline number should be provided.  We would welcome the use of innovative formats, to suit the requirements of the individual patient and carers. </t>
  </si>
  <si>
    <t xml:space="preserve">The Supplier must have robust processes to manage requests from the Purchasing Authority and/or Patient for equipment not on the specified Equipment lists.  Direct Patient requests for equipment not on the specified Equipment list will be referred to the Purchasing Authority. </t>
  </si>
  <si>
    <t>It is standard that patients are issued with 2 pumps.  If a pump should fail, or performance be in question, it is the responsibility of the Supplier to ensure that a replacement pump is with the patient within 6 hours from the point that it is reported.  The exception to this is for patients who do not live on mainland UK, in which case the Purchasing Authority may agree to those patients being supplied with 3 pumps as an extra contingency, and replacements issued within 24 hours.</t>
  </si>
  <si>
    <t>The Supplier must have a robust process for managing initial supplies and replenishment of ancillaries to ensure continuity of patient treatment.  It is the Supplier’s responsibility to check stock levels by contacting the patient by phone ahead of the planned delivery.  There should always be 2 weeks worth of consumables available, and stock should be rotated. It is as important to avoid over stocking as it is under stocking.  No delivery fee will be paid for the separate delivery of ancillaries, without the specific authorisation from the Purchasing Authority, as these should be delivered with the relevant medicine.</t>
  </si>
  <si>
    <t>The Supplier will communicate with the Purchasing Authority in a timely manor any clinically relevant issues that could be reasonably expected to impact on patient safety or continuity of patient treatment, and will work in partnership to minimise additional costs to the Purchasing Authority whilst maintaining patient safety.</t>
  </si>
  <si>
    <t>Suppliers must ensure that all relevant staff have an appropriate level of knowledge and expertise on the medicines, ancillaries and equipment used in the clinical specialities relevant to the Service.
For example
• Relevant equipment management
• Evidence based clinical decision making
• Side effect management
• Disease awareness
• Specific therapies, as prescribed.
• Drug cost awareness
• Reconstitution of drug awareness - if not reconstituted according to guidelines/policy
• ICH/cGCP</t>
  </si>
  <si>
    <t xml:space="preserve">The Supplier should operate a similar system for reporting and investigating Patient Safety Incidents as operated in the NHS and as specified in the two Patient Safety Alerts: 
The homecare company is responsible for reporting incidents and investigations to the Purchasing Authority and the national reporting and learning service as well as produce a written response to the patient/carer. </t>
  </si>
  <si>
    <t>Any defective medicines detected by, or notified to, the Supplier must be reported to the manufacturer of the product or the MHRA in line with current MHRA guidance. In addition, if a Major or Hazardous defect is identified in any product that has been delivered but not administered to a patient, it must be reported to the Purchasing Authority within 2 working days.</t>
  </si>
  <si>
    <t xml:space="preserve">The Supplier must operate a system of product and batch traceability to facilitate recall of medicines, sterile ancillaries and critical equipment to patient level. </t>
  </si>
  <si>
    <t>The Supplier must have a robust process in line with current MHRA guidance must be in place for responding and acting upon recalls initiated by the MHRA or manufacturer of the product. This must cover liaison with the patient and Purchasing Authority, and timely replacement of stock to facilitate continuity of patient treatment wherever possible.</t>
  </si>
  <si>
    <t>It is the responsibility of the Supplier to recover expenses associated with MHRA led product recalls from the manufacturer or marketing authorisation holder.</t>
  </si>
  <si>
    <t xml:space="preserve">Any product and/or medicine spoiled, will be collected with both the Purchasing Authority and patient consent, from their home, by the Supplier prior to the next dose and at patient convenience. The Supplier must liaise with the Purchasing Authority to determine if the unusable product and/or medicine should be delivered back to the Purchasing Authority or destroyed. </t>
  </si>
  <si>
    <t xml:space="preserve">The Supplier must have in place robust procedures for receiving, recording, handling and reporting of complaints. </t>
  </si>
  <si>
    <t>In all clinical settings for patient safety, the Supplier will adopt and use the Purchasing Authority’s NHS patient number to identify each patient once the registration forms have been accepted. If local patient identifier numbers are used, these will be in addition to the NHS patient number.  In all other settings, Caldicott principles must apply.</t>
  </si>
  <si>
    <r>
      <t xml:space="preserve">Where patient data is transferred between the Supplier and any sub-contractor, data processing or </t>
    </r>
    <r>
      <rPr>
        <sz val="10"/>
        <rFont val="Arial"/>
        <family val="2"/>
      </rPr>
      <t>data sharing agreements</t>
    </r>
    <r>
      <rPr>
        <sz val="10"/>
        <color indexed="36"/>
        <rFont val="Arial"/>
        <family val="2"/>
      </rPr>
      <t xml:space="preserve"> </t>
    </r>
    <r>
      <rPr>
        <sz val="10"/>
        <color indexed="8"/>
        <rFont val="Arial"/>
        <family val="2"/>
      </rPr>
      <t xml:space="preserve">must be in place between the parties unless that sub-contractor also can provide evidence of accreditation to The Data Security and Protection Toolkit Standard (DSPT).  
Evidence of agreements with relevant sub-contractors must be provided by the Contractor.
 </t>
    </r>
  </si>
  <si>
    <r>
      <t xml:space="preserve">Patient and family confidentiality must be respected at all times.  No patient or carer contact will be made, other than that required by the Supplier in the performance of their duties, or unless specifically requested to do so by the Purchasing Authority.  </t>
    </r>
    <r>
      <rPr>
        <sz val="10"/>
        <rFont val="Arial"/>
        <family val="2"/>
      </rPr>
      <t>No identifiable data will be shared with any third party including Pharmaceutical companies directly.</t>
    </r>
    <r>
      <rPr>
        <sz val="10"/>
        <color rgb="FFFF0000"/>
        <rFont val="Arial"/>
        <family val="2"/>
      </rPr>
      <t xml:space="preserve">  </t>
    </r>
    <r>
      <rPr>
        <sz val="10"/>
        <color indexed="8"/>
        <rFont val="Arial"/>
        <family val="2"/>
      </rPr>
      <t xml:space="preserve">
</t>
    </r>
  </si>
  <si>
    <r>
      <t>In addition to the Section on confidentiality in the</t>
    </r>
    <r>
      <rPr>
        <sz val="10"/>
        <rFont val="Arial"/>
        <family val="2"/>
      </rPr>
      <t xml:space="preserve"> NHS Framework agreement for the supply of goods and the provision of services (Homecare Medicines) </t>
    </r>
    <r>
      <rPr>
        <sz val="10"/>
        <color indexed="8"/>
        <rFont val="Arial"/>
        <family val="2"/>
      </rPr>
      <t>where the Supplier is given access to NHS contract price information from the Purchasing Authority in order to procure medicines on behalf of the NHS, this information is commercially confidential.  Suppliers will not pass prices on to any third party including other companies within their group without the express permission of the Purchasing Authority</t>
    </r>
  </si>
  <si>
    <t>With reference to the above specification point, Suppliers should provide a copy of their Risk Management Policy and describe how they manage risk assessments and the escalation procedure in case of disagreement.</t>
  </si>
  <si>
    <r>
      <t xml:space="preserve">With reference to the above specification points above, please describe how you will ensure that staff training continued to be maintained.
</t>
    </r>
    <r>
      <rPr>
        <sz val="10"/>
        <color indexed="8"/>
        <rFont val="Arial"/>
        <family val="2"/>
      </rPr>
      <t>The</t>
    </r>
    <r>
      <rPr>
        <b/>
        <sz val="10"/>
        <color indexed="8"/>
        <rFont val="Arial"/>
        <family val="2"/>
      </rPr>
      <t xml:space="preserve"> </t>
    </r>
    <r>
      <rPr>
        <sz val="10"/>
        <rFont val="Arial"/>
        <family val="2"/>
      </rPr>
      <t>Supplier should provide copies of their staff training and competency assessments, including details on how the Supplier ensures these are completed and kept up to date.</t>
    </r>
  </si>
  <si>
    <t xml:space="preserve">The Supplier will be responsible for the ordering, receipt, control and payment for all medicinal products and ancillaries and will be responsible for the maintenance of adequate stock levels to satisfactorily meet the requirements of this framework. </t>
  </si>
  <si>
    <t>? - Question QA to understand this point further. 
Response from QA 
National Specification and should be removed if the stakeholders would not accept any arrangements other than those defined in the tender. I believe this line was added to the simply to allow flexibility if it was required for individual tenders so as not to stifle innovation. 
suggestion to remove sent to SH group 19/07/23</t>
  </si>
  <si>
    <r>
      <t xml:space="preserve">The Supplier and Purchasing Authority will provide and maintain an up to date, comprehensive contact matrix relevant to the service including named individuals (where appropriate), role, telephone number and email address.
</t>
    </r>
    <r>
      <rPr>
        <i/>
        <sz val="11"/>
        <rFont val="Arial"/>
        <family val="2"/>
      </rPr>
      <t>see 5l_contact matrix tab</t>
    </r>
  </si>
  <si>
    <t>(HIDE)</t>
  </si>
  <si>
    <t xml:space="preserve">Overall Score </t>
  </si>
  <si>
    <t>Specification Compliance or Adjudication</t>
  </si>
  <si>
    <t xml:space="preserve">Do  you comply with Specification?  Paragraph by paragraph </t>
  </si>
  <si>
    <t>Hyperlinks</t>
  </si>
  <si>
    <t>Contractor's Answer (or file reference to separate document with answer / requested documentation)</t>
  </si>
  <si>
    <t>Maximum Adjudication Score</t>
  </si>
  <si>
    <t>Max % score for individual section</t>
  </si>
  <si>
    <t>Max % score for entire offer</t>
  </si>
  <si>
    <t>% Score for individual section</t>
  </si>
  <si>
    <t>% Score for entire offer</t>
  </si>
  <si>
    <t>Debrief feedback to Supplier (for minimum or below minimum) or non compliance</t>
  </si>
  <si>
    <t>Critical</t>
  </si>
  <si>
    <t>Evidence of Compliance</t>
  </si>
  <si>
    <t xml:space="preserve">Calculation of  percentage of  positive compliance responses  </t>
  </si>
  <si>
    <t>Agreement / Policy Statement</t>
  </si>
  <si>
    <t>enhanced</t>
  </si>
  <si>
    <t>Authorisation / certificate / licence</t>
  </si>
  <si>
    <t>Process Documents in place</t>
  </si>
  <si>
    <t>It is recommended this tab is locked and hidden before issuing to Contractors.</t>
  </si>
  <si>
    <t>HIDE &amp; PROTECT (SO CAN'T BE UNHIDDEN) THIS TAB BEFORE ISSUED</t>
  </si>
  <si>
    <t xml:space="preserve">These lists are the source sheets (behind the scenes workings) for the drop down boxes in Columns F to O.  </t>
  </si>
  <si>
    <t>There is no need to change these Lists at all, unless there is a specific need to re-word the options.</t>
  </si>
  <si>
    <t>Please refer to the Notes for Contracting Authorities for  an explanation as to how Columns F to O are designed to be used.</t>
  </si>
  <si>
    <t xml:space="preserve">Examples have been inserted into the specific Specification Tabs (i.e., General, Delivery etc.) as a pre-selected guide, but must be checked for their suitability with each tendering exercise.   Please ensure that the individual Tab is changed, and not this "Lists" Tab. </t>
  </si>
  <si>
    <t>Please note changes made here could interfere with the workings of the document.  
The Evidence Level scores have been left unlocked in case you wish to adjust, but we recommend it is locked before issuing, if the scoring element of the framework is being used.</t>
  </si>
  <si>
    <t>* Lists - this tab provides the 'Lists' for the drop down boxes used in the specification, and only needs amending if a Contracting Authority requires changes to be made.  It is recommended this tab is locked and hidden before issuing to Contractors.</t>
  </si>
  <si>
    <t>Specification, Compliance or Adjudication</t>
  </si>
  <si>
    <t>This table must be sorted by column A for vlookup formulas</t>
  </si>
  <si>
    <t>This table must be sorted by Column E for drop down lists</t>
  </si>
  <si>
    <t>Description and/or Examples</t>
  </si>
  <si>
    <t>not applicable</t>
  </si>
  <si>
    <t>no evidence is requested just a answer "Yes" will suffice</t>
  </si>
  <si>
    <t>Shows the intention to purchase equipment, extend facilities, apply for a pharmacy licence if the contract is won</t>
  </si>
  <si>
    <t>Evidence of excellent performance and continuous improvement</t>
  </si>
  <si>
    <t>Has defined and documented the processes, but resources not yet in place to implement.</t>
  </si>
  <si>
    <t>Evidence of Good performance</t>
  </si>
  <si>
    <t>Has been approved to perform a regulated activity e.g. Has a pharmacy licence but pharmacy is not yet fully operational</t>
  </si>
  <si>
    <t>Processes implemented</t>
  </si>
  <si>
    <t>Service is operational in practice, usually on a small scale or for a limited time, so evidence of compliance is not yet available.  E.g. has an established nursing service and has developed protocols for this therapy.</t>
  </si>
  <si>
    <t>KPI results or external audit showing services provided to acceptable standard, external audit shows compliance with documented processes and/or contract.  Good references from existing customers</t>
  </si>
  <si>
    <t>KPI results or external audit showing services provided to good standard supported by patient survey results. Recommendations from existing customers.</t>
  </si>
  <si>
    <t>Case study showing quality improvement or service innovation. Benchmark results showing "best in class" or  high level performance.</t>
  </si>
  <si>
    <t>Adjudication Level</t>
  </si>
  <si>
    <t>Adjudication Level Score</t>
  </si>
  <si>
    <t>average</t>
  </si>
  <si>
    <t>below minimum</t>
  </si>
  <si>
    <t xml:space="preserve">If a contactor is below minimum on several specification points, consider if they are suitable </t>
  </si>
  <si>
    <t>minimum</t>
  </si>
  <si>
    <t xml:space="preserve">Evidence below the level requested but still able to deliver the service e.g. requested evidence of compliance, received evidence of process implementation. </t>
  </si>
  <si>
    <t>good</t>
  </si>
  <si>
    <t>Evidence provided as requested</t>
  </si>
  <si>
    <t>Evidence provided one level higher than requested e.g. requested evidence of compliance, received evidence of good performance</t>
  </si>
  <si>
    <t>Evidence provided two levels higher than requested e.g. requested evidence of compliance, received evidence of excellent performance</t>
  </si>
  <si>
    <t>Average</t>
  </si>
  <si>
    <t>Not important</t>
  </si>
  <si>
    <t>Does not impact patient satisfaction, risk or cost of service</t>
  </si>
  <si>
    <t xml:space="preserve">Important </t>
  </si>
  <si>
    <t>Less important</t>
  </si>
  <si>
    <t>Has a minimal impact patient satisfaction for most patients, may impact a small number of patients without increasing patient safety risks.</t>
  </si>
  <si>
    <t>Moderate Impact on patient satisfaction for  more than half the patients or has potential to increase patient safety risk requiring mitigation measures.</t>
  </si>
  <si>
    <t>Impacts patient satisfaction for most patients</t>
  </si>
  <si>
    <t>Significant Impact on patient safety or patient satisfaction and/or clinical outcomes for the majority of patients.</t>
  </si>
  <si>
    <t>For Information = scores for  compliance %  of positive responses</t>
  </si>
  <si>
    <t>Below 70%</t>
  </si>
  <si>
    <t>70 - 79%</t>
  </si>
  <si>
    <t>80 - 89%</t>
  </si>
  <si>
    <t>90 - 96%</t>
  </si>
  <si>
    <t>97 - 100%</t>
  </si>
  <si>
    <t>5a_c</t>
  </si>
  <si>
    <t>5a_1</t>
  </si>
  <si>
    <t>Specification Compliance Summary</t>
  </si>
  <si>
    <t>5a_2</t>
  </si>
  <si>
    <t>5a_3</t>
  </si>
  <si>
    <t>5a_4</t>
  </si>
  <si>
    <t>5a_5</t>
  </si>
  <si>
    <t>5a_6</t>
  </si>
  <si>
    <t>5a_7</t>
  </si>
  <si>
    <t>5a_8</t>
  </si>
  <si>
    <t>5a_9</t>
  </si>
  <si>
    <t>5a_10</t>
  </si>
  <si>
    <t>5a_11</t>
  </si>
  <si>
    <t>5a_12</t>
  </si>
  <si>
    <t>5a_1.1s</t>
  </si>
  <si>
    <t>5a_1.2s</t>
  </si>
  <si>
    <t>5a_1.3s</t>
  </si>
  <si>
    <t>5a_1.4s</t>
  </si>
  <si>
    <t>5a_1.6s</t>
  </si>
  <si>
    <t>5a_1.7s</t>
  </si>
  <si>
    <t>5a_2.2s</t>
  </si>
  <si>
    <t>5a_3.1s</t>
  </si>
  <si>
    <t>5a_3.2s</t>
  </si>
  <si>
    <t>5a_3.3s</t>
  </si>
  <si>
    <t>5a_3.4s</t>
  </si>
  <si>
    <t>5a_3.5s</t>
  </si>
  <si>
    <t>5a_3.6s</t>
  </si>
  <si>
    <t>5a_3.7s</t>
  </si>
  <si>
    <t>5a_3.8s</t>
  </si>
  <si>
    <t>5a_4.1s</t>
  </si>
  <si>
    <t>5a_4.2s</t>
  </si>
  <si>
    <t>5a_4.3s</t>
  </si>
  <si>
    <t>5a_4.6s</t>
  </si>
  <si>
    <t>5a_4.8s</t>
  </si>
  <si>
    <t>5a_4.9s</t>
  </si>
  <si>
    <t>5a_4.11s</t>
  </si>
  <si>
    <t>5a_5.1s</t>
  </si>
  <si>
    <t>5a_5.2s</t>
  </si>
  <si>
    <t>5a_5.3s</t>
  </si>
  <si>
    <t>5a_5.4s</t>
  </si>
  <si>
    <t>5a_6.2s</t>
  </si>
  <si>
    <t>5a_7.1s</t>
  </si>
  <si>
    <t>5a_7.3s</t>
  </si>
  <si>
    <t>5a_7.4s</t>
  </si>
  <si>
    <t>5a_7.6s</t>
  </si>
  <si>
    <t>5a_8.1s</t>
  </si>
  <si>
    <t>5a_8.2s</t>
  </si>
  <si>
    <t>5a_8.3s</t>
  </si>
  <si>
    <t>5a_9.1s</t>
  </si>
  <si>
    <t>5a_9.2s</t>
  </si>
  <si>
    <t>5a_9.3s</t>
  </si>
  <si>
    <t>5a_9.4s</t>
  </si>
  <si>
    <t>5a_10.1s</t>
  </si>
  <si>
    <t>5a_10.3s</t>
  </si>
  <si>
    <t>5a_10.4s</t>
  </si>
  <si>
    <t>5a_10.5s</t>
  </si>
  <si>
    <t>5a_10.6s</t>
  </si>
  <si>
    <t>5a_11.1s</t>
  </si>
  <si>
    <t>5a_11.2s</t>
  </si>
  <si>
    <t>5a_11.5s</t>
  </si>
  <si>
    <t>5a_11.6s</t>
  </si>
  <si>
    <t>5a_12.1s</t>
  </si>
  <si>
    <t>5a_12.3s</t>
  </si>
  <si>
    <t>5a_2.1c</t>
  </si>
  <si>
    <t>5a_2.3c</t>
  </si>
  <si>
    <t>5a_6.1c</t>
  </si>
  <si>
    <t>5a_10.2c</t>
  </si>
  <si>
    <t>5a_11.3c</t>
  </si>
  <si>
    <t>5a_1.5aq</t>
  </si>
  <si>
    <t>5a_4.5aq</t>
  </si>
  <si>
    <t>5a_4.7aq</t>
  </si>
  <si>
    <t>5a_4.10aq</t>
  </si>
  <si>
    <t>5a_7.2aq</t>
  </si>
  <si>
    <t>5a_7.5aq</t>
  </si>
  <si>
    <t>5a_11.4aq</t>
  </si>
  <si>
    <t>5a_11.7aq</t>
  </si>
  <si>
    <t>5a_12.2aq</t>
  </si>
  <si>
    <t>5a_12.4aq</t>
  </si>
  <si>
    <t>5b_c</t>
  </si>
  <si>
    <t>5b_1</t>
  </si>
  <si>
    <t>5b_2</t>
  </si>
  <si>
    <t>5b_3</t>
  </si>
  <si>
    <t>5b_1.3s</t>
  </si>
  <si>
    <t>5b_1.4s</t>
  </si>
  <si>
    <t>5b_1.5aq</t>
  </si>
  <si>
    <t>5b_1.1s</t>
  </si>
  <si>
    <t>5b_1.2s</t>
  </si>
  <si>
    <t>5b_2.1s</t>
  </si>
  <si>
    <t>5b_2.2s</t>
  </si>
  <si>
    <t>5b_2.3aq</t>
  </si>
  <si>
    <t>5b_2.4s</t>
  </si>
  <si>
    <t>5b_2.5s</t>
  </si>
  <si>
    <t>5b_2.6s</t>
  </si>
  <si>
    <t>5b_2.7s</t>
  </si>
  <si>
    <t>5b_2.8s</t>
  </si>
  <si>
    <t>5b_2.9aq</t>
  </si>
  <si>
    <t>5b_2.10s</t>
  </si>
  <si>
    <t>5b_2.11s</t>
  </si>
  <si>
    <t>5b_3.1s</t>
  </si>
  <si>
    <t>5b_3.2s</t>
  </si>
  <si>
    <t>5b_3.3s</t>
  </si>
  <si>
    <t>5b_3.4s</t>
  </si>
  <si>
    <t>5c_c</t>
  </si>
  <si>
    <t>5c_1</t>
  </si>
  <si>
    <t>5c_2</t>
  </si>
  <si>
    <t>5c_3</t>
  </si>
  <si>
    <t>5c_4</t>
  </si>
  <si>
    <t>5c_5</t>
  </si>
  <si>
    <t>5c_1.4aq</t>
  </si>
  <si>
    <t>5c_1.6aq</t>
  </si>
  <si>
    <t>5c_1.8aq</t>
  </si>
  <si>
    <t>5c_2.4aq</t>
  </si>
  <si>
    <t>5c_3.2aq</t>
  </si>
  <si>
    <t>5c_3.4aq</t>
  </si>
  <si>
    <t>5c_5.2aq</t>
  </si>
  <si>
    <t>5c_1.1s</t>
  </si>
  <si>
    <t>5c_1.2s</t>
  </si>
  <si>
    <t>5c_1.3s</t>
  </si>
  <si>
    <t>5c_1.5s</t>
  </si>
  <si>
    <t>5c_1.7s</t>
  </si>
  <si>
    <t>5c_2.1s</t>
  </si>
  <si>
    <t>5c_2.2s</t>
  </si>
  <si>
    <t>5c_2.3s</t>
  </si>
  <si>
    <t>5c_2.5s</t>
  </si>
  <si>
    <t>5c_3.1s</t>
  </si>
  <si>
    <t>5c_3.3s</t>
  </si>
  <si>
    <t>5c_3.7s</t>
  </si>
  <si>
    <t>5c_3.8s</t>
  </si>
  <si>
    <t>5c_3.9s</t>
  </si>
  <si>
    <t>5c_4.1s</t>
  </si>
  <si>
    <t>5c_4.2s</t>
  </si>
  <si>
    <t>5c_5.1s</t>
  </si>
  <si>
    <t>5e_c</t>
  </si>
  <si>
    <t>5e_1</t>
  </si>
  <si>
    <t>5e_1.1s</t>
  </si>
  <si>
    <t>5d_c</t>
  </si>
  <si>
    <t>5d_1</t>
  </si>
  <si>
    <t>5d_2</t>
  </si>
  <si>
    <t>5d_1.1s</t>
  </si>
  <si>
    <t>5d_1.2s</t>
  </si>
  <si>
    <t>5d_2.1s</t>
  </si>
  <si>
    <t>5d_2.2s</t>
  </si>
  <si>
    <t>5d_2.3s</t>
  </si>
  <si>
    <t>5d_2.4s</t>
  </si>
  <si>
    <t>5d_2.5s</t>
  </si>
  <si>
    <t>5d_2.6s</t>
  </si>
  <si>
    <t>5d_2.7aq</t>
  </si>
  <si>
    <t>5d_2.8s</t>
  </si>
  <si>
    <t>5d_2.9s</t>
  </si>
  <si>
    <t>5f_c</t>
  </si>
  <si>
    <t>5g_c</t>
  </si>
  <si>
    <t>5g_1</t>
  </si>
  <si>
    <t>5g_2</t>
  </si>
  <si>
    <t>5g_3</t>
  </si>
  <si>
    <t>5g_4</t>
  </si>
  <si>
    <t>5g_5</t>
  </si>
  <si>
    <t>5g_6</t>
  </si>
  <si>
    <t>5g_7</t>
  </si>
  <si>
    <t>5g_8</t>
  </si>
  <si>
    <t>5g_9</t>
  </si>
  <si>
    <t>5g_10</t>
  </si>
  <si>
    <t>5g_1.1s</t>
  </si>
  <si>
    <t>5g_1.2aq</t>
  </si>
  <si>
    <t>5g_1.3s</t>
  </si>
  <si>
    <t>5g_2.1s</t>
  </si>
  <si>
    <t>5g_2.2s</t>
  </si>
  <si>
    <t>5g_2.3s</t>
  </si>
  <si>
    <t>5g_2.4s</t>
  </si>
  <si>
    <t>5g_2.5s</t>
  </si>
  <si>
    <t>5g_2.6s</t>
  </si>
  <si>
    <t>5g_2.7s</t>
  </si>
  <si>
    <t>5g_3.2s</t>
  </si>
  <si>
    <t>5g_3.3s</t>
  </si>
  <si>
    <t>5g_3.1c</t>
  </si>
  <si>
    <t>5g_4.1s</t>
  </si>
  <si>
    <t>5g_4.2s</t>
  </si>
  <si>
    <t>5g_4.3s</t>
  </si>
  <si>
    <t>5g_4.4s</t>
  </si>
  <si>
    <t>5g_4.5aq</t>
  </si>
  <si>
    <t>5g_4.6s</t>
  </si>
  <si>
    <t>5g_4.7s</t>
  </si>
  <si>
    <t>5g_4.8c</t>
  </si>
  <si>
    <t>5g_5.1s</t>
  </si>
  <si>
    <t>5g_5.2s</t>
  </si>
  <si>
    <t>5g_5.3aq</t>
  </si>
  <si>
    <t>5g_6.1s</t>
  </si>
  <si>
    <t>5g_6.2s</t>
  </si>
  <si>
    <t>5g_6.3s</t>
  </si>
  <si>
    <t>5g_6.4aq</t>
  </si>
  <si>
    <t>5g_7.1s</t>
  </si>
  <si>
    <t>5g_7.2s</t>
  </si>
  <si>
    <t>5g_8.1s</t>
  </si>
  <si>
    <t>5g_8.2aq</t>
  </si>
  <si>
    <t>5g_8.3s</t>
  </si>
  <si>
    <t>5g_8.4s</t>
  </si>
  <si>
    <t>5g_8.5s</t>
  </si>
  <si>
    <t>5g_8.6s</t>
  </si>
  <si>
    <t>5g_8.7aq</t>
  </si>
  <si>
    <t>5g_9.1s</t>
  </si>
  <si>
    <t>5g_10.1s</t>
  </si>
  <si>
    <t>5g_10.2s</t>
  </si>
  <si>
    <t>5g_10.3s</t>
  </si>
  <si>
    <t>5g_10.5s</t>
  </si>
  <si>
    <t>5g_10.6s</t>
  </si>
  <si>
    <t>5h_c</t>
  </si>
  <si>
    <t>5h_2</t>
  </si>
  <si>
    <t>5h_1</t>
  </si>
  <si>
    <t>5h_3</t>
  </si>
  <si>
    <t>5h_4</t>
  </si>
  <si>
    <t>5h_5</t>
  </si>
  <si>
    <t>5h_1.1s</t>
  </si>
  <si>
    <t>5h_1.2s</t>
  </si>
  <si>
    <t>5h_2.1s</t>
  </si>
  <si>
    <t>5h_2.2s</t>
  </si>
  <si>
    <t>5h_2.3s</t>
  </si>
  <si>
    <t>5h_2.4s</t>
  </si>
  <si>
    <t>5h_2.5s</t>
  </si>
  <si>
    <t>5h_2.6s</t>
  </si>
  <si>
    <t>5h_3.1s</t>
  </si>
  <si>
    <t>5h_3.3s</t>
  </si>
  <si>
    <t>5h_3.4s</t>
  </si>
  <si>
    <t>5h_3.5s</t>
  </si>
  <si>
    <t>5h_4.1s</t>
  </si>
  <si>
    <t>5h_4.2s</t>
  </si>
  <si>
    <t>5h_5.1s</t>
  </si>
  <si>
    <t>5h_3.2aq</t>
  </si>
  <si>
    <t>5i_c</t>
  </si>
  <si>
    <t>5i_1</t>
  </si>
  <si>
    <t>5i_1.1s</t>
  </si>
  <si>
    <t>5i_1.2s</t>
  </si>
  <si>
    <t>5i_1.3s</t>
  </si>
  <si>
    <t>5i_1.4s</t>
  </si>
  <si>
    <t>5i_1.5s</t>
  </si>
  <si>
    <t>©NHS England 2023</t>
  </si>
  <si>
    <t xml:space="preserve">NHS National Framework Agreement for the Supply of Home Delivery Service - Pulmonary Hypertension
Offer reference number : CM/MSR/17/5557
Period of framework: 1 June 2024 to 31 May 2026 with option(s) to extend for up to a total period of 24 months
</t>
  </si>
  <si>
    <t>CM/MSR/17/5557-NHS National Framework Agreement for the Supply of Home Delivery Service - Pulmonary Hypertension</t>
  </si>
  <si>
    <t>CM/MSR/17/5557 - NHS National Framework Agreement for the Supply of Home Delivery Service - Pulmonary Hypertension</t>
  </si>
  <si>
    <t xml:space="preserve">NHS National Framework Agreement for the Supply of Home Delivery Service - Pulmonary Hypertension
Offer reference number : CM/MSR/17/5557
Period of framework: 1 June 2024 to 31 may 2026 with options to extend for up to a total period of 24 months
</t>
  </si>
  <si>
    <t>National Pulmonary Hypertension Audit, 12th Annual Report - NHS Digital</t>
  </si>
  <si>
    <t>Pulmonary Hypertension Association | PHA (phauk.org)</t>
  </si>
  <si>
    <t>Appendix A - Homecare compliant form</t>
  </si>
  <si>
    <t>Document No. 02c V6.2 - Homecare Medicines and Services KPIs collection template</t>
  </si>
  <si>
    <t xml:space="preserve">is the set of instructions describing a non-clinical activity involving
entry into the patient's home equivalent to a standard
operating procedure for that activity.
</t>
  </si>
  <si>
    <t xml:space="preserve">This specification outlines the general requirements for this framework agreement for the Supply of Home Delivery Service for Pulmonary Hypertension . There are further supplementary specifications which outline the specific requirements with regard to: 
A standard compliant specification submission, the following tabs must be completed:
* 5a General 
* 5b Prescribing &amp; Dispensing 
* 5c Delivery 
* 5d Cold Chain
* 5e Equipment and Ancils 
* 5f  Home Visits
* 5g Governance 
* 5h Finance 
* 5i Digital 
* 5j Net Zero &amp; Social Value
</t>
  </si>
  <si>
    <r>
      <rPr>
        <b/>
        <sz val="12"/>
        <rFont val="Arial"/>
        <family val="2"/>
      </rPr>
      <t>Specification Points</t>
    </r>
    <r>
      <rPr>
        <sz val="12"/>
        <rFont val="Arial"/>
        <family val="2"/>
      </rPr>
      <t xml:space="preserve">
These are points that the Supplier is expected to adhere to, and no additional information is required, apart from advising that the Supplier complies in the first Compliance question at the top of each of the following tabs;
* 5a General 
* 5b Prescribing &amp; Dispensing 
* 5c Delivery 
* 5d Cold Chain
* 5e Equipment and Ancils 
* 5f Home Visits
* 5g Governance 
* 5h Finance 
* 5i Digital 
* 5j Net Zero &amp; Social Value
</t>
    </r>
  </si>
  <si>
    <r>
      <rPr>
        <b/>
        <sz val="12"/>
        <rFont val="Arial"/>
        <family val="2"/>
      </rPr>
      <t xml:space="preserve">Overall Compliance to specification points </t>
    </r>
    <r>
      <rPr>
        <sz val="12"/>
        <rFont val="Arial"/>
        <family val="2"/>
      </rPr>
      <t xml:space="preserve">
The first question (row 7) in each of these tabs is a Compliance question, which summarises the percentage of questions the Supplier has confirmed that they can comply with out of all the specification points that do not have specific adjudication questions attached to them.  If the Supplier cannot meet all of the specification points, the percentage will show lower than 100% (in column D) Please then detail the nature of the non-compliance, in the relevant Supplier Response box in Column F (it is currently 'greyed out' with a n/a written in, as contractors are not required to populate this box unless they need to explain why they do not comply).  If there is a satisfactory explanation or alternative, this may not affect the decision.  This top compliance line carries a small overall mark for each tab .
</t>
    </r>
  </si>
  <si>
    <r>
      <rPr>
        <b/>
        <sz val="12"/>
        <rFont val="Arial"/>
        <family val="2"/>
      </rPr>
      <t>Adjudication Questions</t>
    </r>
    <r>
      <rPr>
        <sz val="12"/>
        <rFont val="Arial"/>
        <family val="2"/>
      </rPr>
      <t xml:space="preserve">
These are questions that refer to a specification point (usually directly above).  The answer is to be provided in the 'Supplier Response' box Column F, and any supporting documents (whether specifically asked for or volunteered to aid the answering of the question) should be referenced in this box and uploaded using the file naming protocols, which are detailed below. Please note that only documents clearly referenced in an answer to a question can be considered in adjudication of that question.  
</t>
    </r>
  </si>
  <si>
    <r>
      <rPr>
        <b/>
        <sz val="12"/>
        <rFont val="Arial"/>
        <family val="2"/>
      </rPr>
      <t xml:space="preserve">Compliance Yes/No Question </t>
    </r>
    <r>
      <rPr>
        <sz val="12"/>
        <rFont val="Arial"/>
        <family val="2"/>
      </rPr>
      <t xml:space="preserve">
These are questions where compliance is of paramount importance.  Apart from the first (Row 7) Compliance Question in tabs General, Prescribing &amp; Dispensing, Delivery, Cold Chain, Equipment &amp; Ancils, Home Visits, Governance, Finance, Digital and Net Zero &amp; Social value all the Compliance Questions carry the message ‘Please note that the inability to comply may result in a bid being unsuccessful.’  Please indicate 'Yes' that you comply in the Supplier response box Column D.  If you do not comply, please state in what way you may differ, or what alternative processes you use.  Some compliance questions will also ask for the submission of particular documents as supporting evidence.  Please list the attached document name in the answer box (Column F), and follow the naming protocols, which are detailed below.  
</t>
    </r>
  </si>
  <si>
    <t>This framework is intended for the use of PH Centres based in England treating patients in the UK and providing a Home Medicines Delivery Service, the full list of Purchasing Authorities can be found in section VI.3 Additional Information, 'Other Purchasing Authorities' of the Find a Tender notice as well as Document 10 - Purchasing Authorities in the ITO documents.</t>
  </si>
  <si>
    <t>Purchasing Authorities</t>
  </si>
  <si>
    <t>CRG</t>
  </si>
  <si>
    <t>Clinical Commissioning Group</t>
  </si>
  <si>
    <t>MVA (formally CMU)</t>
  </si>
  <si>
    <t xml:space="preserve">current Good Manufacturing Practice guidelines issued by MHRA.
</t>
  </si>
  <si>
    <t xml:space="preserve">current Good Distribution Practice guidelines issued by MHRA.
</t>
  </si>
  <si>
    <t>current Good Clinical Practice guidelines issued by MHRA.</t>
  </si>
  <si>
    <t>NHS England Medicines Value and Access (Formally Commercial Medincines Unit)</t>
  </si>
  <si>
    <r>
      <rPr>
        <b/>
        <sz val="12"/>
        <rFont val="Arial"/>
        <family val="2"/>
      </rPr>
      <t>Frequency of Delivery</t>
    </r>
    <r>
      <rPr>
        <sz val="12"/>
        <rFont val="Arial"/>
        <family val="2"/>
      </rPr>
      <t xml:space="preserve">
The frequency of deliveries will usually be 4, 8 or 12 weekly for patients dependent on treatment.  Please refer to Document 6 - Offer Schedule for full details.
</t>
    </r>
  </si>
  <si>
    <r>
      <rPr>
        <b/>
        <sz val="12"/>
        <rFont val="Arial"/>
        <family val="2"/>
      </rPr>
      <t>Delivery Services Scope</t>
    </r>
    <r>
      <rPr>
        <sz val="12"/>
        <rFont val="Arial"/>
        <family val="2"/>
      </rPr>
      <t xml:space="preserve">
This Framework agreement is for the supply of dispensing and delivery of products to treat patients with Pulmonary Hypertension by Trusts based in England. The delivery location will usually be the patient’s home or other choice of location, such as work address. 
Patients may live anywhere in the UK.  The Contractor will be required to provide deliveries to any address in the UK mainland including islands accessible by road plus the Isle of Wight and the Isles of Scilly. </t>
    </r>
  </si>
  <si>
    <r>
      <t>Please see below a summary of active patient numbers taken from the National Pulmonary Hypertension,</t>
    </r>
    <r>
      <rPr>
        <sz val="12"/>
        <color rgb="FFFF0000"/>
        <rFont val="Arial"/>
        <family val="2"/>
      </rPr>
      <t xml:space="preserve"> </t>
    </r>
    <r>
      <rPr>
        <sz val="12"/>
        <rFont val="Arial"/>
        <family val="2"/>
      </rPr>
      <t>12th Annual Report (published 20 January 2022 corrected July 2022). 
(Link to report provided below.)  
This is being provided for information only, and does not estimate any future patient numbers.</t>
    </r>
  </si>
  <si>
    <r>
      <rPr>
        <b/>
        <sz val="12"/>
        <rFont val="Arial"/>
        <family val="2"/>
      </rPr>
      <t>Cold Chain Guidance</t>
    </r>
    <r>
      <rPr>
        <sz val="12"/>
        <rFont val="Arial"/>
        <family val="2"/>
      </rPr>
      <t xml:space="preserve"> - New guidance currently subject to publication on the SPS website - https://www.sps.nhs.uk/</t>
    </r>
  </si>
  <si>
    <t>With reference to the above specification point, please demonstrate your flexibility when required to arrange short notice deliveries are to be achieved.</t>
  </si>
  <si>
    <t>With reference to the above specification points, please provide details of how this service to patients will be managed, when they are on holiday or travel away from home in the UK.</t>
  </si>
  <si>
    <t>1 domestic fridge</t>
  </si>
  <si>
    <t>For appropriate patients where a fridge is required. 
Size dependant upon  amount of vials for storage to be dicussed and agreed with the Purchasing Authority</t>
  </si>
  <si>
    <t>With reference to the Specification Point above, please provide a copy of your patient welcome pack</t>
  </si>
  <si>
    <r>
      <t>The equipment to be provided as part of the service is listed on tab 5l</t>
    </r>
    <r>
      <rPr>
        <sz val="11"/>
        <color rgb="FFFF0000"/>
        <rFont val="Arial"/>
        <family val="2"/>
      </rPr>
      <t xml:space="preserve"> </t>
    </r>
    <r>
      <rPr>
        <sz val="11"/>
        <rFont val="Arial"/>
        <family val="2"/>
      </rPr>
      <t xml:space="preserve">Equipment List which includes quantity to be supplied.
The Purchasing Authority will specify what equipment is required for individual patients, dependent on the therapy they are prescribed.
It is standard that the patients receives 2 pumps. in expectable circumstances they maybe a requirement for additional pumps. </t>
    </r>
  </si>
  <si>
    <t>With reference to the Specification Point above, Suppliers should state their normal working hours and robust process for out of hours provision for responding to queries from the Purchasing Authority.</t>
  </si>
  <si>
    <t xml:space="preserve">1 Patient thermometer </t>
  </si>
  <si>
    <t>1 Blue preparation tray (WWIT3025)</t>
  </si>
  <si>
    <t>Paediatrics only</t>
  </si>
  <si>
    <t>Paediactrics only</t>
  </si>
  <si>
    <t>With reference to the Specification Point above, please provide your standard operating procedure complies to ensure consignments are delivered to designated persons including how the information is made available to the driver and proof of delivery is to be recorded.</t>
  </si>
  <si>
    <t>Communication information in relation to the homecare service will be in English. Should a patient and/or carer not be fluent in English, information will be provided in their own language.  Where appropriate this must also be available in pictorial format, large print, braille, electronic format and video format. 
Welsh – Please note that in Wales the Welsh language should be treated no less favourably than the English language. Homecare providers should note the requirement in Wales to comply with the Welsh Language Standards (No.7) Regulations 2018.</t>
  </si>
  <si>
    <t xml:space="preserve">With reference to the Specification Point above, please provide your Patient Services telephone helpline.  Suppliers should state their normal working hours and robust process for out of hours provision for responding to queries from the Patient.  </t>
  </si>
  <si>
    <t>5a_4.4s</t>
  </si>
  <si>
    <t>5e_2.3s</t>
  </si>
  <si>
    <t>5e_2.5s</t>
  </si>
  <si>
    <t>5e_2.4aq</t>
  </si>
  <si>
    <t>5e_2.6s</t>
  </si>
  <si>
    <t>5e_2.7s</t>
  </si>
  <si>
    <t>5e_2.8s</t>
  </si>
  <si>
    <t>5e_2.9aq</t>
  </si>
  <si>
    <t>5e_2.10s</t>
  </si>
  <si>
    <t>5e_2.11s</t>
  </si>
  <si>
    <t>5e_2.12s</t>
  </si>
  <si>
    <t>5e_3</t>
  </si>
  <si>
    <t>5e_3.1s</t>
  </si>
  <si>
    <t>5e_3.2s</t>
  </si>
  <si>
    <t>5e_3.3s</t>
  </si>
  <si>
    <t>5f_3.4aq</t>
  </si>
  <si>
    <t>5e_4</t>
  </si>
  <si>
    <t>5e_4.1s</t>
  </si>
  <si>
    <t>5e_4.2s</t>
  </si>
  <si>
    <t>5e_4.3aq</t>
  </si>
  <si>
    <t>5e_4.4s</t>
  </si>
  <si>
    <t>5e_4.5s</t>
  </si>
  <si>
    <t>5e_4.6s</t>
  </si>
  <si>
    <t>5e_4.7aq</t>
  </si>
  <si>
    <t>5e_4.10s</t>
  </si>
  <si>
    <t>5e_4.8s</t>
  </si>
  <si>
    <t>5e_4.9aq</t>
  </si>
  <si>
    <t>5e_4.11s</t>
  </si>
  <si>
    <t>5e_4.12aq</t>
  </si>
  <si>
    <t>5f_1.1s</t>
  </si>
  <si>
    <t>5f_1.2s</t>
  </si>
  <si>
    <t>5f_1.3s</t>
  </si>
  <si>
    <t>5f_1.4s</t>
  </si>
  <si>
    <t>5f_1.5s</t>
  </si>
  <si>
    <t>5f_1.6s</t>
  </si>
  <si>
    <t>5f_1.7s</t>
  </si>
  <si>
    <t>5f_1.8s</t>
  </si>
  <si>
    <t>5b_s</t>
  </si>
  <si>
    <t>5g_10.4aq</t>
  </si>
  <si>
    <t>5i_1.6aq</t>
  </si>
  <si>
    <r>
      <rPr>
        <i/>
        <sz val="11"/>
        <color theme="4" tint="-0.249977111117893"/>
        <rFont val="Arial"/>
        <family val="2"/>
      </rPr>
      <t xml:space="preserve">Using a maximum of 1,000 characters describe the commitment your organisation will make to ensure that opportunities under the framework deliver the outcome  and Award Criteria. 
</t>
    </r>
    <r>
      <rPr>
        <sz val="11"/>
        <rFont val="Arial"/>
        <family val="2"/>
      </rPr>
      <t>Please include:Detail how, through the delivery of the framework agreement, you will reduce the amount of single use plastic used for both packaging and products that will be provided throughout the lifetime of the Agreement.</t>
    </r>
  </si>
  <si>
    <r>
      <rPr>
        <i/>
        <sz val="11"/>
        <color theme="4" tint="-0.249977111117893"/>
        <rFont val="Arial"/>
        <family val="2"/>
      </rPr>
      <t xml:space="preserve">Using a maximum of 1,000 characters describe the commitment your organisation will make to ensure that opportunities under the framework deliver the outcome  and Award Criteria. </t>
    </r>
    <r>
      <rPr>
        <sz val="11"/>
        <rFont val="Arial"/>
        <family val="2"/>
      </rPr>
      <t xml:space="preserve">
Detail how, through the delivery of the contract, you plan to reduce your road miles in line with reducing carbon emissions (both in your supply chain and embedded carbon within products) required for the provision and running of the service throughout the lifetime of the Agreement. </t>
    </r>
  </si>
  <si>
    <t xml:space="preserve"> 5a - General</t>
  </si>
  <si>
    <t xml:space="preserve">5b Prescribing&amp;Dispensing </t>
  </si>
  <si>
    <t>5c Delivery</t>
  </si>
  <si>
    <t xml:space="preserve"> 5d Cold Chain</t>
  </si>
  <si>
    <t>5f Equipment and Ancils</t>
  </si>
  <si>
    <t>5e_Homevisits</t>
  </si>
  <si>
    <t>5g_Governance</t>
  </si>
  <si>
    <t xml:space="preserve">5h_Finance </t>
  </si>
  <si>
    <t>5i_Digital</t>
  </si>
  <si>
    <t>5j_Net Zero &amp; Social Value</t>
  </si>
  <si>
    <r>
      <t xml:space="preserve"> It is an Offeror's responsibility to ensure that all REQUIRED attachments have been uploaded onto Atamis before the deadline:
</t>
    </r>
    <r>
      <rPr>
        <b/>
        <sz val="12"/>
        <color rgb="FFFF0000"/>
        <rFont val="Arial"/>
        <family val="2"/>
      </rPr>
      <t xml:space="preserve"> 2 November 2023 at 13:00 hours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</si>
</sst>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7" x14ac:knownFonts="1">
    <font>
      <sz val="12"/>
      <color theme="1"/>
      <name val="Arial"/>
      <family val="2"/>
    </font>
    <font>
      <b/>
      <sz val="10"/>
      <color indexed="8"/>
      <name val="Arial"/>
      <family val="2"/>
    </font>
    <font>
      <sz val="10"/>
      <color indexed="8"/>
      <name val="Arial"/>
      <family val="2"/>
    </font>
    <font>
      <sz val="10"/>
      <name val="Arial"/>
      <family val="2"/>
    </font>
    <font>
      <b/>
      <sz val="10"/>
      <name val="Arial"/>
      <family val="2"/>
    </font>
    <font>
      <b/>
      <sz val="10"/>
      <color indexed="8"/>
      <name val="Arial"/>
      <family val="2"/>
    </font>
    <font>
      <sz val="10"/>
      <color indexed="8"/>
      <name val="Arial"/>
      <family val="2"/>
    </font>
    <font>
      <b/>
      <sz val="10"/>
      <color indexed="8"/>
      <name val="Arial"/>
      <family val="2"/>
    </font>
    <font>
      <sz val="10"/>
      <color indexed="8"/>
      <name val="Arial"/>
      <family val="2"/>
    </font>
    <font>
      <b/>
      <sz val="10"/>
      <color indexed="8"/>
      <name val="Arial"/>
      <family val="2"/>
    </font>
    <font>
      <b/>
      <sz val="12"/>
      <name val="Arial"/>
      <family val="2"/>
    </font>
    <font>
      <sz val="12"/>
      <name val="Arial"/>
      <family val="2"/>
    </font>
    <font>
      <sz val="8"/>
      <name val="Arial"/>
      <family val="2"/>
    </font>
    <font>
      <sz val="10"/>
      <color indexed="8"/>
      <name val="Arial"/>
      <family val="2"/>
    </font>
    <font>
      <b/>
      <sz val="10"/>
      <color indexed="8"/>
      <name val="Arial"/>
      <family val="2"/>
    </font>
    <font>
      <b/>
      <sz val="10"/>
      <color indexed="17"/>
      <name val="Arial"/>
      <family val="2"/>
    </font>
    <font>
      <b/>
      <sz val="10"/>
      <color indexed="57"/>
      <name val="Arial"/>
      <family val="2"/>
    </font>
    <font>
      <b/>
      <i/>
      <sz val="10"/>
      <color indexed="8"/>
      <name val="Arial"/>
      <family val="2"/>
    </font>
    <font>
      <b/>
      <sz val="10"/>
      <color indexed="36"/>
      <name val="Arial"/>
      <family val="2"/>
    </font>
    <font>
      <b/>
      <sz val="20"/>
      <color indexed="10"/>
      <name val="Arial"/>
      <family val="2"/>
    </font>
    <font>
      <b/>
      <sz val="10"/>
      <color indexed="48"/>
      <name val="Arial"/>
      <family val="2"/>
    </font>
    <font>
      <sz val="10"/>
      <color indexed="48"/>
      <name val="Arial"/>
      <family val="2"/>
    </font>
    <font>
      <b/>
      <sz val="10"/>
      <color indexed="44"/>
      <name val="Arial"/>
      <family val="2"/>
    </font>
    <font>
      <sz val="10"/>
      <color indexed="44"/>
      <name val="Arial"/>
      <family val="2"/>
    </font>
    <font>
      <b/>
      <sz val="12"/>
      <color indexed="8"/>
      <name val="Arial"/>
      <family val="2"/>
    </font>
    <font>
      <b/>
      <sz val="12"/>
      <color theme="1"/>
      <name val="Arial"/>
      <family val="2"/>
    </font>
    <font>
      <b/>
      <sz val="12"/>
      <color rgb="FFFF0000"/>
      <name val="Arial"/>
      <family val="2"/>
    </font>
    <font>
      <u/>
      <sz val="12"/>
      <color theme="10"/>
      <name val="Arial"/>
      <family val="2"/>
    </font>
    <font>
      <sz val="12"/>
      <color indexed="8"/>
      <name val="Arial"/>
      <family val="2"/>
    </font>
    <font>
      <sz val="8"/>
      <color theme="1"/>
      <name val="Arial"/>
      <family val="2"/>
    </font>
    <font>
      <sz val="12"/>
      <color theme="1"/>
      <name val="Times New Roman"/>
      <family val="1"/>
    </font>
    <font>
      <b/>
      <sz val="12"/>
      <color rgb="FFFFFFFF"/>
      <name val="Arial"/>
      <family val="2"/>
    </font>
    <font>
      <sz val="12"/>
      <color rgb="FF000000"/>
      <name val="Arial"/>
      <family val="2"/>
    </font>
    <font>
      <b/>
      <sz val="12"/>
      <color rgb="FF000000"/>
      <name val="Arial"/>
      <family val="2"/>
    </font>
    <font>
      <b/>
      <sz val="12"/>
      <color theme="0"/>
      <name val="Arial"/>
      <family val="2"/>
    </font>
    <font>
      <sz val="12"/>
      <color theme="1"/>
      <name val="Calibri"/>
      <family val="2"/>
    </font>
    <font>
      <b/>
      <sz val="11"/>
      <color indexed="8"/>
      <name val="Arial"/>
      <family val="2"/>
    </font>
    <font>
      <b/>
      <sz val="11"/>
      <color theme="3" tint="0.39997558519241921"/>
      <name val="Arial"/>
      <family val="2"/>
    </font>
    <font>
      <b/>
      <sz val="11"/>
      <name val="Arial"/>
      <family val="2"/>
    </font>
    <font>
      <sz val="11"/>
      <name val="Arial"/>
      <family val="2"/>
    </font>
    <font>
      <sz val="11"/>
      <color indexed="8"/>
      <name val="Arial"/>
      <family val="2"/>
    </font>
    <font>
      <b/>
      <sz val="11"/>
      <color indexed="44"/>
      <name val="Arial"/>
      <family val="2"/>
    </font>
    <font>
      <sz val="11"/>
      <color indexed="44"/>
      <name val="Arial"/>
      <family val="2"/>
    </font>
    <font>
      <sz val="11"/>
      <color theme="3" tint="0.39997558519241921"/>
      <name val="Arial"/>
      <family val="2"/>
    </font>
    <font>
      <sz val="11"/>
      <color rgb="FFFF0000"/>
      <name val="Arial"/>
      <family val="2"/>
    </font>
    <font>
      <i/>
      <sz val="11"/>
      <color rgb="FFFF0000"/>
      <name val="Arial"/>
      <family val="2"/>
    </font>
    <font>
      <i/>
      <sz val="11"/>
      <color indexed="10"/>
      <name val="Arial"/>
      <family val="2"/>
    </font>
    <font>
      <i/>
      <sz val="11"/>
      <name val="Arial"/>
      <family val="2"/>
    </font>
    <font>
      <sz val="11"/>
      <color theme="1"/>
      <name val="Arial"/>
      <family val="2"/>
    </font>
    <font>
      <i/>
      <sz val="11"/>
      <color theme="1"/>
      <name val="Arial"/>
      <family val="2"/>
    </font>
    <font>
      <sz val="11"/>
      <color rgb="FF538DD5"/>
      <name val="Arial"/>
      <family val="2"/>
    </font>
    <font>
      <b/>
      <sz val="11"/>
      <color rgb="FF538DD5"/>
      <name val="Arial"/>
      <family val="2"/>
    </font>
    <font>
      <sz val="11"/>
      <color indexed="30"/>
      <name val="Arial"/>
      <family val="2"/>
    </font>
    <font>
      <b/>
      <sz val="11"/>
      <color indexed="30"/>
      <name val="Arial"/>
      <family val="2"/>
    </font>
    <font>
      <u/>
      <sz val="11"/>
      <color theme="10"/>
      <name val="Arial"/>
      <family val="2"/>
    </font>
    <font>
      <b/>
      <sz val="11"/>
      <color theme="1"/>
      <name val="Arial"/>
      <family val="2"/>
    </font>
    <font>
      <b/>
      <sz val="11"/>
      <color rgb="FFFF0000"/>
      <name val="Arial"/>
      <family val="2"/>
    </font>
    <font>
      <sz val="11"/>
      <color rgb="FF00B050"/>
      <name val="Arial"/>
      <family val="2"/>
    </font>
    <font>
      <i/>
      <sz val="11"/>
      <color rgb="FF538DD5"/>
      <name val="Arial"/>
      <family val="2"/>
    </font>
    <font>
      <sz val="11"/>
      <color rgb="FFF44F42"/>
      <name val="Arial"/>
      <family val="2"/>
    </font>
    <font>
      <sz val="11"/>
      <color theme="4"/>
      <name val="Arial"/>
      <family val="2"/>
    </font>
    <font>
      <b/>
      <sz val="22"/>
      <color indexed="8"/>
      <name val="Arial"/>
      <family val="2"/>
    </font>
    <font>
      <b/>
      <sz val="22"/>
      <color theme="1"/>
      <name val="Arial"/>
      <family val="2"/>
    </font>
    <font>
      <sz val="22"/>
      <color theme="1"/>
      <name val="Arial"/>
      <family val="2"/>
    </font>
    <font>
      <b/>
      <sz val="24"/>
      <color indexed="8"/>
      <name val="Arial"/>
      <family val="2"/>
    </font>
    <font>
      <b/>
      <sz val="24"/>
      <color theme="1"/>
      <name val="Arial"/>
      <family val="2"/>
    </font>
    <font>
      <i/>
      <sz val="10"/>
      <name val="Arial"/>
      <family val="2"/>
    </font>
    <font>
      <sz val="10"/>
      <color rgb="FFFF0000"/>
      <name val="Arial"/>
      <family val="2"/>
    </font>
    <font>
      <sz val="10"/>
      <color theme="1"/>
      <name val="Arial"/>
      <family val="2"/>
    </font>
    <font>
      <sz val="10"/>
      <color indexed="10"/>
      <name val="Arial"/>
      <family val="2"/>
    </font>
    <font>
      <sz val="11"/>
      <color indexed="10"/>
      <name val="Arial"/>
      <family val="2"/>
    </font>
    <font>
      <sz val="10"/>
      <color indexed="36"/>
      <name val="Arial"/>
      <family val="2"/>
    </font>
    <font>
      <i/>
      <sz val="10"/>
      <color indexed="8"/>
      <name val="Arial"/>
      <family val="2"/>
    </font>
    <font>
      <sz val="10"/>
      <color theme="1"/>
      <name val="Calibri"/>
      <family val="2"/>
    </font>
    <font>
      <sz val="12"/>
      <color rgb="FFFF0000"/>
      <name val="Arial"/>
      <family val="2"/>
    </font>
    <font>
      <b/>
      <i/>
      <sz val="11"/>
      <color rgb="FF00B050"/>
      <name val="Arial"/>
      <family val="2"/>
    </font>
    <font>
      <strike/>
      <sz val="11"/>
      <color rgb="FFFF0000"/>
      <name val="Arial"/>
      <family val="2"/>
    </font>
    <font>
      <i/>
      <sz val="11"/>
      <color theme="3"/>
      <name val="Arial"/>
      <family val="2"/>
    </font>
    <font>
      <i/>
      <sz val="11"/>
      <color theme="3"/>
      <name val="Calibri"/>
      <family val="2"/>
      <scheme val="minor"/>
    </font>
    <font>
      <b/>
      <sz val="9"/>
      <name val="Arial"/>
      <family val="2"/>
    </font>
    <font>
      <b/>
      <sz val="10"/>
      <color theme="1"/>
      <name val="Arial"/>
      <family val="2"/>
    </font>
    <font>
      <b/>
      <sz val="10"/>
      <color rgb="FF000000"/>
      <name val="Arial"/>
      <family val="2"/>
    </font>
    <font>
      <sz val="10"/>
      <color rgb="FF000000"/>
      <name val="Arial"/>
      <family val="2"/>
    </font>
    <font>
      <sz val="11"/>
      <color theme="1"/>
      <name val="Calibri"/>
      <family val="2"/>
    </font>
    <font>
      <b/>
      <sz val="14"/>
      <name val="Arial"/>
      <family val="2"/>
    </font>
    <font>
      <b/>
      <sz val="20"/>
      <color theme="1"/>
      <name val="Arial"/>
      <family val="2"/>
    </font>
    <font>
      <b/>
      <sz val="10"/>
      <color rgb="FFFF0000"/>
      <name val="Arial"/>
      <family val="2"/>
    </font>
    <font>
      <i/>
      <sz val="12"/>
      <name val="Arial"/>
      <family val="2"/>
    </font>
    <font>
      <sz val="12"/>
      <color theme="1"/>
      <name val="Arial"/>
      <family val="2"/>
    </font>
    <font>
      <b/>
      <sz val="11"/>
      <color theme="0"/>
      <name val="Arial"/>
      <family val="2"/>
    </font>
    <font>
      <b/>
      <i/>
      <sz val="11"/>
      <color rgb="FFFF0000"/>
      <name val="Arial"/>
      <family val="2"/>
    </font>
    <font>
      <b/>
      <vertAlign val="superscript"/>
      <sz val="10"/>
      <name val="Arial"/>
      <family val="2"/>
    </font>
    <font>
      <b/>
      <sz val="10"/>
      <color theme="9" tint="-0.249977111117893"/>
      <name val="Arial"/>
      <family val="2"/>
    </font>
    <font>
      <sz val="11"/>
      <color theme="6"/>
      <name val="Arial"/>
      <family val="2"/>
    </font>
    <font>
      <b/>
      <i/>
      <sz val="11"/>
      <name val="Arial"/>
      <family val="2"/>
    </font>
    <font>
      <b/>
      <sz val="9"/>
      <color indexed="8"/>
      <name val="Arial"/>
      <family val="2"/>
    </font>
    <font>
      <sz val="11"/>
      <color indexed="62"/>
      <name val="Arial"/>
      <family val="2"/>
    </font>
    <font>
      <sz val="11"/>
      <color theme="0" tint="-0.249977111117893"/>
      <name val="Arial"/>
      <family val="2"/>
    </font>
    <font>
      <b/>
      <sz val="11"/>
      <color theme="3" tint="0.59999389629810485"/>
      <name val="Arial"/>
      <family val="2"/>
    </font>
    <font>
      <b/>
      <u/>
      <sz val="10"/>
      <color rgb="FFFF0000"/>
      <name val="Arial"/>
      <family val="2"/>
    </font>
    <font>
      <sz val="8"/>
      <color indexed="8"/>
      <name val="Arial"/>
      <family val="2"/>
    </font>
    <font>
      <sz val="8"/>
      <color rgb="FF000000"/>
      <name val="Arial"/>
      <family val="2"/>
    </font>
    <font>
      <sz val="8"/>
      <color rgb="FFFF0000"/>
      <name val="Arial"/>
      <family val="2"/>
    </font>
    <font>
      <b/>
      <i/>
      <sz val="12"/>
      <color rgb="FF0070C0"/>
      <name val="Arial"/>
      <family val="2"/>
    </font>
    <font>
      <b/>
      <sz val="12"/>
      <name val="Calibri"/>
      <family val="2"/>
    </font>
    <font>
      <b/>
      <sz val="12"/>
      <name val="Calibri"/>
      <family val="2"/>
      <scheme val="minor"/>
    </font>
    <font>
      <i/>
      <sz val="11"/>
      <color theme="4" tint="-0.249977111117893"/>
      <name val="Arial"/>
      <family val="2"/>
    </font>
  </fonts>
  <fills count="39">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rgb="FF8DB4E2"/>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0" tint="-0.14999847407452621"/>
        <bgColor indexed="64"/>
      </patternFill>
    </fill>
    <fill>
      <patternFill patternType="solid">
        <fgColor rgb="FFC5E0B3"/>
        <bgColor indexed="64"/>
      </patternFill>
    </fill>
    <fill>
      <patternFill patternType="solid">
        <fgColor rgb="FFFF0000"/>
        <bgColor indexed="64"/>
      </patternFill>
    </fill>
    <fill>
      <patternFill patternType="solid">
        <fgColor indexed="43"/>
        <bgColor indexed="64"/>
      </patternFill>
    </fill>
    <fill>
      <patternFill patternType="solid">
        <fgColor rgb="FF00B050"/>
        <bgColor indexed="64"/>
      </patternFill>
    </fill>
    <fill>
      <patternFill patternType="solid">
        <fgColor theme="9"/>
        <bgColor indexed="64"/>
      </patternFill>
    </fill>
    <fill>
      <patternFill patternType="solid">
        <fgColor theme="6"/>
        <bgColor indexed="64"/>
      </patternFill>
    </fill>
    <fill>
      <patternFill patternType="lightDown"/>
    </fill>
    <fill>
      <patternFill patternType="solid">
        <fgColor theme="5" tint="0.79998168889431442"/>
        <bgColor indexed="64"/>
      </patternFill>
    </fill>
    <fill>
      <patternFill patternType="solid">
        <fgColor theme="4" tint="0.79998168889431442"/>
        <bgColor indexed="64"/>
      </patternFill>
    </fill>
    <fill>
      <patternFill patternType="lightUp"/>
    </fill>
    <fill>
      <patternFill patternType="solid">
        <fgColor rgb="FFF44F42"/>
        <bgColor indexed="64"/>
      </patternFill>
    </fill>
    <fill>
      <patternFill patternType="solid">
        <fgColor rgb="FFFFC000"/>
        <bgColor indexed="64"/>
      </patternFill>
    </fill>
    <fill>
      <patternFill patternType="solid">
        <fgColor rgb="FF92D05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B7DEE8"/>
        <bgColor indexed="64"/>
      </patternFill>
    </fill>
    <fill>
      <patternFill patternType="solid">
        <fgColor rgb="FFFFEBAB"/>
        <bgColor indexed="64"/>
      </patternFill>
    </fill>
    <fill>
      <patternFill patternType="solid">
        <fgColor rgb="FFDAEEF3"/>
        <bgColor indexed="64"/>
      </patternFill>
    </fill>
    <fill>
      <patternFill patternType="solid">
        <fgColor theme="8"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Dashed">
        <color rgb="FFFF0000"/>
      </bottom>
      <diagonal/>
    </border>
    <border>
      <left style="mediumDashed">
        <color indexed="64"/>
      </left>
      <right style="medium">
        <color indexed="64"/>
      </right>
      <top/>
      <bottom style="medium">
        <color indexed="64"/>
      </bottom>
      <diagonal/>
    </border>
    <border>
      <left style="medium">
        <color indexed="64"/>
      </left>
      <right style="mediumDashed">
        <color rgb="FFFF0000"/>
      </right>
      <top style="mediumDashed">
        <color rgb="FFFF0000"/>
      </top>
      <bottom style="medium">
        <color indexed="64"/>
      </bottom>
      <diagonal/>
    </border>
    <border>
      <left style="medium">
        <color indexed="64"/>
      </left>
      <right style="mediumDashed">
        <color rgb="FFFF0000"/>
      </right>
      <top/>
      <bottom style="medium">
        <color indexed="64"/>
      </bottom>
      <diagonal/>
    </border>
    <border>
      <left style="mediumDashed">
        <color indexed="64"/>
      </left>
      <right style="medium">
        <color indexed="64"/>
      </right>
      <top style="medium">
        <color indexed="64"/>
      </top>
      <bottom style="mediumDashed">
        <color rgb="FFFF0000"/>
      </bottom>
      <diagonal/>
    </border>
    <border>
      <left style="medium">
        <color indexed="64"/>
      </left>
      <right style="mediumDashed">
        <color rgb="FFFF0000"/>
      </right>
      <top style="medium">
        <color indexed="64"/>
      </top>
      <bottom style="mediumDashed">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Dashed">
        <color rgb="FFFF0000"/>
      </top>
      <bottom style="thin">
        <color indexed="64"/>
      </bottom>
      <diagonal/>
    </border>
    <border>
      <left style="thin">
        <color indexed="64"/>
      </left>
      <right/>
      <top style="mediumDashed">
        <color rgb="FFFF0000"/>
      </top>
      <bottom/>
      <diagonal/>
    </border>
    <border>
      <left style="thin">
        <color indexed="64"/>
      </left>
      <right style="mediumDashed">
        <color rgb="FFFF0000"/>
      </right>
      <top/>
      <bottom/>
      <diagonal/>
    </border>
    <border>
      <left/>
      <right/>
      <top style="mediumDashed">
        <color rgb="FFFF0000"/>
      </top>
      <bottom/>
      <diagonal/>
    </border>
    <border>
      <left style="mediumDashed">
        <color rgb="FFFF0000"/>
      </left>
      <right style="thin">
        <color indexed="64"/>
      </right>
      <top style="mediumDashed">
        <color rgb="FFFF0000"/>
      </top>
      <bottom style="thin">
        <color indexed="64"/>
      </bottom>
      <diagonal/>
    </border>
    <border>
      <left style="thin">
        <color indexed="64"/>
      </left>
      <right style="thin">
        <color indexed="64"/>
      </right>
      <top style="thin">
        <color indexed="64"/>
      </top>
      <bottom style="mediumDashed">
        <color rgb="FFF44F42"/>
      </bottom>
      <diagonal/>
    </border>
    <border>
      <left style="thin">
        <color indexed="64"/>
      </left>
      <right style="mediumDashed">
        <color rgb="FFF44F42"/>
      </right>
      <top style="mediumDashed">
        <color rgb="FFF44F42"/>
      </top>
      <bottom style="thin">
        <color indexed="64"/>
      </bottom>
      <diagonal/>
    </border>
    <border>
      <left style="thin">
        <color indexed="64"/>
      </left>
      <right style="mediumDashed">
        <color rgb="FFF44F42"/>
      </right>
      <top style="thin">
        <color indexed="64"/>
      </top>
      <bottom style="thin">
        <color indexed="64"/>
      </bottom>
      <diagonal/>
    </border>
    <border>
      <left style="thin">
        <color indexed="64"/>
      </left>
      <right style="mediumDashed">
        <color rgb="FFF44F42"/>
      </right>
      <top style="thin">
        <color indexed="64"/>
      </top>
      <bottom style="mediumDashed">
        <color rgb="FFF44F42"/>
      </bottom>
      <diagonal/>
    </border>
    <border>
      <left style="medium">
        <color indexed="64"/>
      </left>
      <right style="thin">
        <color indexed="64"/>
      </right>
      <top/>
      <bottom style="thin">
        <color indexed="64"/>
      </bottom>
      <diagonal/>
    </border>
    <border>
      <left style="mediumDashed">
        <color rgb="FFFF0000"/>
      </left>
      <right style="mediumDashed">
        <color rgb="FFFF0000"/>
      </right>
      <top style="mediumDashed">
        <color rgb="FFFF0000"/>
      </top>
      <bottom style="mediumDashed">
        <color rgb="FFFF0000"/>
      </bottom>
      <diagonal/>
    </border>
    <border>
      <left/>
      <right/>
      <top/>
      <bottom style="thin">
        <color indexed="64"/>
      </bottom>
      <diagonal/>
    </border>
    <border>
      <left/>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top style="mediumDashed">
        <color rgb="FFF44F42"/>
      </top>
      <bottom style="thin">
        <color indexed="64"/>
      </bottom>
      <diagonal/>
    </border>
    <border>
      <left style="thin">
        <color indexed="64"/>
      </left>
      <right/>
      <top style="thin">
        <color indexed="64"/>
      </top>
      <bottom style="mediumDashed">
        <color rgb="FFF44F42"/>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s>
  <cellStyleXfs count="16">
    <xf numFmtId="0" fontId="0" fillId="0" borderId="0"/>
    <xf numFmtId="0" fontId="3" fillId="0" borderId="0" applyNumberFormat="0" applyFill="0" applyBorder="0" applyProtection="0">
      <alignment vertical="top"/>
    </xf>
    <xf numFmtId="0" fontId="3" fillId="0" borderId="0"/>
    <xf numFmtId="0" fontId="27"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88" fillId="0" borderId="0"/>
    <xf numFmtId="0" fontId="68" fillId="0" borderId="0"/>
    <xf numFmtId="9" fontId="88" fillId="0" borderId="0" applyFont="0" applyFill="0" applyBorder="0" applyAlignment="0" applyProtection="0"/>
    <xf numFmtId="0" fontId="3" fillId="0" borderId="0"/>
  </cellStyleXfs>
  <cellXfs count="856">
    <xf numFmtId="0" fontId="0" fillId="0" borderId="0" xfId="0"/>
    <xf numFmtId="0" fontId="14" fillId="0" borderId="0" xfId="0" applyFont="1" applyAlignment="1">
      <alignment horizontal="left" vertical="top"/>
    </xf>
    <xf numFmtId="0" fontId="13" fillId="0" borderId="0" xfId="0" applyFont="1" applyAlignment="1">
      <alignment horizontal="left" vertical="top"/>
    </xf>
    <xf numFmtId="0" fontId="1" fillId="0" borderId="1" xfId="0" applyFont="1" applyBorder="1" applyAlignment="1">
      <alignment horizontal="left" vertical="top" wrapText="1"/>
    </xf>
    <xf numFmtId="0" fontId="14" fillId="0" borderId="1" xfId="0" applyFont="1" applyBorder="1" applyAlignment="1">
      <alignment horizontal="center" vertical="top" wrapText="1"/>
    </xf>
    <xf numFmtId="0" fontId="1" fillId="2" borderId="1" xfId="0" applyFont="1" applyFill="1" applyBorder="1" applyAlignment="1">
      <alignment horizontal="left" vertical="top" wrapText="1"/>
    </xf>
    <xf numFmtId="0" fontId="14" fillId="0" borderId="1" xfId="0" applyFont="1" applyBorder="1" applyAlignment="1">
      <alignment horizontal="left" vertical="top"/>
    </xf>
    <xf numFmtId="0" fontId="13" fillId="0" borderId="1" xfId="0" applyFont="1" applyBorder="1" applyAlignment="1">
      <alignment horizontal="left" vertical="top"/>
    </xf>
    <xf numFmtId="0" fontId="3" fillId="0" borderId="1" xfId="0" applyFont="1" applyBorder="1" applyAlignment="1">
      <alignment horizontal="left" vertical="top"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0" fontId="14"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1" xfId="0" applyFont="1" applyBorder="1" applyAlignment="1">
      <alignment vertical="top" wrapText="1"/>
    </xf>
    <xf numFmtId="0" fontId="13" fillId="0" borderId="1" xfId="0" applyFont="1" applyBorder="1" applyAlignment="1">
      <alignment wrapText="1"/>
    </xf>
    <xf numFmtId="0" fontId="15" fillId="0" borderId="1" xfId="0" applyFont="1" applyBorder="1" applyAlignment="1">
      <alignment wrapText="1"/>
    </xf>
    <xf numFmtId="0" fontId="13" fillId="0" borderId="1" xfId="0" applyFont="1" applyBorder="1" applyAlignment="1">
      <alignment vertical="top" wrapText="1"/>
    </xf>
    <xf numFmtId="0" fontId="2" fillId="0" borderId="1" xfId="0" applyFont="1" applyBorder="1" applyAlignment="1">
      <alignment vertical="top" wrapText="1"/>
    </xf>
    <xf numFmtId="0" fontId="3" fillId="0" borderId="1" xfId="0" applyFont="1" applyBorder="1" applyAlignment="1">
      <alignment wrapText="1"/>
    </xf>
    <xf numFmtId="0" fontId="4" fillId="0" borderId="1" xfId="0" applyFont="1" applyBorder="1" applyAlignment="1">
      <alignment horizontal="left" vertical="top" wrapText="1"/>
    </xf>
    <xf numFmtId="0" fontId="1" fillId="0" borderId="1" xfId="0" applyFont="1" applyBorder="1" applyAlignment="1">
      <alignment horizontal="center" vertical="top" wrapText="1"/>
    </xf>
    <xf numFmtId="0" fontId="13" fillId="0" borderId="0" xfId="0" applyFont="1" applyAlignment="1">
      <alignment wrapText="1"/>
    </xf>
    <xf numFmtId="0" fontId="2" fillId="0" borderId="0" xfId="0" applyFont="1" applyAlignment="1">
      <alignment horizontal="left" vertical="top" wrapText="1"/>
    </xf>
    <xf numFmtId="0" fontId="18" fillId="0" borderId="1" xfId="0" applyFont="1" applyBorder="1" applyAlignment="1">
      <alignment vertical="top" wrapText="1"/>
    </xf>
    <xf numFmtId="0" fontId="19" fillId="0" borderId="0" xfId="0" applyFont="1" applyAlignment="1">
      <alignment horizontal="left" vertical="top" wrapText="1"/>
    </xf>
    <xf numFmtId="0" fontId="3" fillId="0" borderId="0" xfId="0" applyFont="1" applyAlignment="1">
      <alignment wrapText="1"/>
    </xf>
    <xf numFmtId="0" fontId="13" fillId="0" borderId="0" xfId="0" applyFont="1" applyAlignment="1">
      <alignment horizontal="left" vertical="top" wrapText="1"/>
    </xf>
    <xf numFmtId="0" fontId="20" fillId="0" borderId="1" xfId="0" applyFont="1" applyBorder="1" applyAlignment="1">
      <alignment horizontal="left" vertical="top" wrapText="1"/>
    </xf>
    <xf numFmtId="0" fontId="21" fillId="0" borderId="1" xfId="0" applyFont="1" applyBorder="1" applyAlignment="1">
      <alignment horizontal="left" vertical="top" wrapText="1"/>
    </xf>
    <xf numFmtId="0" fontId="21" fillId="0" borderId="0" xfId="0" applyFont="1" applyAlignment="1">
      <alignment horizontal="left" vertical="top" wrapText="1"/>
    </xf>
    <xf numFmtId="0" fontId="14" fillId="0" borderId="1" xfId="0" applyFont="1" applyBorder="1" applyAlignment="1">
      <alignment vertical="top" wrapText="1"/>
    </xf>
    <xf numFmtId="0" fontId="13" fillId="0" borderId="0" xfId="0" applyFont="1" applyAlignment="1">
      <alignment horizontal="center" vertical="top" wrapText="1"/>
    </xf>
    <xf numFmtId="0" fontId="14" fillId="0" borderId="0" xfId="0" applyFont="1" applyAlignment="1">
      <alignment horizontal="left" vertical="top" wrapText="1"/>
    </xf>
    <xf numFmtId="1" fontId="13" fillId="0" borderId="1" xfId="0" applyNumberFormat="1" applyFont="1" applyBorder="1" applyAlignment="1">
      <alignment horizontal="center" vertical="top" wrapText="1"/>
    </xf>
    <xf numFmtId="0" fontId="22" fillId="2" borderId="1" xfId="0" applyFont="1" applyFill="1" applyBorder="1" applyAlignment="1">
      <alignment horizontal="left" vertical="top" wrapText="1"/>
    </xf>
    <xf numFmtId="0" fontId="23" fillId="2" borderId="1" xfId="0" applyFont="1" applyFill="1" applyBorder="1" applyAlignment="1">
      <alignment horizontal="left" vertical="top" wrapText="1"/>
    </xf>
    <xf numFmtId="9" fontId="23" fillId="2" borderId="1" xfId="0" applyNumberFormat="1" applyFont="1" applyFill="1" applyBorder="1" applyAlignment="1">
      <alignment horizontal="center" vertical="top" wrapText="1"/>
    </xf>
    <xf numFmtId="0" fontId="13" fillId="2" borderId="1" xfId="0" applyFont="1" applyFill="1" applyBorder="1" applyAlignment="1">
      <alignment horizontal="left" vertical="top"/>
    </xf>
    <xf numFmtId="0" fontId="13" fillId="2" borderId="0" xfId="0" applyFont="1" applyFill="1" applyAlignment="1">
      <alignment horizontal="left" vertical="top"/>
    </xf>
    <xf numFmtId="0" fontId="14" fillId="0" borderId="2" xfId="0" applyFont="1" applyBorder="1" applyAlignment="1">
      <alignment horizontal="left" vertical="top" wrapText="1"/>
    </xf>
    <xf numFmtId="0" fontId="19" fillId="0" borderId="1" xfId="0" applyFont="1" applyBorder="1" applyAlignment="1">
      <alignment horizontal="left" vertical="top" wrapText="1"/>
    </xf>
    <xf numFmtId="1" fontId="14" fillId="4" borderId="1" xfId="0" applyNumberFormat="1" applyFont="1" applyFill="1" applyBorder="1" applyAlignment="1">
      <alignment horizontal="center" vertical="top" wrapText="1"/>
    </xf>
    <xf numFmtId="1" fontId="23" fillId="4" borderId="1" xfId="0" applyNumberFormat="1" applyFont="1" applyFill="1" applyBorder="1" applyAlignment="1">
      <alignment horizontal="center" vertical="top" wrapText="1"/>
    </xf>
    <xf numFmtId="1" fontId="13" fillId="4" borderId="1" xfId="0" applyNumberFormat="1" applyFont="1" applyFill="1" applyBorder="1" applyAlignment="1">
      <alignment horizontal="center" vertical="top" wrapText="1"/>
    </xf>
    <xf numFmtId="1" fontId="13" fillId="4" borderId="0" xfId="0" applyNumberFormat="1" applyFont="1" applyFill="1" applyAlignment="1">
      <alignment horizontal="center" vertical="top" wrapText="1"/>
    </xf>
    <xf numFmtId="0" fontId="22" fillId="2" borderId="1" xfId="0" applyFont="1" applyFill="1" applyBorder="1" applyAlignment="1">
      <alignment horizontal="left" vertical="top"/>
    </xf>
    <xf numFmtId="0" fontId="22" fillId="2" borderId="0" xfId="0" applyFont="1" applyFill="1" applyAlignment="1">
      <alignment horizontal="left" vertical="top"/>
    </xf>
    <xf numFmtId="1" fontId="1" fillId="4" borderId="1" xfId="0" applyNumberFormat="1" applyFont="1" applyFill="1" applyBorder="1" applyAlignment="1">
      <alignment horizontal="center" vertical="top" wrapText="1"/>
    </xf>
    <xf numFmtId="1" fontId="2" fillId="4" borderId="1" xfId="0" applyNumberFormat="1" applyFont="1" applyFill="1" applyBorder="1" applyAlignment="1">
      <alignment horizontal="center" vertical="top" wrapText="1"/>
    </xf>
    <xf numFmtId="1" fontId="2" fillId="4" borderId="0" xfId="0" applyNumberFormat="1" applyFont="1" applyFill="1" applyAlignment="1">
      <alignment horizontal="center" vertical="top" wrapText="1"/>
    </xf>
    <xf numFmtId="1" fontId="1" fillId="0" borderId="1" xfId="0" applyNumberFormat="1" applyFont="1" applyBorder="1" applyAlignment="1">
      <alignment horizontal="center" vertical="top" wrapText="1"/>
    </xf>
    <xf numFmtId="9" fontId="2" fillId="0" borderId="1" xfId="0" applyNumberFormat="1" applyFont="1" applyBorder="1" applyAlignment="1">
      <alignment horizontal="center" vertical="top" wrapText="1"/>
    </xf>
    <xf numFmtId="1" fontId="2" fillId="0" borderId="0" xfId="0" applyNumberFormat="1" applyFont="1" applyAlignment="1">
      <alignment horizontal="center" vertical="top" wrapText="1"/>
    </xf>
    <xf numFmtId="0" fontId="13" fillId="0" borderId="3" xfId="0" applyFont="1" applyBorder="1" applyAlignment="1">
      <alignment horizontal="left" vertical="top" wrapText="1"/>
    </xf>
    <xf numFmtId="0" fontId="2" fillId="0" borderId="3" xfId="0" applyFont="1" applyBorder="1" applyAlignment="1">
      <alignment horizontal="left" vertical="top" wrapText="1"/>
    </xf>
    <xf numFmtId="0" fontId="4" fillId="2" borderId="1" xfId="0" applyFont="1" applyFill="1" applyBorder="1" applyAlignment="1">
      <alignment horizontal="left" vertical="top" wrapText="1"/>
    </xf>
    <xf numFmtId="9" fontId="8" fillId="0" borderId="1" xfId="0" applyNumberFormat="1" applyFont="1" applyBorder="1" applyAlignment="1">
      <alignment horizontal="center" vertical="top" wrapText="1"/>
    </xf>
    <xf numFmtId="1" fontId="2" fillId="0" borderId="1" xfId="0" applyNumberFormat="1" applyFont="1" applyBorder="1" applyAlignment="1">
      <alignment horizontal="center" vertical="top" wrapText="1"/>
    </xf>
    <xf numFmtId="0" fontId="2" fillId="0" borderId="1" xfId="0" applyFont="1" applyBorder="1" applyAlignment="1">
      <alignment wrapText="1"/>
    </xf>
    <xf numFmtId="0" fontId="2" fillId="0" borderId="1" xfId="0" applyFont="1" applyBorder="1" applyAlignment="1">
      <alignment horizontal="left" vertical="top"/>
    </xf>
    <xf numFmtId="0" fontId="2" fillId="0" borderId="0" xfId="0" applyFont="1" applyAlignment="1">
      <alignment horizontal="left" vertical="top"/>
    </xf>
    <xf numFmtId="0" fontId="2" fillId="0" borderId="1" xfId="0" applyFont="1" applyBorder="1" applyAlignment="1">
      <alignment horizontal="center" vertical="top" wrapText="1"/>
    </xf>
    <xf numFmtId="0" fontId="2" fillId="0" borderId="1" xfId="0" applyFont="1" applyBorder="1" applyAlignment="1">
      <alignment horizontal="center" wrapText="1"/>
    </xf>
    <xf numFmtId="0" fontId="2" fillId="0" borderId="1" xfId="0" applyFont="1" applyBorder="1" applyAlignment="1">
      <alignment horizontal="center" vertical="top"/>
    </xf>
    <xf numFmtId="0" fontId="2" fillId="0" borderId="0" xfId="0" applyFont="1" applyAlignment="1">
      <alignment horizontal="center" vertical="top"/>
    </xf>
    <xf numFmtId="0" fontId="5" fillId="0" borderId="1" xfId="0" applyFont="1" applyBorder="1" applyAlignment="1">
      <alignment horizontal="center" vertical="top" wrapText="1"/>
    </xf>
    <xf numFmtId="0" fontId="7" fillId="0" borderId="1" xfId="0" applyFont="1" applyBorder="1" applyAlignment="1">
      <alignment horizontal="center" vertical="top" wrapText="1"/>
    </xf>
    <xf numFmtId="0" fontId="8" fillId="0" borderId="1" xfId="0" applyFont="1" applyBorder="1" applyAlignment="1">
      <alignment horizontal="center" vertical="top" wrapText="1"/>
    </xf>
    <xf numFmtId="0" fontId="8" fillId="0" borderId="1" xfId="0" applyFont="1" applyBorder="1" applyAlignment="1">
      <alignment horizontal="center" wrapText="1"/>
    </xf>
    <xf numFmtId="0" fontId="9" fillId="0" borderId="1" xfId="0" applyFont="1" applyBorder="1" applyAlignment="1">
      <alignment horizontal="center" vertical="top"/>
    </xf>
    <xf numFmtId="0" fontId="9" fillId="0" borderId="0" xfId="0" applyFont="1" applyAlignment="1">
      <alignment horizontal="center" vertical="top"/>
    </xf>
    <xf numFmtId="0" fontId="16" fillId="0" borderId="1" xfId="0" applyFont="1" applyBorder="1" applyAlignment="1">
      <alignment vertical="top" wrapText="1"/>
    </xf>
    <xf numFmtId="0" fontId="4" fillId="0" borderId="1" xfId="0" applyFont="1" applyBorder="1" applyAlignment="1">
      <alignment wrapText="1"/>
    </xf>
    <xf numFmtId="0" fontId="17" fillId="0" borderId="1" xfId="0" applyFont="1" applyBorder="1" applyAlignment="1">
      <alignment horizontal="left" vertical="top" wrapText="1"/>
    </xf>
    <xf numFmtId="1" fontId="6" fillId="4" borderId="1" xfId="0" applyNumberFormat="1" applyFont="1" applyFill="1" applyBorder="1" applyAlignment="1">
      <alignment horizontal="center" vertical="top" wrapText="1"/>
    </xf>
    <xf numFmtId="1" fontId="8" fillId="4" borderId="1" xfId="0" applyNumberFormat="1" applyFont="1" applyFill="1" applyBorder="1" applyAlignment="1">
      <alignment horizontal="center" vertical="top" wrapText="1"/>
    </xf>
    <xf numFmtId="0" fontId="0" fillId="0" borderId="0" xfId="0" applyAlignment="1">
      <alignment wrapText="1"/>
    </xf>
    <xf numFmtId="0" fontId="25" fillId="0" borderId="0" xfId="0" applyFont="1"/>
    <xf numFmtId="0" fontId="11" fillId="0" borderId="0" xfId="0" applyFont="1"/>
    <xf numFmtId="0" fontId="10" fillId="0" borderId="0" xfId="0" applyFont="1" applyAlignment="1">
      <alignment horizontal="left" vertical="top"/>
    </xf>
    <xf numFmtId="0" fontId="28" fillId="0" borderId="0" xfId="0" applyFont="1" applyAlignment="1">
      <alignment horizontal="left" vertical="top" wrapText="1"/>
    </xf>
    <xf numFmtId="0" fontId="24" fillId="0" borderId="0" xfId="0" applyFont="1"/>
    <xf numFmtId="0" fontId="0" fillId="0" borderId="0" xfId="8" applyFont="1"/>
    <xf numFmtId="0" fontId="30" fillId="0" borderId="9" xfId="0" applyFont="1" applyBorder="1"/>
    <xf numFmtId="0" fontId="32" fillId="0" borderId="10" xfId="0" applyFont="1" applyBorder="1" applyAlignment="1">
      <alignment vertical="center"/>
    </xf>
    <xf numFmtId="0" fontId="31" fillId="7" borderId="7" xfId="0" applyFont="1" applyFill="1" applyBorder="1" applyAlignment="1">
      <alignment horizontal="center" vertical="center" wrapText="1"/>
    </xf>
    <xf numFmtId="0" fontId="25" fillId="0" borderId="9" xfId="0" applyFont="1" applyBorder="1" applyAlignment="1">
      <alignment vertical="center" wrapText="1"/>
    </xf>
    <xf numFmtId="0" fontId="33" fillId="0" borderId="9" xfId="0" applyFont="1" applyBorder="1" applyAlignment="1">
      <alignment vertical="center" wrapText="1"/>
    </xf>
    <xf numFmtId="0" fontId="32" fillId="0" borderId="11" xfId="0" applyFont="1" applyBorder="1" applyAlignment="1">
      <alignment vertical="center" wrapText="1"/>
    </xf>
    <xf numFmtId="0" fontId="25" fillId="0" borderId="12" xfId="0" applyFont="1" applyBorder="1" applyAlignment="1">
      <alignment vertical="center" wrapText="1"/>
    </xf>
    <xf numFmtId="0" fontId="33" fillId="0" borderId="12" xfId="0" applyFont="1" applyBorder="1" applyAlignment="1">
      <alignment vertical="center" wrapText="1"/>
    </xf>
    <xf numFmtId="0" fontId="32" fillId="0" borderId="12" xfId="0" applyFont="1" applyBorder="1" applyAlignment="1">
      <alignment vertical="center" wrapText="1"/>
    </xf>
    <xf numFmtId="0" fontId="25" fillId="0" borderId="10" xfId="0" applyFont="1" applyBorder="1" applyAlignment="1">
      <alignment vertical="center" wrapText="1"/>
    </xf>
    <xf numFmtId="0" fontId="25" fillId="0" borderId="12" xfId="0" applyFont="1" applyBorder="1"/>
    <xf numFmtId="0" fontId="34" fillId="7" borderId="11" xfId="0" applyFont="1" applyFill="1" applyBorder="1" applyAlignment="1">
      <alignment horizontal="center" vertical="center" wrapText="1"/>
    </xf>
    <xf numFmtId="0" fontId="25" fillId="0" borderId="11" xfId="0" applyFont="1" applyBorder="1"/>
    <xf numFmtId="0" fontId="32" fillId="0" borderId="9" xfId="0" applyFont="1" applyBorder="1" applyAlignment="1">
      <alignment vertical="center"/>
    </xf>
    <xf numFmtId="0" fontId="31" fillId="7" borderId="11" xfId="0" applyFont="1" applyFill="1" applyBorder="1" applyAlignment="1">
      <alignment horizontal="center" vertical="center" wrapText="1"/>
    </xf>
    <xf numFmtId="0" fontId="33" fillId="0" borderId="11" xfId="0" applyFont="1" applyBorder="1" applyAlignment="1">
      <alignment vertical="center" wrapText="1"/>
    </xf>
    <xf numFmtId="0" fontId="10" fillId="0" borderId="8" xfId="2" applyFont="1" applyBorder="1" applyAlignment="1">
      <alignment horizontal="left" wrapText="1"/>
    </xf>
    <xf numFmtId="0" fontId="10" fillId="0" borderId="9" xfId="2" applyFont="1" applyBorder="1" applyAlignment="1">
      <alignment horizontal="left" wrapText="1"/>
    </xf>
    <xf numFmtId="0" fontId="35" fillId="0" borderId="11" xfId="0" applyFont="1" applyBorder="1" applyAlignment="1">
      <alignment vertical="center" wrapText="1"/>
    </xf>
    <xf numFmtId="0" fontId="25" fillId="0" borderId="9" xfId="0" applyFont="1" applyBorder="1" applyAlignment="1">
      <alignment wrapText="1"/>
    </xf>
    <xf numFmtId="0" fontId="34" fillId="7" borderId="11" xfId="0" applyFont="1" applyFill="1" applyBorder="1" applyAlignment="1">
      <alignment horizontal="center" vertical="center"/>
    </xf>
    <xf numFmtId="0" fontId="32" fillId="0" borderId="11" xfId="0" applyFont="1" applyBorder="1" applyAlignment="1">
      <alignment vertical="center"/>
    </xf>
    <xf numFmtId="0" fontId="25" fillId="0" borderId="9" xfId="0" applyFont="1" applyBorder="1"/>
    <xf numFmtId="0" fontId="25" fillId="0" borderId="13" xfId="0" applyFont="1" applyBorder="1" applyAlignment="1">
      <alignment vertical="center" wrapText="1"/>
    </xf>
    <xf numFmtId="0" fontId="25" fillId="0" borderId="13" xfId="0" applyFont="1" applyBorder="1"/>
    <xf numFmtId="0" fontId="26" fillId="0" borderId="14" xfId="0" applyFont="1" applyBorder="1" applyAlignment="1">
      <alignment vertical="center" wrapText="1"/>
    </xf>
    <xf numFmtId="0" fontId="31" fillId="7" borderId="15" xfId="0" applyFont="1" applyFill="1" applyBorder="1" applyAlignment="1">
      <alignment vertical="center" wrapText="1"/>
    </xf>
    <xf numFmtId="0" fontId="25" fillId="0" borderId="14" xfId="0" applyFont="1" applyBorder="1" applyAlignment="1">
      <alignment vertical="center" wrapText="1"/>
    </xf>
    <xf numFmtId="0" fontId="32" fillId="0" borderId="16" xfId="0" applyFont="1" applyBorder="1" applyAlignment="1">
      <alignment vertical="center" wrapText="1"/>
    </xf>
    <xf numFmtId="0" fontId="25" fillId="0" borderId="17" xfId="0" applyFont="1" applyBorder="1" applyAlignment="1">
      <alignment vertical="center" wrapText="1"/>
    </xf>
    <xf numFmtId="0" fontId="10" fillId="0" borderId="0" xfId="0" applyFont="1" applyAlignment="1">
      <alignment horizontal="left" vertical="top" wrapText="1"/>
    </xf>
    <xf numFmtId="0" fontId="36" fillId="0" borderId="1" xfId="0" applyFont="1" applyBorder="1" applyAlignment="1">
      <alignment horizontal="center" vertical="top" wrapText="1"/>
    </xf>
    <xf numFmtId="0" fontId="37" fillId="0" borderId="1" xfId="0" applyFont="1" applyBorder="1" applyAlignment="1">
      <alignment horizontal="center" vertical="top" wrapText="1"/>
    </xf>
    <xf numFmtId="0" fontId="38" fillId="0" borderId="1" xfId="0" applyFont="1" applyBorder="1" applyAlignment="1">
      <alignment horizontal="center" vertical="top" wrapText="1"/>
    </xf>
    <xf numFmtId="0" fontId="39" fillId="0" borderId="1" xfId="0" applyFont="1" applyBorder="1" applyAlignment="1">
      <alignment horizontal="left" vertical="top" wrapText="1"/>
    </xf>
    <xf numFmtId="0" fontId="40" fillId="0" borderId="1" xfId="0" applyFont="1" applyBorder="1" applyAlignment="1">
      <alignment horizontal="center" vertical="top" wrapText="1"/>
    </xf>
    <xf numFmtId="0" fontId="36" fillId="0" borderId="0" xfId="0" applyFont="1" applyAlignment="1">
      <alignment horizontal="left" vertical="top" wrapText="1"/>
    </xf>
    <xf numFmtId="0" fontId="38" fillId="6" borderId="1" xfId="0" applyFont="1" applyFill="1" applyBorder="1" applyAlignment="1">
      <alignment horizontal="center" vertical="top" wrapText="1"/>
    </xf>
    <xf numFmtId="0" fontId="41" fillId="6" borderId="1" xfId="0" applyFont="1" applyFill="1" applyBorder="1" applyAlignment="1">
      <alignment horizontal="center" vertical="top" wrapText="1"/>
    </xf>
    <xf numFmtId="0" fontId="36" fillId="6" borderId="1" xfId="0" applyFont="1" applyFill="1" applyBorder="1" applyAlignment="1">
      <alignment horizontal="left" vertical="top" wrapText="1"/>
    </xf>
    <xf numFmtId="0" fontId="37" fillId="6" borderId="1" xfId="0" applyFont="1" applyFill="1" applyBorder="1" applyAlignment="1">
      <alignment horizontal="left" vertical="top" wrapText="1"/>
    </xf>
    <xf numFmtId="0" fontId="41" fillId="0" borderId="0" xfId="0" applyFont="1" applyAlignment="1">
      <alignment horizontal="left" vertical="top" wrapText="1"/>
    </xf>
    <xf numFmtId="0" fontId="43" fillId="0" borderId="1" xfId="0" applyFont="1" applyBorder="1" applyAlignment="1">
      <alignment horizontal="left" vertical="top" wrapText="1"/>
    </xf>
    <xf numFmtId="0" fontId="39" fillId="0" borderId="1" xfId="0" applyFont="1" applyBorder="1" applyAlignment="1">
      <alignment vertical="top" wrapText="1"/>
    </xf>
    <xf numFmtId="0" fontId="40" fillId="0" borderId="0" xfId="0" applyFont="1" applyAlignment="1">
      <alignment horizontal="left" vertical="top" wrapText="1"/>
    </xf>
    <xf numFmtId="0" fontId="38" fillId="0" borderId="1" xfId="0" applyFont="1" applyBorder="1" applyAlignment="1">
      <alignment vertical="top" wrapText="1"/>
    </xf>
    <xf numFmtId="0" fontId="36" fillId="5" borderId="1" xfId="0" applyFont="1" applyFill="1" applyBorder="1" applyAlignment="1">
      <alignment horizontal="center" vertical="top" wrapText="1"/>
    </xf>
    <xf numFmtId="0" fontId="43" fillId="0" borderId="1" xfId="0" applyFont="1" applyBorder="1" applyAlignment="1">
      <alignment vertical="top" wrapText="1"/>
    </xf>
    <xf numFmtId="0" fontId="39" fillId="5" borderId="1" xfId="0" applyFont="1" applyFill="1" applyBorder="1" applyAlignment="1">
      <alignment horizontal="left" vertical="top" wrapText="1"/>
    </xf>
    <xf numFmtId="0" fontId="43" fillId="5" borderId="1" xfId="0" applyFont="1" applyFill="1" applyBorder="1" applyAlignment="1">
      <alignment horizontal="left" vertical="top" wrapText="1"/>
    </xf>
    <xf numFmtId="0" fontId="36" fillId="3" borderId="1" xfId="0" applyFont="1" applyFill="1" applyBorder="1" applyAlignment="1">
      <alignment horizontal="center" vertical="top" wrapText="1"/>
    </xf>
    <xf numFmtId="0" fontId="43" fillId="3" borderId="1" xfId="0" applyFont="1" applyFill="1" applyBorder="1" applyAlignment="1">
      <alignment horizontal="left" vertical="top" wrapText="1"/>
    </xf>
    <xf numFmtId="0" fontId="38" fillId="0" borderId="1" xfId="0" applyFont="1" applyBorder="1" applyAlignment="1">
      <alignment horizontal="left" vertical="top" wrapText="1"/>
    </xf>
    <xf numFmtId="0" fontId="38" fillId="5" borderId="1" xfId="0" applyFont="1" applyFill="1" applyBorder="1" applyAlignment="1">
      <alignment horizontal="center" vertical="top" wrapText="1"/>
    </xf>
    <xf numFmtId="0" fontId="40" fillId="0" borderId="1" xfId="0" applyFont="1" applyBorder="1" applyAlignment="1">
      <alignment horizontal="left" vertical="top" wrapText="1"/>
    </xf>
    <xf numFmtId="0" fontId="38" fillId="6" borderId="1" xfId="0" applyFont="1" applyFill="1" applyBorder="1" applyAlignment="1">
      <alignment horizontal="left" vertical="top" wrapText="1"/>
    </xf>
    <xf numFmtId="0" fontId="40" fillId="3" borderId="0" xfId="0" applyFont="1" applyFill="1" applyAlignment="1">
      <alignment horizontal="left" vertical="top" wrapText="1"/>
    </xf>
    <xf numFmtId="1" fontId="43" fillId="0" borderId="1" xfId="0" applyNumberFormat="1" applyFont="1" applyBorder="1" applyAlignment="1">
      <alignment horizontal="left" vertical="top" wrapText="1"/>
    </xf>
    <xf numFmtId="1" fontId="43" fillId="0" borderId="1" xfId="0" applyNumberFormat="1" applyFont="1" applyBorder="1" applyAlignment="1">
      <alignment horizontal="center" vertical="top" wrapText="1"/>
    </xf>
    <xf numFmtId="0" fontId="36" fillId="0" borderId="1" xfId="0" applyFont="1" applyBorder="1" applyAlignment="1">
      <alignment horizontal="left" vertical="top" wrapText="1"/>
    </xf>
    <xf numFmtId="0" fontId="48" fillId="0" borderId="1" xfId="0" applyFont="1" applyBorder="1" applyAlignment="1">
      <alignment horizontal="left" vertical="top" wrapText="1"/>
    </xf>
    <xf numFmtId="0" fontId="50" fillId="0" borderId="1" xfId="0" applyFont="1" applyBorder="1" applyAlignment="1">
      <alignment horizontal="left" vertical="top" wrapText="1"/>
    </xf>
    <xf numFmtId="0" fontId="36" fillId="5" borderId="1" xfId="0" applyFont="1" applyFill="1" applyBorder="1" applyAlignment="1">
      <alignment horizontal="left" vertical="top" wrapText="1"/>
    </xf>
    <xf numFmtId="0" fontId="36" fillId="0" borderId="0" xfId="0" applyFont="1" applyAlignment="1">
      <alignment horizontal="center" vertical="top" wrapText="1"/>
    </xf>
    <xf numFmtId="0" fontId="40" fillId="0" borderId="0" xfId="0" applyFont="1" applyAlignment="1">
      <alignment horizontal="center" vertical="top" wrapText="1"/>
    </xf>
    <xf numFmtId="0" fontId="43" fillId="0" borderId="0" xfId="0" applyFont="1" applyAlignment="1">
      <alignment horizontal="left" vertical="top" wrapText="1"/>
    </xf>
    <xf numFmtId="0" fontId="51" fillId="0" borderId="1" xfId="0" applyFont="1" applyBorder="1" applyAlignment="1">
      <alignment horizontal="center" vertical="top" wrapText="1"/>
    </xf>
    <xf numFmtId="0" fontId="40" fillId="5" borderId="1" xfId="0" applyFont="1" applyFill="1" applyBorder="1" applyAlignment="1">
      <alignment horizontal="left" vertical="top" wrapText="1"/>
    </xf>
    <xf numFmtId="0" fontId="47" fillId="0" borderId="1" xfId="0" applyFont="1" applyBorder="1" applyAlignment="1">
      <alignment vertical="top" wrapText="1"/>
    </xf>
    <xf numFmtId="0" fontId="52" fillId="0" borderId="1" xfId="0" applyFont="1" applyBorder="1" applyAlignment="1">
      <alignment vertical="top" wrapText="1"/>
    </xf>
    <xf numFmtId="0" fontId="36" fillId="0" borderId="0" xfId="0" applyFont="1" applyAlignment="1">
      <alignment horizontal="left" vertical="top"/>
    </xf>
    <xf numFmtId="0" fontId="40" fillId="6" borderId="1" xfId="0" applyFont="1" applyFill="1" applyBorder="1" applyAlignment="1">
      <alignment horizontal="left" vertical="top" wrapText="1"/>
    </xf>
    <xf numFmtId="0" fontId="40" fillId="6" borderId="1" xfId="0" applyFont="1" applyFill="1" applyBorder="1" applyAlignment="1">
      <alignment horizontal="center" vertical="center" wrapText="1"/>
    </xf>
    <xf numFmtId="0" fontId="41" fillId="6" borderId="1" xfId="0" applyFont="1" applyFill="1" applyBorder="1" applyAlignment="1">
      <alignment horizontal="left" vertical="top" wrapText="1"/>
    </xf>
    <xf numFmtId="0" fontId="52" fillId="5" borderId="1" xfId="0" applyFont="1" applyFill="1" applyBorder="1" applyAlignment="1">
      <alignment vertical="top" wrapText="1"/>
    </xf>
    <xf numFmtId="0" fontId="41" fillId="0" borderId="0" xfId="0" applyFont="1" applyAlignment="1">
      <alignment horizontal="left" vertical="top"/>
    </xf>
    <xf numFmtId="0" fontId="44" fillId="0" borderId="1" xfId="0" applyFont="1" applyBorder="1" applyAlignment="1">
      <alignment vertical="top" wrapText="1"/>
    </xf>
    <xf numFmtId="0" fontId="40" fillId="0" borderId="0" xfId="0" applyFont="1" applyAlignment="1">
      <alignment horizontal="center" vertical="top"/>
    </xf>
    <xf numFmtId="0" fontId="40" fillId="0" borderId="1" xfId="0" applyFont="1" applyBorder="1" applyAlignment="1">
      <alignment vertical="top" wrapText="1"/>
    </xf>
    <xf numFmtId="0" fontId="40" fillId="0" borderId="0" xfId="0" applyFont="1" applyAlignment="1">
      <alignment horizontal="left" vertical="top"/>
    </xf>
    <xf numFmtId="0" fontId="42" fillId="0" borderId="1" xfId="0" applyFont="1" applyBorder="1" applyAlignment="1">
      <alignment horizontal="left" vertical="top" wrapText="1"/>
    </xf>
    <xf numFmtId="0" fontId="54" fillId="0" borderId="0" xfId="3" applyFont="1" applyBorder="1" applyAlignment="1" applyProtection="1">
      <alignment horizontal="left" vertical="top"/>
    </xf>
    <xf numFmtId="0" fontId="40" fillId="0" borderId="0" xfId="0" applyFont="1" applyAlignment="1">
      <alignment vertical="top" wrapText="1"/>
    </xf>
    <xf numFmtId="0" fontId="54" fillId="0" borderId="0" xfId="3" applyFont="1" applyFill="1" applyBorder="1" applyAlignment="1" applyProtection="1">
      <alignment vertical="top" wrapText="1"/>
    </xf>
    <xf numFmtId="0" fontId="36" fillId="6" borderId="1" xfId="0" applyFont="1" applyFill="1" applyBorder="1" applyAlignment="1">
      <alignment horizontal="center" vertical="top" wrapText="1"/>
    </xf>
    <xf numFmtId="0" fontId="51" fillId="0" borderId="1" xfId="0" applyFont="1" applyBorder="1" applyAlignment="1">
      <alignment horizontal="left" vertical="top" wrapText="1"/>
    </xf>
    <xf numFmtId="0" fontId="38" fillId="5" borderId="1" xfId="0" applyFont="1" applyFill="1" applyBorder="1" applyAlignment="1">
      <alignment horizontal="left" vertical="top" wrapText="1"/>
    </xf>
    <xf numFmtId="0" fontId="51" fillId="5" borderId="1" xfId="0" applyFont="1" applyFill="1" applyBorder="1" applyAlignment="1">
      <alignment horizontal="left" vertical="top" wrapText="1"/>
    </xf>
    <xf numFmtId="0" fontId="48" fillId="0" borderId="1" xfId="0" applyFont="1" applyBorder="1"/>
    <xf numFmtId="0" fontId="48" fillId="0" borderId="0" xfId="0" applyFont="1"/>
    <xf numFmtId="0" fontId="36" fillId="6" borderId="1" xfId="0" applyFont="1" applyFill="1" applyBorder="1" applyAlignment="1">
      <alignment horizontal="center" vertical="center" wrapText="1"/>
    </xf>
    <xf numFmtId="0" fontId="36" fillId="5" borderId="1" xfId="0" applyFont="1" applyFill="1" applyBorder="1" applyAlignment="1">
      <alignment horizontal="center" vertical="center" wrapText="1"/>
    </xf>
    <xf numFmtId="0" fontId="39" fillId="6" borderId="1" xfId="0" applyFont="1" applyFill="1" applyBorder="1" applyAlignment="1">
      <alignment horizontal="left" vertical="top" wrapText="1"/>
    </xf>
    <xf numFmtId="0" fontId="36" fillId="0" borderId="4" xfId="0" applyFont="1" applyBorder="1" applyAlignment="1">
      <alignment horizontal="left" vertical="top" wrapText="1"/>
    </xf>
    <xf numFmtId="0" fontId="36" fillId="0" borderId="3" xfId="0" applyFont="1" applyBorder="1" applyAlignment="1">
      <alignment horizontal="center" vertical="top" wrapText="1"/>
    </xf>
    <xf numFmtId="0" fontId="36" fillId="5" borderId="5" xfId="0" applyFont="1" applyFill="1" applyBorder="1" applyAlignment="1">
      <alignment vertical="center" wrapText="1"/>
    </xf>
    <xf numFmtId="0" fontId="52" fillId="0" borderId="1" xfId="0" applyFont="1" applyBorder="1" applyAlignment="1">
      <alignment horizontal="left" vertical="top" wrapText="1"/>
    </xf>
    <xf numFmtId="0" fontId="40" fillId="5" borderId="1" xfId="0" applyFont="1" applyFill="1" applyBorder="1" applyAlignment="1">
      <alignment wrapText="1"/>
    </xf>
    <xf numFmtId="0" fontId="55" fillId="0" borderId="1" xfId="0" applyFont="1" applyBorder="1" applyAlignment="1">
      <alignment vertical="top" wrapText="1"/>
    </xf>
    <xf numFmtId="0" fontId="36" fillId="6" borderId="5" xfId="0" applyFont="1" applyFill="1" applyBorder="1" applyAlignment="1">
      <alignment vertical="center" wrapText="1"/>
    </xf>
    <xf numFmtId="0" fontId="36" fillId="0" borderId="1" xfId="0" applyFont="1" applyBorder="1" applyAlignment="1">
      <alignment horizontal="center" wrapText="1"/>
    </xf>
    <xf numFmtId="0" fontId="57" fillId="5" borderId="1" xfId="0" applyFont="1" applyFill="1" applyBorder="1" applyAlignment="1">
      <alignment horizontal="left" vertical="top" wrapText="1"/>
    </xf>
    <xf numFmtId="0" fontId="41" fillId="5" borderId="0" xfId="0" applyFont="1" applyFill="1" applyAlignment="1">
      <alignment horizontal="left" vertical="top"/>
    </xf>
    <xf numFmtId="0" fontId="40" fillId="0" borderId="0" xfId="0" applyFont="1" applyAlignment="1">
      <alignment wrapText="1"/>
    </xf>
    <xf numFmtId="0" fontId="40" fillId="0" borderId="0" xfId="0" applyFont="1" applyAlignment="1">
      <alignment horizontal="center" wrapText="1"/>
    </xf>
    <xf numFmtId="0" fontId="39" fillId="5" borderId="1" xfId="0" applyFont="1" applyFill="1" applyBorder="1" applyAlignment="1">
      <alignment vertical="top" wrapText="1"/>
    </xf>
    <xf numFmtId="0" fontId="43" fillId="0" borderId="0" xfId="0" applyFont="1" applyAlignment="1">
      <alignment horizontal="left" vertical="top"/>
    </xf>
    <xf numFmtId="0" fontId="55" fillId="6" borderId="1" xfId="0" applyFont="1" applyFill="1" applyBorder="1" applyAlignment="1">
      <alignment horizontal="left" vertical="top" wrapText="1"/>
    </xf>
    <xf numFmtId="0" fontId="39" fillId="3" borderId="1" xfId="0" applyFont="1" applyFill="1" applyBorder="1" applyAlignment="1">
      <alignment vertical="top" wrapText="1"/>
    </xf>
    <xf numFmtId="0" fontId="40" fillId="0" borderId="1" xfId="0" applyFont="1" applyBorder="1" applyAlignment="1">
      <alignment horizontal="center" wrapText="1"/>
    </xf>
    <xf numFmtId="0" fontId="36" fillId="5" borderId="1" xfId="0" applyFont="1" applyFill="1" applyBorder="1" applyAlignment="1">
      <alignment horizontal="left" wrapText="1"/>
    </xf>
    <xf numFmtId="0" fontId="36" fillId="0" borderId="0" xfId="0" applyFont="1" applyAlignment="1">
      <alignment horizontal="left"/>
    </xf>
    <xf numFmtId="0" fontId="41" fillId="2" borderId="0" xfId="0" applyFont="1" applyFill="1" applyAlignment="1">
      <alignment horizontal="left" vertical="top"/>
    </xf>
    <xf numFmtId="0" fontId="37" fillId="0" borderId="1" xfId="0" applyFont="1" applyBorder="1" applyAlignment="1">
      <alignment wrapText="1"/>
    </xf>
    <xf numFmtId="0" fontId="40" fillId="2" borderId="0" xfId="0" applyFont="1" applyFill="1" applyAlignment="1">
      <alignment horizontal="left" vertical="top"/>
    </xf>
    <xf numFmtId="0" fontId="41" fillId="0" borderId="1" xfId="0" applyFont="1" applyBorder="1" applyAlignment="1">
      <alignment horizontal="left" vertical="top" wrapText="1"/>
    </xf>
    <xf numFmtId="0" fontId="43" fillId="0" borderId="1" xfId="0" applyFont="1" applyBorder="1" applyAlignment="1">
      <alignment wrapText="1"/>
    </xf>
    <xf numFmtId="0" fontId="40" fillId="0" borderId="1" xfId="0" applyFont="1" applyBorder="1" applyAlignment="1">
      <alignment horizontal="left" vertical="top"/>
    </xf>
    <xf numFmtId="0" fontId="56" fillId="5" borderId="1" xfId="0" applyFont="1" applyFill="1" applyBorder="1" applyAlignment="1">
      <alignment horizontal="left" vertical="top" wrapText="1"/>
    </xf>
    <xf numFmtId="0" fontId="43" fillId="0" borderId="1" xfId="0" applyFont="1" applyBorder="1" applyAlignment="1">
      <alignment horizontal="center" vertical="top" wrapText="1"/>
    </xf>
    <xf numFmtId="0" fontId="43" fillId="0" borderId="0" xfId="0" applyFont="1" applyAlignment="1">
      <alignment wrapText="1"/>
    </xf>
    <xf numFmtId="0" fontId="43" fillId="5" borderId="1" xfId="0" applyFont="1" applyFill="1" applyBorder="1" applyAlignment="1">
      <alignment vertical="top" wrapText="1"/>
    </xf>
    <xf numFmtId="0" fontId="47" fillId="0" borderId="1" xfId="0" applyFont="1" applyBorder="1" applyAlignment="1">
      <alignment horizontal="left" vertical="top" wrapText="1"/>
    </xf>
    <xf numFmtId="0" fontId="39" fillId="0" borderId="1" xfId="0" applyFont="1" applyBorder="1" applyAlignment="1">
      <alignment horizontal="center" vertical="top" wrapText="1"/>
    </xf>
    <xf numFmtId="0" fontId="44" fillId="5" borderId="1" xfId="0" applyFont="1" applyFill="1" applyBorder="1" applyAlignment="1">
      <alignment horizontal="left" vertical="top" wrapText="1"/>
    </xf>
    <xf numFmtId="0" fontId="43" fillId="0" borderId="0" xfId="0" applyFont="1" applyAlignment="1">
      <alignment vertical="top" wrapText="1"/>
    </xf>
    <xf numFmtId="0" fontId="50" fillId="0" borderId="1" xfId="0" applyFont="1" applyBorder="1" applyAlignment="1">
      <alignment vertical="top" wrapText="1"/>
    </xf>
    <xf numFmtId="0" fontId="0" fillId="0" borderId="9" xfId="0" applyBorder="1"/>
    <xf numFmtId="0" fontId="0" fillId="0" borderId="11" xfId="0" applyBorder="1"/>
    <xf numFmtId="0" fontId="0" fillId="0" borderId="13" xfId="0" applyBorder="1"/>
    <xf numFmtId="0" fontId="0" fillId="0" borderId="18" xfId="0" applyBorder="1"/>
    <xf numFmtId="0" fontId="51" fillId="0" borderId="3" xfId="0" applyFont="1" applyBorder="1" applyAlignment="1">
      <alignment horizontal="center" vertical="top" wrapText="1"/>
    </xf>
    <xf numFmtId="0" fontId="50" fillId="0" borderId="3" xfId="0" applyFont="1" applyBorder="1" applyAlignment="1">
      <alignment horizontal="left" vertical="top" wrapText="1"/>
    </xf>
    <xf numFmtId="0" fontId="3" fillId="5" borderId="1" xfId="0" applyFont="1" applyFill="1" applyBorder="1" applyAlignment="1">
      <alignment horizontal="left" vertical="top" wrapText="1"/>
    </xf>
    <xf numFmtId="0" fontId="36" fillId="8" borderId="1" xfId="0" applyFont="1" applyFill="1" applyBorder="1" applyAlignment="1">
      <alignment horizontal="center" vertical="top" wrapText="1"/>
    </xf>
    <xf numFmtId="0" fontId="39" fillId="8" borderId="1" xfId="0" applyFont="1" applyFill="1" applyBorder="1" applyAlignment="1">
      <alignment horizontal="left" vertical="top" wrapText="1"/>
    </xf>
    <xf numFmtId="0" fontId="43" fillId="8" borderId="1" xfId="0" applyFont="1" applyFill="1" applyBorder="1" applyAlignment="1">
      <alignment horizontal="left" vertical="top" wrapText="1"/>
    </xf>
    <xf numFmtId="0" fontId="3" fillId="8" borderId="1" xfId="0" applyFont="1" applyFill="1" applyBorder="1" applyAlignment="1">
      <alignment horizontal="left" vertical="top" wrapText="1"/>
    </xf>
    <xf numFmtId="0" fontId="3" fillId="5" borderId="1" xfId="0" applyFont="1" applyFill="1" applyBorder="1" applyAlignment="1">
      <alignment vertical="top" wrapText="1"/>
    </xf>
    <xf numFmtId="0" fontId="4" fillId="8" borderId="1" xfId="0" applyFont="1" applyFill="1" applyBorder="1" applyAlignment="1">
      <alignment horizontal="left" vertical="top" wrapText="1"/>
    </xf>
    <xf numFmtId="0" fontId="3" fillId="8" borderId="1" xfId="0" applyFont="1" applyFill="1" applyBorder="1" applyAlignment="1">
      <alignment vertical="top" wrapText="1"/>
    </xf>
    <xf numFmtId="0" fontId="38" fillId="8" borderId="1" xfId="0" applyFont="1" applyFill="1" applyBorder="1" applyAlignment="1">
      <alignment horizontal="center" vertical="top" wrapText="1"/>
    </xf>
    <xf numFmtId="0" fontId="37" fillId="8" borderId="1" xfId="0" applyFont="1" applyFill="1" applyBorder="1" applyAlignment="1">
      <alignment horizontal="left" vertical="top" wrapText="1"/>
    </xf>
    <xf numFmtId="0" fontId="38" fillId="8" borderId="1" xfId="0" applyFont="1" applyFill="1" applyBorder="1" applyAlignment="1">
      <alignment horizontal="left" vertical="top" wrapText="1"/>
    </xf>
    <xf numFmtId="0" fontId="36" fillId="8" borderId="1" xfId="0" applyFont="1" applyFill="1" applyBorder="1" applyAlignment="1">
      <alignment horizontal="left" vertical="top" wrapText="1"/>
    </xf>
    <xf numFmtId="2" fontId="36" fillId="8" borderId="1" xfId="0" applyNumberFormat="1" applyFont="1" applyFill="1" applyBorder="1" applyAlignment="1">
      <alignment horizontal="center" vertical="top" wrapText="1"/>
    </xf>
    <xf numFmtId="0" fontId="2" fillId="5" borderId="1" xfId="0" applyFont="1" applyFill="1" applyBorder="1" applyAlignment="1">
      <alignment horizontal="left" vertical="top" wrapText="1"/>
    </xf>
    <xf numFmtId="0" fontId="1" fillId="8" borderId="1" xfId="0" applyFont="1" applyFill="1" applyBorder="1" applyAlignment="1">
      <alignment horizontal="center" vertical="top" wrapText="1"/>
    </xf>
    <xf numFmtId="0" fontId="1" fillId="8" borderId="1" xfId="0" applyFont="1" applyFill="1" applyBorder="1" applyAlignment="1">
      <alignment horizontal="left" vertical="top" wrapText="1"/>
    </xf>
    <xf numFmtId="0" fontId="41" fillId="8" borderId="1" xfId="0" applyFont="1" applyFill="1" applyBorder="1" applyAlignment="1">
      <alignment horizontal="center" vertical="top" wrapText="1"/>
    </xf>
    <xf numFmtId="0" fontId="1" fillId="6" borderId="1" xfId="0" applyFont="1" applyFill="1" applyBorder="1" applyAlignment="1">
      <alignment horizontal="left" vertical="top" wrapText="1"/>
    </xf>
    <xf numFmtId="0" fontId="2" fillId="8" borderId="1" xfId="0" applyFont="1" applyFill="1" applyBorder="1" applyAlignment="1">
      <alignment horizontal="left" vertical="top" wrapText="1"/>
    </xf>
    <xf numFmtId="1" fontId="43" fillId="8" borderId="1" xfId="0" applyNumberFormat="1" applyFont="1" applyFill="1" applyBorder="1" applyAlignment="1">
      <alignment horizontal="left" vertical="top" wrapText="1"/>
    </xf>
    <xf numFmtId="0" fontId="41" fillId="8" borderId="1" xfId="0" applyFont="1" applyFill="1" applyBorder="1" applyAlignment="1">
      <alignment horizontal="left" vertical="top" wrapText="1"/>
    </xf>
    <xf numFmtId="0" fontId="40" fillId="8" borderId="1" xfId="0" applyFont="1" applyFill="1" applyBorder="1" applyAlignment="1">
      <alignment horizontal="left" vertical="top" wrapText="1"/>
    </xf>
    <xf numFmtId="0" fontId="43" fillId="0" borderId="2" xfId="0" applyFont="1" applyBorder="1" applyAlignment="1">
      <alignment horizontal="left" vertical="top" wrapText="1"/>
    </xf>
    <xf numFmtId="0" fontId="43" fillId="8" borderId="0" xfId="0" applyFont="1" applyFill="1" applyAlignment="1">
      <alignment horizontal="left" vertical="top" wrapText="1"/>
    </xf>
    <xf numFmtId="0" fontId="42" fillId="6" borderId="1" xfId="0" applyFont="1" applyFill="1" applyBorder="1" applyAlignment="1">
      <alignment horizontal="center" vertical="top" wrapText="1"/>
    </xf>
    <xf numFmtId="0" fontId="43" fillId="6" borderId="1" xfId="0" applyFont="1" applyFill="1" applyBorder="1" applyAlignment="1">
      <alignment horizontal="left" vertical="top" wrapText="1"/>
    </xf>
    <xf numFmtId="0" fontId="40" fillId="8" borderId="1" xfId="0" applyFont="1" applyFill="1" applyBorder="1" applyAlignment="1">
      <alignment vertical="top" wrapText="1"/>
    </xf>
    <xf numFmtId="0" fontId="39" fillId="8" borderId="1" xfId="0" applyFont="1" applyFill="1" applyBorder="1" applyAlignment="1">
      <alignment vertical="top" wrapText="1"/>
    </xf>
    <xf numFmtId="0" fontId="48" fillId="8" borderId="0" xfId="0" applyFont="1" applyFill="1" applyAlignment="1">
      <alignment horizontal="left" vertical="top" wrapText="1"/>
    </xf>
    <xf numFmtId="0" fontId="36" fillId="0" borderId="1" xfId="0" applyFont="1" applyBorder="1" applyAlignment="1">
      <alignment horizontal="center" vertical="center" wrapText="1"/>
    </xf>
    <xf numFmtId="0" fontId="53" fillId="0" borderId="1" xfId="0" applyFont="1" applyBorder="1" applyAlignment="1">
      <alignment vertical="top" wrapText="1"/>
    </xf>
    <xf numFmtId="0" fontId="40" fillId="8" borderId="1" xfId="0" applyFont="1" applyFill="1" applyBorder="1" applyAlignment="1">
      <alignment horizontal="left" vertical="center" wrapText="1"/>
    </xf>
    <xf numFmtId="0" fontId="52" fillId="8" borderId="1" xfId="0" applyFont="1" applyFill="1" applyBorder="1" applyAlignment="1">
      <alignment vertical="top" wrapText="1"/>
    </xf>
    <xf numFmtId="0" fontId="1" fillId="8" borderId="1" xfId="0" applyFont="1" applyFill="1" applyBorder="1" applyAlignment="1">
      <alignment vertical="top" wrapText="1"/>
    </xf>
    <xf numFmtId="0" fontId="4" fillId="8" borderId="1" xfId="0" applyFont="1" applyFill="1" applyBorder="1" applyAlignment="1">
      <alignment horizontal="center" vertical="top" wrapText="1"/>
    </xf>
    <xf numFmtId="0" fontId="38" fillId="0" borderId="1" xfId="0" applyFont="1" applyBorder="1" applyAlignment="1">
      <alignment horizontal="center" vertical="center" wrapText="1"/>
    </xf>
    <xf numFmtId="0" fontId="36" fillId="8" borderId="1" xfId="0" applyFont="1" applyFill="1" applyBorder="1" applyAlignment="1">
      <alignment vertical="top" wrapText="1"/>
    </xf>
    <xf numFmtId="0" fontId="38" fillId="8" borderId="1" xfId="0" applyFont="1" applyFill="1" applyBorder="1" applyAlignment="1">
      <alignment vertical="top" wrapText="1"/>
    </xf>
    <xf numFmtId="0" fontId="51" fillId="8" borderId="1" xfId="0" applyFont="1" applyFill="1" applyBorder="1" applyAlignment="1">
      <alignment horizontal="left" vertical="top" wrapText="1"/>
    </xf>
    <xf numFmtId="0" fontId="50" fillId="8" borderId="1" xfId="0" applyFont="1" applyFill="1" applyBorder="1" applyAlignment="1">
      <alignment horizontal="left" vertical="top" wrapText="1"/>
    </xf>
    <xf numFmtId="0" fontId="40" fillId="8" borderId="1" xfId="0" applyFont="1" applyFill="1" applyBorder="1" applyAlignment="1">
      <alignment horizontal="left" vertical="top"/>
    </xf>
    <xf numFmtId="0" fontId="40" fillId="6" borderId="1" xfId="0" applyFont="1" applyFill="1" applyBorder="1" applyAlignment="1">
      <alignment horizontal="center" vertical="top" wrapText="1"/>
    </xf>
    <xf numFmtId="0" fontId="50" fillId="8" borderId="3" xfId="0" applyFont="1" applyFill="1" applyBorder="1" applyAlignment="1">
      <alignment horizontal="left" vertical="top" wrapText="1"/>
    </xf>
    <xf numFmtId="0" fontId="52" fillId="8" borderId="1" xfId="0" applyFont="1" applyFill="1" applyBorder="1" applyAlignment="1">
      <alignment horizontal="left" vertical="top" wrapText="1"/>
    </xf>
    <xf numFmtId="0" fontId="38" fillId="0" borderId="3" xfId="0" applyFont="1" applyBorder="1" applyAlignment="1">
      <alignment horizontal="center" vertical="top" wrapText="1"/>
    </xf>
    <xf numFmtId="0" fontId="36" fillId="0" borderId="0" xfId="0" applyFont="1" applyAlignment="1">
      <alignment horizontal="center" vertical="top"/>
    </xf>
    <xf numFmtId="0" fontId="4" fillId="6" borderId="1" xfId="0" applyFont="1" applyFill="1" applyBorder="1" applyAlignment="1">
      <alignment horizontal="center" vertical="top" wrapText="1"/>
    </xf>
    <xf numFmtId="0" fontId="4" fillId="6" borderId="1" xfId="0" applyFont="1" applyFill="1" applyBorder="1" applyAlignment="1">
      <alignment horizontal="left" vertical="top" wrapText="1"/>
    </xf>
    <xf numFmtId="0" fontId="43" fillId="8" borderId="1" xfId="0" applyFont="1" applyFill="1" applyBorder="1" applyAlignment="1">
      <alignment wrapText="1"/>
    </xf>
    <xf numFmtId="0" fontId="4" fillId="9" borderId="1" xfId="0" applyFont="1" applyFill="1" applyBorder="1" applyAlignment="1">
      <alignment horizontal="center" vertical="top" wrapText="1"/>
    </xf>
    <xf numFmtId="0" fontId="68" fillId="8" borderId="1" xfId="0" applyFont="1" applyFill="1" applyBorder="1" applyAlignment="1">
      <alignment vertical="top" wrapText="1"/>
    </xf>
    <xf numFmtId="0" fontId="43" fillId="8" borderId="1" xfId="0" applyFont="1" applyFill="1" applyBorder="1" applyAlignment="1">
      <alignment vertical="top" wrapText="1"/>
    </xf>
    <xf numFmtId="0" fontId="43" fillId="8" borderId="1" xfId="0" applyFont="1" applyFill="1" applyBorder="1" applyAlignment="1">
      <alignment horizontal="center" vertical="top" wrapText="1"/>
    </xf>
    <xf numFmtId="0" fontId="10" fillId="0" borderId="0" xfId="9" applyFont="1" applyAlignment="1">
      <alignment horizontal="center"/>
    </xf>
    <xf numFmtId="0" fontId="74" fillId="0" borderId="0" xfId="0" applyFont="1"/>
    <xf numFmtId="0" fontId="10" fillId="0" borderId="0" xfId="9" applyFont="1" applyAlignment="1">
      <alignment horizontal="left"/>
    </xf>
    <xf numFmtId="0" fontId="39" fillId="0" borderId="0" xfId="9" applyFont="1" applyAlignment="1">
      <alignment horizontal="left"/>
    </xf>
    <xf numFmtId="0" fontId="73" fillId="5" borderId="0" xfId="0" applyFont="1" applyFill="1"/>
    <xf numFmtId="0" fontId="0" fillId="5" borderId="0" xfId="0" applyFill="1"/>
    <xf numFmtId="0" fontId="25" fillId="0" borderId="9" xfId="0" applyFont="1" applyBorder="1" applyAlignment="1">
      <alignment horizontal="center"/>
    </xf>
    <xf numFmtId="0" fontId="39" fillId="0" borderId="2" xfId="0" applyFont="1" applyBorder="1" applyAlignment="1">
      <alignment horizontal="left" vertical="top" wrapText="1"/>
    </xf>
    <xf numFmtId="0" fontId="39" fillId="10" borderId="1" xfId="0" applyFont="1" applyFill="1" applyBorder="1" applyAlignment="1">
      <alignment horizontal="left" vertical="top" wrapText="1"/>
    </xf>
    <xf numFmtId="0" fontId="36" fillId="10" borderId="1" xfId="0" applyFont="1" applyFill="1" applyBorder="1" applyAlignment="1">
      <alignment horizontal="center" vertical="top" wrapText="1"/>
    </xf>
    <xf numFmtId="0" fontId="43" fillId="10" borderId="1" xfId="0" applyFont="1" applyFill="1" applyBorder="1" applyAlignment="1">
      <alignment horizontal="left" vertical="top" wrapText="1"/>
    </xf>
    <xf numFmtId="0" fontId="36" fillId="11" borderId="1" xfId="0" applyFont="1" applyFill="1" applyBorder="1" applyAlignment="1">
      <alignment horizontal="center" vertical="top" wrapText="1"/>
    </xf>
    <xf numFmtId="0" fontId="39" fillId="11" borderId="1" xfId="0" applyFont="1" applyFill="1" applyBorder="1" applyAlignment="1">
      <alignment horizontal="left" vertical="top" wrapText="1"/>
    </xf>
    <xf numFmtId="0" fontId="43" fillId="11" borderId="1" xfId="0" applyFont="1" applyFill="1" applyBorder="1" applyAlignment="1">
      <alignment horizontal="left" vertical="top" wrapText="1"/>
    </xf>
    <xf numFmtId="0" fontId="40" fillId="12" borderId="1" xfId="0" applyFont="1" applyFill="1" applyBorder="1" applyAlignment="1">
      <alignment vertical="top" wrapText="1"/>
    </xf>
    <xf numFmtId="0" fontId="40" fillId="11" borderId="1" xfId="0" applyFont="1" applyFill="1" applyBorder="1" applyAlignment="1">
      <alignment vertical="top" wrapText="1"/>
    </xf>
    <xf numFmtId="0" fontId="38" fillId="10" borderId="1" xfId="0" applyFont="1" applyFill="1" applyBorder="1" applyAlignment="1">
      <alignment horizontal="left" vertical="top" wrapText="1"/>
    </xf>
    <xf numFmtId="0" fontId="38" fillId="11" borderId="1" xfId="0" applyFont="1" applyFill="1" applyBorder="1" applyAlignment="1">
      <alignment horizontal="left" vertical="top" wrapText="1"/>
    </xf>
    <xf numFmtId="0" fontId="36" fillId="12" borderId="1" xfId="0" applyFont="1" applyFill="1" applyBorder="1" applyAlignment="1">
      <alignment horizontal="center" vertical="top" wrapText="1"/>
    </xf>
    <xf numFmtId="0" fontId="39" fillId="12" borderId="1" xfId="0" applyFont="1" applyFill="1" applyBorder="1" applyAlignment="1">
      <alignment vertical="top" wrapText="1"/>
    </xf>
    <xf numFmtId="0" fontId="43" fillId="12" borderId="1" xfId="0" applyFont="1" applyFill="1" applyBorder="1" applyAlignment="1">
      <alignment horizontal="left" vertical="top" wrapText="1"/>
    </xf>
    <xf numFmtId="0" fontId="39" fillId="12" borderId="1" xfId="0" applyFont="1" applyFill="1" applyBorder="1" applyAlignment="1">
      <alignment horizontal="left" vertical="top" wrapText="1"/>
    </xf>
    <xf numFmtId="0" fontId="38" fillId="12" borderId="1" xfId="0" applyFont="1" applyFill="1" applyBorder="1" applyAlignment="1">
      <alignment horizontal="center" vertical="top" wrapText="1"/>
    </xf>
    <xf numFmtId="0" fontId="37" fillId="12" borderId="1" xfId="0" applyFont="1" applyFill="1" applyBorder="1" applyAlignment="1">
      <alignment horizontal="left" vertical="top" wrapText="1"/>
    </xf>
    <xf numFmtId="0" fontId="40" fillId="12" borderId="1" xfId="0" applyFont="1" applyFill="1" applyBorder="1" applyAlignment="1">
      <alignment horizontal="left" vertical="top" wrapText="1"/>
    </xf>
    <xf numFmtId="0" fontId="36" fillId="13" borderId="1" xfId="0" applyFont="1" applyFill="1" applyBorder="1" applyAlignment="1">
      <alignment horizontal="center" vertical="top" wrapText="1"/>
    </xf>
    <xf numFmtId="0" fontId="40" fillId="10" borderId="1" xfId="0" applyFont="1" applyFill="1" applyBorder="1" applyAlignment="1">
      <alignment horizontal="left" vertical="top" wrapText="1"/>
    </xf>
    <xf numFmtId="2" fontId="36" fillId="5" borderId="1" xfId="0" applyNumberFormat="1" applyFont="1" applyFill="1" applyBorder="1" applyAlignment="1">
      <alignment horizontal="center" vertical="top" wrapText="1"/>
    </xf>
    <xf numFmtId="0" fontId="38" fillId="13" borderId="1" xfId="0" applyFont="1" applyFill="1" applyBorder="1" applyAlignment="1">
      <alignment horizontal="center" vertical="top" wrapText="1"/>
    </xf>
    <xf numFmtId="0" fontId="39" fillId="14" borderId="1" xfId="0" applyFont="1" applyFill="1" applyBorder="1" applyAlignment="1">
      <alignment horizontal="left" vertical="top" wrapText="1"/>
    </xf>
    <xf numFmtId="0" fontId="40" fillId="14" borderId="1" xfId="0" applyFont="1" applyFill="1" applyBorder="1" applyAlignment="1">
      <alignment horizontal="left" vertical="top" wrapText="1"/>
    </xf>
    <xf numFmtId="0" fontId="40" fillId="13" borderId="1" xfId="0" applyFont="1" applyFill="1" applyBorder="1" applyAlignment="1">
      <alignment horizontal="left" vertical="top" wrapText="1"/>
    </xf>
    <xf numFmtId="0" fontId="39" fillId="13" borderId="1" xfId="0" applyFont="1" applyFill="1" applyBorder="1" applyAlignment="1">
      <alignment horizontal="left" vertical="top" wrapText="1"/>
    </xf>
    <xf numFmtId="0" fontId="38" fillId="10" borderId="1" xfId="0" applyFont="1" applyFill="1" applyBorder="1" applyAlignment="1">
      <alignment horizontal="center" vertical="top" wrapText="1"/>
    </xf>
    <xf numFmtId="0" fontId="41" fillId="10" borderId="1" xfId="0" applyFont="1" applyFill="1" applyBorder="1" applyAlignment="1">
      <alignment horizontal="left" vertical="top" wrapText="1"/>
    </xf>
    <xf numFmtId="0" fontId="36" fillId="10" borderId="1" xfId="0" applyFont="1" applyFill="1" applyBorder="1" applyAlignment="1">
      <alignment horizontal="left" vertical="top" wrapText="1"/>
    </xf>
    <xf numFmtId="0" fontId="43" fillId="10" borderId="0" xfId="0" applyFont="1" applyFill="1" applyAlignment="1">
      <alignment horizontal="left" vertical="top" wrapText="1"/>
    </xf>
    <xf numFmtId="0" fontId="42" fillId="10" borderId="1" xfId="0" applyFont="1" applyFill="1" applyBorder="1" applyAlignment="1">
      <alignment horizontal="left" vertical="top" wrapText="1"/>
    </xf>
    <xf numFmtId="0" fontId="40" fillId="10" borderId="1" xfId="0" applyFont="1" applyFill="1" applyBorder="1" applyAlignment="1">
      <alignment horizontal="center" vertical="top" wrapText="1"/>
    </xf>
    <xf numFmtId="0" fontId="41" fillId="5" borderId="1" xfId="0" applyFont="1" applyFill="1" applyBorder="1" applyAlignment="1">
      <alignment horizontal="left" vertical="top" wrapText="1"/>
    </xf>
    <xf numFmtId="0" fontId="40" fillId="5" borderId="1" xfId="0" applyFont="1" applyFill="1" applyBorder="1" applyAlignment="1">
      <alignment horizontal="center" vertical="center" wrapText="1"/>
    </xf>
    <xf numFmtId="0" fontId="36" fillId="5" borderId="0" xfId="0" applyFont="1" applyFill="1" applyAlignment="1">
      <alignment horizontal="left" vertical="top"/>
    </xf>
    <xf numFmtId="0" fontId="48" fillId="10" borderId="1" xfId="0" applyFont="1" applyFill="1" applyBorder="1" applyAlignment="1">
      <alignment horizontal="left" vertical="top" wrapText="1"/>
    </xf>
    <xf numFmtId="0" fontId="40" fillId="10" borderId="1" xfId="0" applyFont="1" applyFill="1" applyBorder="1" applyAlignment="1">
      <alignment horizontal="left" vertical="center" wrapText="1"/>
    </xf>
    <xf numFmtId="0" fontId="39" fillId="10" borderId="1" xfId="0" applyFont="1" applyFill="1" applyBorder="1" applyAlignment="1">
      <alignment vertical="top" wrapText="1"/>
    </xf>
    <xf numFmtId="0" fontId="39" fillId="10" borderId="2" xfId="0" applyFont="1" applyFill="1" applyBorder="1" applyAlignment="1">
      <alignment vertical="top" wrapText="1"/>
    </xf>
    <xf numFmtId="0" fontId="40" fillId="10" borderId="1" xfId="0" applyFont="1" applyFill="1" applyBorder="1" applyAlignment="1">
      <alignment vertical="top" wrapText="1"/>
    </xf>
    <xf numFmtId="0" fontId="52" fillId="10" borderId="1" xfId="0" applyFont="1" applyFill="1" applyBorder="1" applyAlignment="1">
      <alignment vertical="top" wrapText="1"/>
    </xf>
    <xf numFmtId="0" fontId="36" fillId="10" borderId="1" xfId="0" applyFont="1" applyFill="1" applyBorder="1" applyAlignment="1">
      <alignment vertical="top" wrapText="1"/>
    </xf>
    <xf numFmtId="0" fontId="36" fillId="13" borderId="1" xfId="0" applyFont="1" applyFill="1" applyBorder="1" applyAlignment="1">
      <alignment horizontal="left" vertical="top" wrapText="1"/>
    </xf>
    <xf numFmtId="0" fontId="51" fillId="10" borderId="1" xfId="0" applyFont="1" applyFill="1" applyBorder="1" applyAlignment="1">
      <alignment horizontal="left" vertical="top" wrapText="1"/>
    </xf>
    <xf numFmtId="0" fontId="39" fillId="0" borderId="24" xfId="0" applyFont="1" applyBorder="1" applyAlignment="1">
      <alignment horizontal="left" vertical="top" wrapText="1"/>
    </xf>
    <xf numFmtId="0" fontId="1" fillId="10" borderId="1" xfId="0" applyFont="1" applyFill="1" applyBorder="1" applyAlignment="1">
      <alignment horizontal="center" vertical="top" wrapText="1"/>
    </xf>
    <xf numFmtId="0" fontId="2" fillId="10" borderId="1" xfId="0" applyFont="1" applyFill="1" applyBorder="1" applyAlignment="1">
      <alignment horizontal="left" vertical="top" wrapText="1"/>
    </xf>
    <xf numFmtId="0" fontId="40" fillId="13" borderId="1" xfId="0" applyFont="1" applyFill="1" applyBorder="1" applyAlignment="1">
      <alignment horizontal="center" vertical="top" wrapText="1"/>
    </xf>
    <xf numFmtId="0" fontId="22" fillId="6" borderId="1" xfId="0" applyFont="1" applyFill="1" applyBorder="1" applyAlignment="1">
      <alignment horizontal="left" vertical="top" wrapText="1"/>
    </xf>
    <xf numFmtId="0" fontId="38" fillId="0" borderId="3" xfId="0" applyFont="1" applyBorder="1" applyAlignment="1">
      <alignment horizontal="left" vertical="top" wrapText="1"/>
    </xf>
    <xf numFmtId="0" fontId="40" fillId="5" borderId="1" xfId="0" applyFont="1" applyFill="1" applyBorder="1" applyAlignment="1">
      <alignment horizontal="center" vertical="top" wrapText="1"/>
    </xf>
    <xf numFmtId="0" fontId="1" fillId="5" borderId="1" xfId="0" applyFont="1" applyFill="1" applyBorder="1" applyAlignment="1">
      <alignment horizontal="center" vertical="top" wrapText="1"/>
    </xf>
    <xf numFmtId="0" fontId="3" fillId="10" borderId="1" xfId="0" applyFont="1" applyFill="1" applyBorder="1" applyAlignment="1">
      <alignment horizontal="left" vertical="top" wrapText="1"/>
    </xf>
    <xf numFmtId="0" fontId="4" fillId="10" borderId="1" xfId="0" applyFont="1" applyFill="1" applyBorder="1" applyAlignment="1">
      <alignment horizontal="left" vertical="top" wrapText="1"/>
    </xf>
    <xf numFmtId="0" fontId="36" fillId="6" borderId="27" xfId="0" applyFont="1" applyFill="1" applyBorder="1" applyAlignment="1">
      <alignment horizontal="center" vertical="top" wrapText="1"/>
    </xf>
    <xf numFmtId="0" fontId="36" fillId="6" borderId="27" xfId="0" applyFont="1" applyFill="1" applyBorder="1" applyAlignment="1">
      <alignment horizontal="left" vertical="top" wrapText="1"/>
    </xf>
    <xf numFmtId="0" fontId="43" fillId="0" borderId="28" xfId="0" applyFont="1" applyBorder="1" applyAlignment="1">
      <alignment horizontal="left" vertical="top" wrapText="1"/>
    </xf>
    <xf numFmtId="0" fontId="43" fillId="0" borderId="30" xfId="0" applyFont="1" applyBorder="1" applyAlignment="1">
      <alignment horizontal="left" vertical="top" wrapText="1"/>
    </xf>
    <xf numFmtId="0" fontId="39" fillId="0" borderId="3" xfId="0" applyFont="1" applyBorder="1" applyAlignment="1">
      <alignment horizontal="left" vertical="top" wrapText="1"/>
    </xf>
    <xf numFmtId="0" fontId="40" fillId="0" borderId="30" xfId="0" applyFont="1" applyBorder="1" applyAlignment="1">
      <alignment horizontal="left" vertical="top" wrapText="1"/>
    </xf>
    <xf numFmtId="0" fontId="36" fillId="6" borderId="31" xfId="0" applyFont="1" applyFill="1" applyBorder="1" applyAlignment="1">
      <alignment horizontal="center" wrapText="1"/>
    </xf>
    <xf numFmtId="0" fontId="36" fillId="12" borderId="1" xfId="0" applyFont="1" applyFill="1" applyBorder="1" applyAlignment="1">
      <alignment horizontal="left" vertical="top" wrapText="1"/>
    </xf>
    <xf numFmtId="0" fontId="50" fillId="12" borderId="3" xfId="0" applyFont="1" applyFill="1" applyBorder="1" applyAlignment="1">
      <alignment horizontal="left" vertical="top" wrapText="1"/>
    </xf>
    <xf numFmtId="0" fontId="44" fillId="0" borderId="0" xfId="0" applyFont="1" applyAlignment="1">
      <alignment horizontal="left" vertical="top"/>
    </xf>
    <xf numFmtId="0" fontId="50" fillId="10" borderId="3" xfId="0" applyFont="1" applyFill="1" applyBorder="1" applyAlignment="1">
      <alignment horizontal="left" vertical="top" wrapText="1"/>
    </xf>
    <xf numFmtId="0" fontId="56" fillId="0" borderId="0" xfId="0" applyFont="1" applyAlignment="1">
      <alignment horizontal="left" vertical="top"/>
    </xf>
    <xf numFmtId="0" fontId="36" fillId="13" borderId="1" xfId="0" applyFont="1" applyFill="1" applyBorder="1" applyAlignment="1">
      <alignment vertical="top" wrapText="1"/>
    </xf>
    <xf numFmtId="0" fontId="48" fillId="10" borderId="1" xfId="0" applyFont="1" applyFill="1" applyBorder="1" applyAlignment="1">
      <alignment vertical="top" wrapText="1"/>
    </xf>
    <xf numFmtId="0" fontId="56" fillId="0" borderId="0" xfId="0" applyFont="1" applyAlignment="1">
      <alignment horizontal="left" vertical="top" wrapText="1"/>
    </xf>
    <xf numFmtId="0" fontId="3" fillId="10" borderId="1" xfId="0" applyFont="1" applyFill="1" applyBorder="1" applyAlignment="1">
      <alignment vertical="top" wrapText="1"/>
    </xf>
    <xf numFmtId="0" fontId="40" fillId="15" borderId="1" xfId="0" applyFont="1" applyFill="1" applyBorder="1" applyAlignment="1">
      <alignment horizontal="left" vertical="top" wrapText="1"/>
    </xf>
    <xf numFmtId="0" fontId="41" fillId="13" borderId="1" xfId="0" applyFont="1" applyFill="1" applyBorder="1" applyAlignment="1">
      <alignment horizontal="left" vertical="top" wrapText="1"/>
    </xf>
    <xf numFmtId="0" fontId="27" fillId="0" borderId="0" xfId="3" applyAlignment="1" applyProtection="1"/>
    <xf numFmtId="0" fontId="37" fillId="5" borderId="1" xfId="0" applyFont="1" applyFill="1" applyBorder="1" applyAlignment="1">
      <alignment horizontal="left" vertical="top" wrapText="1"/>
    </xf>
    <xf numFmtId="0" fontId="1" fillId="13" borderId="1" xfId="0" applyFont="1" applyFill="1" applyBorder="1" applyAlignment="1">
      <alignment horizontal="center" vertical="top" wrapText="1"/>
    </xf>
    <xf numFmtId="0" fontId="2" fillId="10" borderId="1" xfId="0" applyFont="1" applyFill="1" applyBorder="1" applyAlignment="1">
      <alignment vertical="top" wrapText="1"/>
    </xf>
    <xf numFmtId="0" fontId="4" fillId="6" borderId="5" xfId="0" applyFont="1" applyFill="1" applyBorder="1" applyAlignment="1">
      <alignment horizontal="center" vertical="top" wrapText="1"/>
    </xf>
    <xf numFmtId="0" fontId="1" fillId="8" borderId="32" xfId="0" applyFont="1" applyFill="1" applyBorder="1" applyAlignment="1">
      <alignment horizontal="center" vertical="top" wrapText="1"/>
    </xf>
    <xf numFmtId="0" fontId="1" fillId="6" borderId="5" xfId="0" applyFont="1" applyFill="1" applyBorder="1" applyAlignment="1">
      <alignment horizontal="left" vertical="top" wrapText="1"/>
    </xf>
    <xf numFmtId="0" fontId="39" fillId="8" borderId="33" xfId="0" applyFont="1" applyFill="1" applyBorder="1" applyAlignment="1">
      <alignment horizontal="left" vertical="top" wrapText="1"/>
    </xf>
    <xf numFmtId="0" fontId="39" fillId="8" borderId="34" xfId="0" applyFont="1" applyFill="1" applyBorder="1" applyAlignment="1">
      <alignment horizontal="left" vertical="top" wrapText="1"/>
    </xf>
    <xf numFmtId="0" fontId="3" fillId="8" borderId="32" xfId="0" applyFont="1" applyFill="1" applyBorder="1" applyAlignment="1">
      <alignment vertical="top" wrapText="1"/>
    </xf>
    <xf numFmtId="0" fontId="39" fillId="8" borderId="35" xfId="0" applyFont="1" applyFill="1" applyBorder="1" applyAlignment="1">
      <alignment horizontal="left" vertical="top" wrapText="1"/>
    </xf>
    <xf numFmtId="0" fontId="43" fillId="10" borderId="1" xfId="0" applyFont="1" applyFill="1" applyBorder="1" applyAlignment="1">
      <alignment wrapText="1"/>
    </xf>
    <xf numFmtId="0" fontId="1" fillId="10" borderId="32" xfId="0" applyFont="1" applyFill="1" applyBorder="1" applyAlignment="1">
      <alignment horizontal="center" vertical="top" wrapText="1"/>
    </xf>
    <xf numFmtId="0" fontId="3" fillId="10" borderId="32" xfId="0" applyFont="1" applyFill="1" applyBorder="1" applyAlignment="1">
      <alignment horizontal="left" vertical="top" wrapText="1"/>
    </xf>
    <xf numFmtId="0" fontId="39" fillId="10" borderId="32" xfId="0" applyFont="1" applyFill="1" applyBorder="1" applyAlignment="1">
      <alignment horizontal="left" vertical="top" wrapText="1"/>
    </xf>
    <xf numFmtId="0" fontId="41" fillId="10" borderId="1" xfId="0" applyFont="1" applyFill="1" applyBorder="1" applyAlignment="1">
      <alignment horizontal="center" vertical="top" wrapText="1"/>
    </xf>
    <xf numFmtId="0" fontId="37" fillId="10" borderId="1" xfId="0" applyFont="1" applyFill="1" applyBorder="1" applyAlignment="1">
      <alignment horizontal="left" vertical="top" wrapText="1"/>
    </xf>
    <xf numFmtId="0" fontId="40" fillId="10" borderId="1" xfId="0" applyFont="1" applyFill="1" applyBorder="1" applyAlignment="1">
      <alignment horizontal="left" vertical="top"/>
    </xf>
    <xf numFmtId="0" fontId="43" fillId="10" borderId="1" xfId="0" applyFont="1" applyFill="1" applyBorder="1" applyAlignment="1">
      <alignment vertical="top" wrapText="1"/>
    </xf>
    <xf numFmtId="0" fontId="36" fillId="6" borderId="5" xfId="0" applyFont="1" applyFill="1" applyBorder="1" applyAlignment="1">
      <alignment horizontal="left" vertical="top" wrapText="1"/>
    </xf>
    <xf numFmtId="0" fontId="48" fillId="0" borderId="36" xfId="0" applyFont="1" applyBorder="1" applyAlignment="1">
      <alignment vertical="top" wrapText="1"/>
    </xf>
    <xf numFmtId="0" fontId="36" fillId="5" borderId="5" xfId="0" applyFont="1" applyFill="1" applyBorder="1" applyAlignment="1">
      <alignment horizontal="left" vertical="top" wrapText="1"/>
    </xf>
    <xf numFmtId="0" fontId="0" fillId="6" borderId="0" xfId="0" applyFill="1"/>
    <xf numFmtId="0" fontId="74" fillId="6" borderId="0" xfId="0" applyFont="1" applyFill="1"/>
    <xf numFmtId="0" fontId="4" fillId="11" borderId="9" xfId="10" applyFont="1" applyFill="1" applyBorder="1" applyAlignment="1">
      <alignment wrapText="1"/>
    </xf>
    <xf numFmtId="0" fontId="4" fillId="11" borderId="7" xfId="10" applyFont="1" applyFill="1" applyBorder="1" applyAlignment="1">
      <alignment wrapText="1"/>
    </xf>
    <xf numFmtId="0" fontId="32" fillId="0" borderId="12" xfId="0" applyFont="1" applyBorder="1" applyAlignment="1">
      <alignment vertical="center"/>
    </xf>
    <xf numFmtId="2" fontId="67" fillId="0" borderId="9" xfId="10" applyNumberFormat="1" applyFont="1" applyBorder="1"/>
    <xf numFmtId="0" fontId="0" fillId="0" borderId="0" xfId="0" applyAlignment="1">
      <alignment textRotation="41"/>
    </xf>
    <xf numFmtId="0" fontId="0" fillId="0" borderId="0" xfId="0" applyAlignment="1">
      <alignment textRotation="45"/>
    </xf>
    <xf numFmtId="0" fontId="0" fillId="0" borderId="0" xfId="0" applyAlignment="1">
      <alignment textRotation="39" readingOrder="1"/>
    </xf>
    <xf numFmtId="0" fontId="80" fillId="16" borderId="9" xfId="0" applyFont="1" applyFill="1" applyBorder="1" applyAlignment="1">
      <alignment vertical="center"/>
    </xf>
    <xf numFmtId="0" fontId="81" fillId="18" borderId="7" xfId="0" applyFont="1" applyFill="1" applyBorder="1" applyAlignment="1">
      <alignment vertical="center" wrapText="1"/>
    </xf>
    <xf numFmtId="0" fontId="82" fillId="16" borderId="7" xfId="0" applyFont="1" applyFill="1" applyBorder="1" applyAlignment="1">
      <alignment vertical="center"/>
    </xf>
    <xf numFmtId="0" fontId="68" fillId="0" borderId="11" xfId="0" applyFont="1" applyBorder="1" applyAlignment="1">
      <alignment vertical="center"/>
    </xf>
    <xf numFmtId="0" fontId="68" fillId="0" borderId="11" xfId="0" applyFont="1" applyBorder="1" applyAlignment="1">
      <alignment vertical="center" wrapText="1"/>
    </xf>
    <xf numFmtId="9" fontId="32" fillId="16" borderId="11" xfId="0" applyNumberFormat="1" applyFont="1" applyFill="1" applyBorder="1" applyAlignment="1">
      <alignment horizontal="center" vertical="center" wrapText="1"/>
    </xf>
    <xf numFmtId="0" fontId="83" fillId="0" borderId="0" xfId="0" applyFont="1" applyAlignment="1">
      <alignment vertical="center" wrapText="1"/>
    </xf>
    <xf numFmtId="0" fontId="32" fillId="16" borderId="10" xfId="0" applyFont="1" applyFill="1" applyBorder="1" applyAlignment="1">
      <alignment vertical="center"/>
    </xf>
    <xf numFmtId="0" fontId="32" fillId="16" borderId="22" xfId="0" applyFont="1" applyFill="1" applyBorder="1" applyAlignment="1">
      <alignment vertical="center"/>
    </xf>
    <xf numFmtId="2" fontId="74" fillId="17" borderId="37" xfId="0" applyNumberFormat="1" applyFont="1" applyFill="1" applyBorder="1"/>
    <xf numFmtId="0" fontId="79" fillId="5" borderId="0" xfId="4" applyFont="1" applyFill="1" applyAlignment="1">
      <alignment horizontal="left"/>
    </xf>
    <xf numFmtId="0" fontId="3" fillId="5" borderId="0" xfId="5" applyFill="1" applyAlignment="1">
      <alignment wrapText="1"/>
    </xf>
    <xf numFmtId="0" fontId="3" fillId="5" borderId="0" xfId="5" applyFill="1"/>
    <xf numFmtId="0" fontId="3" fillId="5" borderId="0" xfId="4" applyFill="1"/>
    <xf numFmtId="0" fontId="10" fillId="5" borderId="0" xfId="5" applyFont="1" applyFill="1" applyAlignment="1">
      <alignment horizontal="center" vertical="center"/>
    </xf>
    <xf numFmtId="0" fontId="10" fillId="5" borderId="0" xfId="5" applyFont="1" applyFill="1"/>
    <xf numFmtId="0" fontId="10" fillId="5" borderId="0" xfId="5" applyFont="1" applyFill="1" applyAlignment="1">
      <alignment vertical="center"/>
    </xf>
    <xf numFmtId="0" fontId="10" fillId="5" borderId="0" xfId="0" applyFont="1" applyFill="1" applyAlignment="1">
      <alignment horizontal="center" vertical="top" wrapText="1"/>
    </xf>
    <xf numFmtId="0" fontId="3" fillId="5" borderId="0" xfId="4" applyFill="1" applyAlignment="1">
      <alignment vertical="top"/>
    </xf>
    <xf numFmtId="0" fontId="84" fillId="5" borderId="0" xfId="4" applyFont="1" applyFill="1" applyAlignment="1">
      <alignment horizontal="center"/>
    </xf>
    <xf numFmtId="0" fontId="3" fillId="5" borderId="0" xfId="4" applyFill="1" applyAlignment="1">
      <alignment vertical="center"/>
    </xf>
    <xf numFmtId="0" fontId="11" fillId="13" borderId="0" xfId="5" applyFont="1" applyFill="1" applyAlignment="1">
      <alignment horizontal="center" vertical="center" wrapText="1"/>
    </xf>
    <xf numFmtId="0" fontId="11" fillId="5" borderId="0" xfId="5" applyFont="1" applyFill="1" applyAlignment="1">
      <alignment vertical="center" wrapText="1"/>
    </xf>
    <xf numFmtId="0" fontId="11" fillId="5" borderId="0" xfId="5" applyFont="1" applyFill="1" applyAlignment="1">
      <alignment horizontal="center" vertical="center" wrapText="1"/>
    </xf>
    <xf numFmtId="0" fontId="4" fillId="5" borderId="0" xfId="4" applyFont="1" applyFill="1"/>
    <xf numFmtId="0" fontId="11" fillId="5" borderId="1" xfId="5" applyFont="1" applyFill="1" applyBorder="1" applyAlignment="1">
      <alignment horizontal="left" vertical="top" wrapText="1"/>
    </xf>
    <xf numFmtId="0" fontId="11" fillId="5" borderId="1" xfId="5" applyFont="1" applyFill="1" applyBorder="1" applyAlignment="1">
      <alignment vertical="center" wrapText="1"/>
    </xf>
    <xf numFmtId="0" fontId="11" fillId="5" borderId="1" xfId="5" applyFont="1" applyFill="1" applyBorder="1" applyAlignment="1">
      <alignment vertical="top" wrapText="1"/>
    </xf>
    <xf numFmtId="0" fontId="67" fillId="5" borderId="0" xfId="4" applyFont="1" applyFill="1" applyAlignment="1">
      <alignment vertical="top"/>
    </xf>
    <xf numFmtId="0" fontId="74" fillId="5" borderId="0" xfId="5" applyFont="1" applyFill="1" applyAlignment="1">
      <alignment vertical="center" wrapText="1"/>
    </xf>
    <xf numFmtId="0" fontId="86" fillId="5" borderId="0" xfId="4" applyFont="1" applyFill="1"/>
    <xf numFmtId="0" fontId="67" fillId="5" borderId="0" xfId="4" applyFont="1" applyFill="1" applyAlignment="1">
      <alignment vertical="center"/>
    </xf>
    <xf numFmtId="0" fontId="67" fillId="5" borderId="0" xfId="4" applyFont="1" applyFill="1"/>
    <xf numFmtId="0" fontId="74" fillId="5" borderId="0" xfId="5" applyFont="1" applyFill="1" applyAlignment="1">
      <alignment horizontal="center" vertical="center" wrapText="1"/>
    </xf>
    <xf numFmtId="0" fontId="67" fillId="5" borderId="0" xfId="4" applyFont="1" applyFill="1" applyAlignment="1">
      <alignment wrapText="1"/>
    </xf>
    <xf numFmtId="0" fontId="3" fillId="5" borderId="0" xfId="4" applyFill="1" applyAlignment="1">
      <alignment wrapText="1"/>
    </xf>
    <xf numFmtId="0" fontId="11" fillId="0" borderId="0" xfId="0" applyFont="1" applyAlignment="1">
      <alignment horizontal="center" vertical="top" wrapText="1"/>
    </xf>
    <xf numFmtId="0" fontId="11" fillId="0" borderId="0" xfId="0" applyFont="1" applyAlignment="1">
      <alignment horizontal="center" vertical="top"/>
    </xf>
    <xf numFmtId="0" fontId="11" fillId="0" borderId="1" xfId="0" applyFont="1" applyBorder="1" applyAlignment="1">
      <alignment vertical="top" wrapText="1"/>
    </xf>
    <xf numFmtId="0" fontId="11" fillId="0" borderId="1" xfId="0" applyFont="1" applyBorder="1" applyAlignment="1">
      <alignment horizontal="left" vertical="top"/>
    </xf>
    <xf numFmtId="0" fontId="11" fillId="0" borderId="1" xfId="0" applyFont="1" applyBorder="1" applyAlignment="1">
      <alignment vertical="top"/>
    </xf>
    <xf numFmtId="0" fontId="11" fillId="0" borderId="1" xfId="0" applyFont="1" applyBorder="1" applyAlignment="1">
      <alignment horizontal="left" vertical="top" wrapText="1"/>
    </xf>
    <xf numFmtId="0" fontId="11" fillId="0" borderId="1" xfId="0" quotePrefix="1" applyFont="1" applyBorder="1" applyAlignment="1">
      <alignment vertical="top" wrapText="1"/>
    </xf>
    <xf numFmtId="0" fontId="11" fillId="5" borderId="0" xfId="0" applyFont="1" applyFill="1" applyAlignment="1">
      <alignment horizontal="center" vertical="top" wrapText="1"/>
    </xf>
    <xf numFmtId="0" fontId="11" fillId="5" borderId="0" xfId="0" applyFont="1" applyFill="1" applyAlignment="1">
      <alignment horizontal="center" vertical="top"/>
    </xf>
    <xf numFmtId="0" fontId="11" fillId="0" borderId="1" xfId="0" applyFont="1" applyBorder="1" applyAlignment="1">
      <alignment vertical="center" wrapText="1"/>
    </xf>
    <xf numFmtId="0" fontId="11" fillId="0" borderId="0" xfId="0" applyFont="1" applyAlignment="1">
      <alignment vertical="top"/>
    </xf>
    <xf numFmtId="0" fontId="11" fillId="0" borderId="0" xfId="0" applyFont="1" applyAlignment="1">
      <alignment horizontal="left" vertical="top"/>
    </xf>
    <xf numFmtId="0" fontId="10" fillId="0" borderId="0" xfId="5" applyFont="1" applyAlignment="1">
      <alignment horizontal="center" vertical="center"/>
    </xf>
    <xf numFmtId="0" fontId="11" fillId="0" borderId="9" xfId="0" applyFont="1" applyBorder="1"/>
    <xf numFmtId="0" fontId="11" fillId="0" borderId="6" xfId="0" applyFont="1" applyBorder="1"/>
    <xf numFmtId="0" fontId="11" fillId="0" borderId="19" xfId="0" applyFont="1" applyBorder="1"/>
    <xf numFmtId="3" fontId="11" fillId="0" borderId="9" xfId="0" applyNumberFormat="1" applyFont="1" applyBorder="1"/>
    <xf numFmtId="0" fontId="11" fillId="0" borderId="41" xfId="0" applyFont="1" applyBorder="1"/>
    <xf numFmtId="3" fontId="11" fillId="0" borderId="41" xfId="0" applyNumberFormat="1" applyFont="1" applyBorder="1"/>
    <xf numFmtId="0" fontId="36" fillId="0" borderId="2" xfId="0" applyFont="1" applyBorder="1" applyAlignment="1">
      <alignment horizontal="center" vertical="top" wrapText="1"/>
    </xf>
    <xf numFmtId="0" fontId="40" fillId="0" borderId="2" xfId="0" applyFont="1" applyBorder="1" applyAlignment="1">
      <alignment horizontal="left" vertical="top" wrapText="1"/>
    </xf>
    <xf numFmtId="0" fontId="43" fillId="6" borderId="2" xfId="0" applyFont="1" applyFill="1" applyBorder="1" applyAlignment="1">
      <alignment horizontal="left" vertical="top" wrapText="1"/>
    </xf>
    <xf numFmtId="0" fontId="39" fillId="11" borderId="2" xfId="0" applyFont="1" applyFill="1" applyBorder="1" applyAlignment="1">
      <alignment horizontal="left" vertical="top" wrapText="1"/>
    </xf>
    <xf numFmtId="0" fontId="40" fillId="0" borderId="2" xfId="0" applyFont="1" applyBorder="1" applyAlignment="1">
      <alignment vertical="top" wrapText="1"/>
    </xf>
    <xf numFmtId="0" fontId="39" fillId="5" borderId="2" xfId="0" applyFont="1" applyFill="1" applyBorder="1" applyAlignment="1">
      <alignment horizontal="left" vertical="top" wrapText="1"/>
    </xf>
    <xf numFmtId="0" fontId="39" fillId="8" borderId="2" xfId="0" applyFont="1" applyFill="1" applyBorder="1" applyAlignment="1">
      <alignment horizontal="left" vertical="top" wrapText="1"/>
    </xf>
    <xf numFmtId="0" fontId="39" fillId="6" borderId="2" xfId="0" applyFont="1" applyFill="1" applyBorder="1" applyAlignment="1">
      <alignment horizontal="left" vertical="top" wrapText="1"/>
    </xf>
    <xf numFmtId="0" fontId="40" fillId="8" borderId="2" xfId="0" applyFont="1" applyFill="1" applyBorder="1" applyAlignment="1">
      <alignment horizontal="left" vertical="top" wrapText="1"/>
    </xf>
    <xf numFmtId="0" fontId="40" fillId="13" borderId="2" xfId="0" applyFont="1" applyFill="1" applyBorder="1" applyAlignment="1">
      <alignment horizontal="left" vertical="top" wrapText="1"/>
    </xf>
    <xf numFmtId="0" fontId="39" fillId="13" borderId="2" xfId="0" applyFont="1" applyFill="1" applyBorder="1" applyAlignment="1">
      <alignment horizontal="left" vertical="top" wrapText="1"/>
    </xf>
    <xf numFmtId="0" fontId="40" fillId="5" borderId="2" xfId="0" applyFont="1" applyFill="1" applyBorder="1" applyAlignment="1">
      <alignment horizontal="left" vertical="top" wrapText="1"/>
    </xf>
    <xf numFmtId="0" fontId="48" fillId="0" borderId="2" xfId="0" applyFont="1" applyBorder="1" applyAlignment="1">
      <alignment horizontal="left" vertical="top" wrapText="1"/>
    </xf>
    <xf numFmtId="0" fontId="36" fillId="0" borderId="9" xfId="0" applyFont="1" applyBorder="1" applyAlignment="1">
      <alignment horizontal="center" vertical="top" wrapText="1"/>
    </xf>
    <xf numFmtId="0" fontId="36" fillId="0" borderId="9" xfId="0" applyFont="1" applyBorder="1" applyAlignment="1">
      <alignment horizontal="left" vertical="top" wrapText="1"/>
    </xf>
    <xf numFmtId="0" fontId="41" fillId="0" borderId="9" xfId="0" applyFont="1" applyBorder="1" applyAlignment="1">
      <alignment horizontal="left" vertical="top" wrapText="1"/>
    </xf>
    <xf numFmtId="0" fontId="40" fillId="0" borderId="9" xfId="0" applyFont="1" applyBorder="1" applyAlignment="1">
      <alignment horizontal="left" vertical="top" wrapText="1"/>
    </xf>
    <xf numFmtId="0" fontId="39" fillId="0" borderId="9" xfId="0" applyFont="1" applyBorder="1" applyAlignment="1">
      <alignment horizontal="left" vertical="top" wrapText="1"/>
    </xf>
    <xf numFmtId="0" fontId="40" fillId="3" borderId="9" xfId="0" applyFont="1" applyFill="1" applyBorder="1" applyAlignment="1">
      <alignment horizontal="left" vertical="top" wrapText="1"/>
    </xf>
    <xf numFmtId="0" fontId="36" fillId="13" borderId="9" xfId="0" applyFont="1" applyFill="1" applyBorder="1" applyAlignment="1">
      <alignment vertical="top" wrapText="1"/>
    </xf>
    <xf numFmtId="0" fontId="36" fillId="0" borderId="9" xfId="0" applyFont="1" applyBorder="1" applyAlignment="1">
      <alignment horizontal="left" vertical="top"/>
    </xf>
    <xf numFmtId="0" fontId="40" fillId="0" borderId="9" xfId="0" applyFont="1" applyBorder="1" applyAlignment="1">
      <alignment horizontal="left" vertical="top"/>
    </xf>
    <xf numFmtId="0" fontId="36" fillId="0" borderId="9" xfId="0" applyFont="1" applyBorder="1" applyAlignment="1">
      <alignment horizontal="center" vertical="top"/>
    </xf>
    <xf numFmtId="0" fontId="40" fillId="6" borderId="2" xfId="0" applyFont="1" applyFill="1" applyBorder="1" applyAlignment="1">
      <alignment horizontal="left" vertical="top" wrapText="1"/>
    </xf>
    <xf numFmtId="0" fontId="42" fillId="6" borderId="2" xfId="0" applyFont="1" applyFill="1" applyBorder="1" applyAlignment="1">
      <alignment horizontal="center" vertical="top" wrapText="1"/>
    </xf>
    <xf numFmtId="0" fontId="3" fillId="0" borderId="2" xfId="0" applyFont="1" applyBorder="1" applyAlignment="1">
      <alignment vertical="top" wrapText="1"/>
    </xf>
    <xf numFmtId="0" fontId="3" fillId="5" borderId="2" xfId="0" applyFont="1" applyFill="1" applyBorder="1" applyAlignment="1">
      <alignment vertical="top" wrapText="1"/>
    </xf>
    <xf numFmtId="0" fontId="2" fillId="0" borderId="2" xfId="0" applyFont="1" applyBorder="1" applyAlignment="1">
      <alignment vertical="top" wrapText="1"/>
    </xf>
    <xf numFmtId="0" fontId="2" fillId="0" borderId="2" xfId="0" applyFont="1" applyBorder="1" applyAlignment="1">
      <alignment horizontal="left" vertical="top" wrapText="1"/>
    </xf>
    <xf numFmtId="0" fontId="40" fillId="0" borderId="2" xfId="0" applyFont="1" applyBorder="1" applyAlignment="1">
      <alignment horizontal="left" vertical="top"/>
    </xf>
    <xf numFmtId="0" fontId="39" fillId="8" borderId="42" xfId="0" applyFont="1" applyFill="1" applyBorder="1" applyAlignment="1">
      <alignment horizontal="left" vertical="top" wrapText="1"/>
    </xf>
    <xf numFmtId="0" fontId="39" fillId="8" borderId="43" xfId="0" applyFont="1" applyFill="1" applyBorder="1" applyAlignment="1">
      <alignment horizontal="left" vertical="top" wrapText="1"/>
    </xf>
    <xf numFmtId="0" fontId="0" fillId="13" borderId="0" xfId="0" applyFill="1"/>
    <xf numFmtId="0" fontId="0" fillId="19" borderId="0" xfId="0" applyFill="1"/>
    <xf numFmtId="0" fontId="10" fillId="19" borderId="0" xfId="9" applyFont="1" applyFill="1" applyAlignment="1">
      <alignment horizontal="left"/>
    </xf>
    <xf numFmtId="0" fontId="40" fillId="0" borderId="9" xfId="0" applyFont="1" applyBorder="1" applyAlignment="1">
      <alignment vertical="top"/>
    </xf>
    <xf numFmtId="0" fontId="36" fillId="0" borderId="0" xfId="0" applyFont="1" applyAlignment="1">
      <alignment vertical="top" wrapText="1"/>
    </xf>
    <xf numFmtId="0" fontId="36" fillId="0" borderId="8" xfId="0" applyFont="1" applyBorder="1" applyAlignment="1">
      <alignment horizontal="left" vertical="top"/>
    </xf>
    <xf numFmtId="0" fontId="36" fillId="0" borderId="1" xfId="0" applyFont="1" applyBorder="1" applyAlignment="1">
      <alignment horizontal="left" vertical="top"/>
    </xf>
    <xf numFmtId="0" fontId="10" fillId="13" borderId="0" xfId="9" applyFont="1" applyFill="1" applyAlignment="1">
      <alignment horizontal="center" wrapText="1"/>
    </xf>
    <xf numFmtId="0" fontId="25" fillId="13" borderId="0" xfId="0" applyFont="1" applyFill="1"/>
    <xf numFmtId="0" fontId="40" fillId="0" borderId="7" xfId="0" applyFont="1" applyBorder="1" applyAlignment="1">
      <alignment horizontal="left" vertical="top" wrapText="1"/>
    </xf>
    <xf numFmtId="0" fontId="37" fillId="6" borderId="2" xfId="0" applyFont="1" applyFill="1" applyBorder="1" applyAlignment="1">
      <alignment horizontal="left" vertical="top" wrapText="1"/>
    </xf>
    <xf numFmtId="0" fontId="36" fillId="0" borderId="7" xfId="0" applyFont="1" applyBorder="1" applyAlignment="1">
      <alignment horizontal="left" vertical="top" wrapText="1"/>
    </xf>
    <xf numFmtId="0" fontId="41" fillId="0" borderId="7" xfId="0" applyFont="1" applyBorder="1" applyAlignment="1">
      <alignment horizontal="left" vertical="top" wrapText="1"/>
    </xf>
    <xf numFmtId="0" fontId="40" fillId="0" borderId="21" xfId="0" applyFont="1" applyBorder="1" applyAlignment="1">
      <alignment horizontal="left" vertical="top" wrapText="1"/>
    </xf>
    <xf numFmtId="0" fontId="40" fillId="0" borderId="24" xfId="0" applyFont="1" applyBorder="1" applyAlignment="1">
      <alignment horizontal="left" vertical="top" wrapText="1"/>
    </xf>
    <xf numFmtId="0" fontId="40" fillId="0" borderId="11" xfId="0" applyFont="1" applyBorder="1" applyAlignment="1">
      <alignment horizontal="left" vertical="top" wrapText="1"/>
    </xf>
    <xf numFmtId="0" fontId="40" fillId="3" borderId="7" xfId="0" applyFont="1" applyFill="1" applyBorder="1" applyAlignment="1">
      <alignment horizontal="left" vertical="top" wrapText="1"/>
    </xf>
    <xf numFmtId="0" fontId="38" fillId="0" borderId="7" xfId="0" applyFont="1" applyBorder="1" applyAlignment="1">
      <alignment horizontal="left" vertical="top" wrapText="1"/>
    </xf>
    <xf numFmtId="0" fontId="36" fillId="13" borderId="7" xfId="0" applyFont="1" applyFill="1" applyBorder="1" applyAlignment="1">
      <alignment vertical="top" wrapText="1"/>
    </xf>
    <xf numFmtId="0" fontId="36" fillId="21" borderId="8" xfId="0" applyFont="1" applyFill="1" applyBorder="1" applyAlignment="1">
      <alignment horizontal="center" vertical="top" wrapText="1"/>
    </xf>
    <xf numFmtId="0" fontId="40" fillId="5" borderId="44" xfId="0" applyFont="1" applyFill="1" applyBorder="1" applyAlignment="1">
      <alignment horizontal="left" vertical="top" wrapText="1"/>
    </xf>
    <xf numFmtId="0" fontId="43" fillId="5" borderId="44" xfId="0" applyFont="1" applyFill="1" applyBorder="1" applyAlignment="1">
      <alignment horizontal="left" vertical="top" wrapText="1"/>
    </xf>
    <xf numFmtId="0" fontId="39" fillId="5" borderId="44" xfId="0" applyFont="1" applyFill="1" applyBorder="1" applyAlignment="1">
      <alignment horizontal="left" vertical="top" wrapText="1"/>
    </xf>
    <xf numFmtId="0" fontId="40" fillId="5" borderId="44" xfId="0" applyFont="1" applyFill="1" applyBorder="1" applyAlignment="1">
      <alignment vertical="top" wrapText="1"/>
    </xf>
    <xf numFmtId="0" fontId="48" fillId="5" borderId="44" xfId="0" applyFont="1" applyFill="1" applyBorder="1" applyAlignment="1">
      <alignment horizontal="left" vertical="top" wrapText="1"/>
    </xf>
    <xf numFmtId="0" fontId="40" fillId="0" borderId="10" xfId="0" applyFont="1" applyBorder="1" applyAlignment="1">
      <alignment horizontal="left" vertical="top" wrapText="1"/>
    </xf>
    <xf numFmtId="0" fontId="40" fillId="6" borderId="2" xfId="0" applyFont="1" applyFill="1" applyBorder="1" applyAlignment="1">
      <alignment horizontal="center" vertical="center" wrapText="1"/>
    </xf>
    <xf numFmtId="0" fontId="40" fillId="8" borderId="2" xfId="0" applyFont="1" applyFill="1" applyBorder="1" applyAlignment="1">
      <alignment horizontal="left" vertical="center" wrapText="1"/>
    </xf>
    <xf numFmtId="0" fontId="39" fillId="5" borderId="2" xfId="0" applyFont="1" applyFill="1" applyBorder="1" applyAlignment="1">
      <alignment vertical="top" wrapText="1"/>
    </xf>
    <xf numFmtId="0" fontId="40" fillId="5" borderId="2" xfId="0" applyFont="1" applyFill="1" applyBorder="1" applyAlignment="1">
      <alignment horizontal="center" vertical="center" wrapText="1"/>
    </xf>
    <xf numFmtId="0" fontId="40" fillId="5" borderId="2" xfId="0" applyFont="1" applyFill="1" applyBorder="1" applyAlignment="1">
      <alignment vertical="top" wrapText="1"/>
    </xf>
    <xf numFmtId="0" fontId="40" fillId="0" borderId="45" xfId="0" applyFont="1" applyBorder="1" applyAlignment="1">
      <alignment horizontal="left" vertical="top" wrapText="1"/>
    </xf>
    <xf numFmtId="0" fontId="40" fillId="0" borderId="44" xfId="0" applyFont="1" applyBorder="1" applyAlignment="1">
      <alignment horizontal="left" vertical="top" wrapText="1"/>
    </xf>
    <xf numFmtId="0" fontId="40" fillId="6" borderId="44" xfId="0" applyFont="1" applyFill="1" applyBorder="1" applyAlignment="1">
      <alignment horizontal="center" vertical="center" wrapText="1"/>
    </xf>
    <xf numFmtId="0" fontId="40" fillId="8" borderId="44" xfId="0" applyFont="1" applyFill="1" applyBorder="1" applyAlignment="1">
      <alignment horizontal="left" vertical="center" wrapText="1"/>
    </xf>
    <xf numFmtId="0" fontId="39" fillId="5" borderId="44" xfId="0" applyFont="1" applyFill="1" applyBorder="1" applyAlignment="1">
      <alignment vertical="top" wrapText="1"/>
    </xf>
    <xf numFmtId="0" fontId="40" fillId="5" borderId="44" xfId="0" applyFont="1" applyFill="1" applyBorder="1" applyAlignment="1">
      <alignment horizontal="center" vertical="center" wrapText="1"/>
    </xf>
    <xf numFmtId="0" fontId="40" fillId="5" borderId="46" xfId="0" applyFont="1" applyFill="1" applyBorder="1" applyAlignment="1">
      <alignment vertical="top" wrapText="1"/>
    </xf>
    <xf numFmtId="0" fontId="40" fillId="6" borderId="2" xfId="0" applyFont="1" applyFill="1" applyBorder="1" applyAlignment="1">
      <alignment horizontal="center" vertical="top" wrapText="1"/>
    </xf>
    <xf numFmtId="0" fontId="40" fillId="6" borderId="44" xfId="0" applyFont="1" applyFill="1" applyBorder="1" applyAlignment="1">
      <alignment horizontal="center" vertical="top" wrapText="1"/>
    </xf>
    <xf numFmtId="0" fontId="40" fillId="8" borderId="44" xfId="0" applyFont="1" applyFill="1" applyBorder="1" applyAlignment="1">
      <alignment horizontal="left" vertical="top" wrapText="1"/>
    </xf>
    <xf numFmtId="0" fontId="36" fillId="21" borderId="8" xfId="0" applyFont="1" applyFill="1" applyBorder="1" applyAlignment="1">
      <alignment vertical="top" wrapText="1"/>
    </xf>
    <xf numFmtId="0" fontId="52" fillId="0" borderId="2" xfId="0" applyFont="1" applyBorder="1" applyAlignment="1">
      <alignment horizontal="left" vertical="top" wrapText="1"/>
    </xf>
    <xf numFmtId="0" fontId="36" fillId="0" borderId="7" xfId="0" applyFont="1" applyBorder="1" applyAlignment="1">
      <alignment vertical="top" wrapText="1"/>
    </xf>
    <xf numFmtId="0" fontId="36" fillId="0" borderId="7" xfId="0" applyFont="1" applyBorder="1" applyAlignment="1">
      <alignment horizontal="left" vertical="top"/>
    </xf>
    <xf numFmtId="0" fontId="36" fillId="0" borderId="7" xfId="0" applyFont="1" applyBorder="1" applyAlignment="1">
      <alignment horizontal="center" vertical="top"/>
    </xf>
    <xf numFmtId="0" fontId="36" fillId="5" borderId="45" xfId="0" applyFont="1" applyFill="1" applyBorder="1" applyAlignment="1">
      <alignment vertical="top" wrapText="1"/>
    </xf>
    <xf numFmtId="0" fontId="36" fillId="0" borderId="44" xfId="0" applyFont="1" applyBorder="1" applyAlignment="1">
      <alignment horizontal="left" vertical="top"/>
    </xf>
    <xf numFmtId="0" fontId="40" fillId="0" borderId="44" xfId="0" applyFont="1" applyBorder="1" applyAlignment="1">
      <alignment horizontal="left" vertical="top"/>
    </xf>
    <xf numFmtId="0" fontId="36" fillId="19" borderId="5" xfId="0" applyFont="1" applyFill="1" applyBorder="1" applyAlignment="1">
      <alignment vertical="center" wrapText="1"/>
    </xf>
    <xf numFmtId="0" fontId="41" fillId="19" borderId="1" xfId="0" applyFont="1" applyFill="1" applyBorder="1" applyAlignment="1">
      <alignment horizontal="center" vertical="top" wrapText="1"/>
    </xf>
    <xf numFmtId="0" fontId="36" fillId="19" borderId="1" xfId="0" applyFont="1" applyFill="1" applyBorder="1" applyAlignment="1">
      <alignment horizontal="left" vertical="top" wrapText="1"/>
    </xf>
    <xf numFmtId="0" fontId="37" fillId="19" borderId="2" xfId="0" applyFont="1" applyFill="1" applyBorder="1" applyAlignment="1">
      <alignment horizontal="left" vertical="top" wrapText="1"/>
    </xf>
    <xf numFmtId="0" fontId="36" fillId="19" borderId="7" xfId="0" applyFont="1" applyFill="1" applyBorder="1" applyAlignment="1">
      <alignment horizontal="center" vertical="top"/>
    </xf>
    <xf numFmtId="0" fontId="36" fillId="19" borderId="1" xfId="0" applyFont="1" applyFill="1" applyBorder="1" applyAlignment="1">
      <alignment horizontal="center" wrapText="1"/>
    </xf>
    <xf numFmtId="0" fontId="57" fillId="19" borderId="1" xfId="0" applyFont="1" applyFill="1" applyBorder="1" applyAlignment="1">
      <alignment horizontal="left" vertical="top" wrapText="1"/>
    </xf>
    <xf numFmtId="0" fontId="50" fillId="19" borderId="2" xfId="0" applyFont="1" applyFill="1" applyBorder="1" applyAlignment="1">
      <alignment horizontal="left" vertical="top" wrapText="1"/>
    </xf>
    <xf numFmtId="0" fontId="38" fillId="19" borderId="1" xfId="0" applyFont="1" applyFill="1" applyBorder="1" applyAlignment="1">
      <alignment horizontal="left" vertical="top" wrapText="1"/>
    </xf>
    <xf numFmtId="0" fontId="58" fillId="19" borderId="2" xfId="0" applyFont="1" applyFill="1" applyBorder="1" applyAlignment="1">
      <alignment horizontal="left" vertical="top" wrapText="1"/>
    </xf>
    <xf numFmtId="0" fontId="36" fillId="19" borderId="1" xfId="0" applyFont="1" applyFill="1" applyBorder="1" applyAlignment="1">
      <alignment horizontal="center" vertical="center" wrapText="1"/>
    </xf>
    <xf numFmtId="0" fontId="43" fillId="19" borderId="2" xfId="0" applyFont="1" applyFill="1" applyBorder="1" applyAlignment="1">
      <alignment horizontal="left" vertical="top" wrapText="1"/>
    </xf>
    <xf numFmtId="0" fontId="38" fillId="19" borderId="1" xfId="0" applyFont="1" applyFill="1" applyBorder="1" applyAlignment="1">
      <alignment wrapText="1"/>
    </xf>
    <xf numFmtId="0" fontId="44" fillId="0" borderId="0" xfId="0" applyFont="1" applyAlignment="1">
      <alignment horizontal="center" vertical="top" wrapText="1"/>
    </xf>
    <xf numFmtId="0" fontId="38" fillId="0" borderId="47" xfId="0" applyFont="1" applyBorder="1" applyAlignment="1">
      <alignment horizontal="center" vertical="top" wrapText="1"/>
    </xf>
    <xf numFmtId="0" fontId="40" fillId="0" borderId="7" xfId="0" applyFont="1" applyBorder="1" applyAlignment="1">
      <alignment horizontal="left" vertical="top"/>
    </xf>
    <xf numFmtId="0" fontId="36" fillId="21" borderId="45" xfId="0" applyFont="1" applyFill="1" applyBorder="1" applyAlignment="1">
      <alignment vertical="top" wrapText="1"/>
    </xf>
    <xf numFmtId="0" fontId="40" fillId="6" borderId="44" xfId="0" applyFont="1" applyFill="1" applyBorder="1" applyAlignment="1">
      <alignment horizontal="left" vertical="top" wrapText="1"/>
    </xf>
    <xf numFmtId="0" fontId="39" fillId="8" borderId="44" xfId="0" applyFont="1" applyFill="1" applyBorder="1" applyAlignment="1">
      <alignment horizontal="left" vertical="top" wrapText="1"/>
    </xf>
    <xf numFmtId="0" fontId="42" fillId="6" borderId="44" xfId="0" applyFont="1" applyFill="1" applyBorder="1" applyAlignment="1">
      <alignment horizontal="center" vertical="top" wrapText="1"/>
    </xf>
    <xf numFmtId="0" fontId="48" fillId="0" borderId="44" xfId="0" applyFont="1" applyBorder="1" applyAlignment="1">
      <alignment vertical="top" wrapText="1"/>
    </xf>
    <xf numFmtId="0" fontId="40" fillId="0" borderId="44" xfId="0" applyFont="1" applyBorder="1" applyAlignment="1">
      <alignment vertical="top" wrapText="1"/>
    </xf>
    <xf numFmtId="0" fontId="3" fillId="0" borderId="44" xfId="0" applyFont="1" applyBorder="1" applyAlignment="1">
      <alignment vertical="top" wrapText="1"/>
    </xf>
    <xf numFmtId="0" fontId="3" fillId="5" borderId="44" xfId="0" applyFont="1" applyFill="1" applyBorder="1" applyAlignment="1">
      <alignment vertical="top" wrapText="1"/>
    </xf>
    <xf numFmtId="0" fontId="2" fillId="5" borderId="44" xfId="0" applyFont="1" applyFill="1" applyBorder="1" applyAlignment="1">
      <alignment horizontal="left" vertical="top" wrapText="1"/>
    </xf>
    <xf numFmtId="0" fontId="2" fillId="0" borderId="44" xfId="0" applyFont="1" applyBorder="1" applyAlignment="1">
      <alignment vertical="top" wrapText="1"/>
    </xf>
    <xf numFmtId="0" fontId="3" fillId="5" borderId="44" xfId="0" applyFont="1" applyFill="1" applyBorder="1" applyAlignment="1">
      <alignment horizontal="left" vertical="top" wrapText="1"/>
    </xf>
    <xf numFmtId="0" fontId="2" fillId="0" borderId="44" xfId="0" applyFont="1" applyBorder="1" applyAlignment="1">
      <alignment horizontal="left" vertical="top" wrapText="1"/>
    </xf>
    <xf numFmtId="0" fontId="39" fillId="13" borderId="44" xfId="0" applyFont="1" applyFill="1" applyBorder="1" applyAlignment="1">
      <alignment horizontal="left" vertical="top" wrapText="1"/>
    </xf>
    <xf numFmtId="0" fontId="39" fillId="8" borderId="46" xfId="0" applyFont="1" applyFill="1" applyBorder="1" applyAlignment="1">
      <alignment horizontal="left" vertical="top" wrapText="1"/>
    </xf>
    <xf numFmtId="0" fontId="40" fillId="19" borderId="1" xfId="0" applyFont="1" applyFill="1" applyBorder="1" applyAlignment="1">
      <alignment horizontal="left" vertical="top" wrapText="1"/>
    </xf>
    <xf numFmtId="0" fontId="0" fillId="23" borderId="0" xfId="0" applyFill="1"/>
    <xf numFmtId="0" fontId="40" fillId="22" borderId="44" xfId="0" applyFont="1" applyFill="1" applyBorder="1" applyAlignment="1">
      <alignment vertical="top" wrapText="1"/>
    </xf>
    <xf numFmtId="0" fontId="36" fillId="19" borderId="1" xfId="0" applyFont="1" applyFill="1" applyBorder="1" applyAlignment="1">
      <alignment horizontal="center" vertical="top" wrapText="1"/>
    </xf>
    <xf numFmtId="0" fontId="39" fillId="19" borderId="1" xfId="0" applyFont="1" applyFill="1" applyBorder="1" applyAlignment="1">
      <alignment horizontal="left" vertical="top" wrapText="1"/>
    </xf>
    <xf numFmtId="0" fontId="43" fillId="19" borderId="1" xfId="0" applyFont="1" applyFill="1" applyBorder="1" applyAlignment="1">
      <alignment horizontal="left" vertical="top" wrapText="1"/>
    </xf>
    <xf numFmtId="0" fontId="39" fillId="19" borderId="2" xfId="0" applyFont="1" applyFill="1" applyBorder="1" applyAlignment="1">
      <alignment horizontal="left" vertical="top" wrapText="1"/>
    </xf>
    <xf numFmtId="0" fontId="39" fillId="19" borderId="44" xfId="0" applyFont="1" applyFill="1" applyBorder="1" applyAlignment="1">
      <alignment horizontal="left" vertical="top" wrapText="1"/>
    </xf>
    <xf numFmtId="0" fontId="36" fillId="19" borderId="7" xfId="0" applyFont="1" applyFill="1" applyBorder="1" applyAlignment="1">
      <alignment horizontal="left" vertical="top" wrapText="1"/>
    </xf>
    <xf numFmtId="0" fontId="36" fillId="19" borderId="9" xfId="0" applyFont="1" applyFill="1" applyBorder="1" applyAlignment="1">
      <alignment horizontal="left" vertical="top" wrapText="1"/>
    </xf>
    <xf numFmtId="0" fontId="36" fillId="19" borderId="0" xfId="0" applyFont="1" applyFill="1" applyAlignment="1">
      <alignment horizontal="left" vertical="top" wrapText="1"/>
    </xf>
    <xf numFmtId="0" fontId="48" fillId="19" borderId="0" xfId="0" applyFont="1" applyFill="1" applyAlignment="1">
      <alignment horizontal="left" vertical="top" wrapText="1"/>
    </xf>
    <xf numFmtId="0" fontId="37" fillId="19" borderId="1" xfId="0" applyFont="1" applyFill="1" applyBorder="1" applyAlignment="1">
      <alignment horizontal="left" vertical="top" wrapText="1"/>
    </xf>
    <xf numFmtId="0" fontId="39" fillId="22" borderId="44" xfId="0" applyFont="1" applyFill="1" applyBorder="1" applyAlignment="1">
      <alignment horizontal="left" vertical="top" wrapText="1"/>
    </xf>
    <xf numFmtId="0" fontId="43" fillId="19" borderId="1" xfId="0" applyFont="1" applyFill="1" applyBorder="1" applyAlignment="1">
      <alignment vertical="top" wrapText="1"/>
    </xf>
    <xf numFmtId="0" fontId="36" fillId="19" borderId="7" xfId="0" applyFont="1" applyFill="1" applyBorder="1" applyAlignment="1">
      <alignment horizontal="left" vertical="top"/>
    </xf>
    <xf numFmtId="0" fontId="42" fillId="0" borderId="1" xfId="0" applyFont="1" applyBorder="1" applyAlignment="1">
      <alignment horizontal="center" vertical="top" wrapText="1"/>
    </xf>
    <xf numFmtId="0" fontId="43" fillId="19" borderId="1" xfId="0" applyFont="1" applyFill="1" applyBorder="1" applyAlignment="1">
      <alignment horizontal="center" vertical="top" wrapText="1"/>
    </xf>
    <xf numFmtId="0" fontId="40" fillId="22" borderId="7" xfId="0" applyFont="1" applyFill="1" applyBorder="1" applyAlignment="1">
      <alignment horizontal="left" vertical="top" wrapText="1"/>
    </xf>
    <xf numFmtId="0" fontId="39" fillId="0" borderId="1" xfId="12" applyFont="1" applyBorder="1" applyAlignment="1">
      <alignment vertical="center" wrapText="1"/>
    </xf>
    <xf numFmtId="0" fontId="40" fillId="19" borderId="44" xfId="0" applyFont="1" applyFill="1" applyBorder="1" applyAlignment="1">
      <alignment horizontal="left" vertical="top" wrapText="1"/>
    </xf>
    <xf numFmtId="0" fontId="40" fillId="19" borderId="2" xfId="0" applyFont="1" applyFill="1" applyBorder="1" applyAlignment="1">
      <alignment horizontal="left" vertical="top" wrapText="1"/>
    </xf>
    <xf numFmtId="0" fontId="40" fillId="13" borderId="7" xfId="0" applyFont="1" applyFill="1" applyBorder="1" applyAlignment="1">
      <alignment horizontal="left" vertical="top" wrapText="1"/>
    </xf>
    <xf numFmtId="0" fontId="36" fillId="5" borderId="7" xfId="0" applyFont="1" applyFill="1" applyBorder="1" applyAlignment="1">
      <alignment horizontal="left" vertical="top" wrapText="1"/>
    </xf>
    <xf numFmtId="0" fontId="36" fillId="5" borderId="9" xfId="0" applyFont="1" applyFill="1" applyBorder="1" applyAlignment="1">
      <alignment horizontal="left" vertical="top" wrapText="1"/>
    </xf>
    <xf numFmtId="0" fontId="36" fillId="5" borderId="0" xfId="0" applyFont="1" applyFill="1" applyAlignment="1">
      <alignment horizontal="left" vertical="top" wrapText="1"/>
    </xf>
    <xf numFmtId="0" fontId="36" fillId="22" borderId="7" xfId="0" applyFont="1" applyFill="1" applyBorder="1" applyAlignment="1">
      <alignment horizontal="left" vertical="top" wrapText="1"/>
    </xf>
    <xf numFmtId="0" fontId="40" fillId="22" borderId="44" xfId="0" applyFont="1" applyFill="1" applyBorder="1" applyAlignment="1">
      <alignment horizontal="left" vertical="top" wrapText="1"/>
    </xf>
    <xf numFmtId="0" fontId="44" fillId="0" borderId="1" xfId="0" applyFont="1" applyBorder="1" applyAlignment="1">
      <alignment horizontal="left" vertical="top" wrapText="1"/>
    </xf>
    <xf numFmtId="0" fontId="51" fillId="19" borderId="1" xfId="0" applyFont="1" applyFill="1" applyBorder="1" applyAlignment="1">
      <alignment horizontal="left" vertical="top" wrapText="1"/>
    </xf>
    <xf numFmtId="0" fontId="40" fillId="19" borderId="2" xfId="0" applyFont="1" applyFill="1" applyBorder="1" applyAlignment="1">
      <alignment horizontal="left" vertical="top"/>
    </xf>
    <xf numFmtId="0" fontId="40" fillId="19" borderId="44" xfId="0" applyFont="1" applyFill="1" applyBorder="1" applyAlignment="1">
      <alignment horizontal="left" vertical="top"/>
    </xf>
    <xf numFmtId="0" fontId="40" fillId="22" borderId="46" xfId="0" applyFont="1" applyFill="1" applyBorder="1" applyAlignment="1">
      <alignment horizontal="left" vertical="top"/>
    </xf>
    <xf numFmtId="0" fontId="1" fillId="19" borderId="1" xfId="0" applyFont="1" applyFill="1" applyBorder="1" applyAlignment="1">
      <alignment horizontal="center" vertical="top" wrapText="1"/>
    </xf>
    <xf numFmtId="0" fontId="1" fillId="19" borderId="1" xfId="0" applyFont="1" applyFill="1" applyBorder="1" applyAlignment="1">
      <alignment horizontal="left" vertical="top" wrapText="1"/>
    </xf>
    <xf numFmtId="0" fontId="4" fillId="19" borderId="1" xfId="0" applyFont="1" applyFill="1" applyBorder="1" applyAlignment="1">
      <alignment horizontal="left" vertical="top" wrapText="1"/>
    </xf>
    <xf numFmtId="0" fontId="39" fillId="19" borderId="2" xfId="0" applyFont="1" applyFill="1" applyBorder="1" applyAlignment="1">
      <alignment vertical="top" wrapText="1"/>
    </xf>
    <xf numFmtId="0" fontId="39" fillId="0" borderId="47" xfId="0" applyFont="1" applyBorder="1" applyAlignment="1">
      <alignment vertical="top" wrapText="1"/>
    </xf>
    <xf numFmtId="0" fontId="39" fillId="0" borderId="49" xfId="0" applyFont="1" applyBorder="1" applyAlignment="1">
      <alignment vertical="top" wrapText="1"/>
    </xf>
    <xf numFmtId="0" fontId="40" fillId="19" borderId="0" xfId="0" applyFont="1" applyFill="1" applyAlignment="1">
      <alignment horizontal="left" vertical="top" wrapText="1"/>
    </xf>
    <xf numFmtId="0" fontId="36" fillId="19" borderId="0" xfId="0" applyFont="1" applyFill="1" applyAlignment="1">
      <alignment horizontal="center" vertical="top" wrapText="1"/>
    </xf>
    <xf numFmtId="0" fontId="40" fillId="19" borderId="0" xfId="0" applyFont="1" applyFill="1" applyAlignment="1">
      <alignment vertical="top" wrapText="1"/>
    </xf>
    <xf numFmtId="0" fontId="40" fillId="19" borderId="0" xfId="0" applyFont="1" applyFill="1" applyAlignment="1">
      <alignment horizontal="left" vertical="top"/>
    </xf>
    <xf numFmtId="0" fontId="39" fillId="19" borderId="1" xfId="0" applyFont="1" applyFill="1" applyBorder="1" applyAlignment="1">
      <alignment vertical="top" wrapText="1"/>
    </xf>
    <xf numFmtId="0" fontId="38" fillId="19" borderId="44" xfId="0" applyFont="1" applyFill="1" applyBorder="1" applyAlignment="1">
      <alignment horizontal="left" vertical="top" wrapText="1"/>
    </xf>
    <xf numFmtId="0" fontId="42" fillId="6" borderId="0" xfId="0" applyFont="1" applyFill="1" applyAlignment="1">
      <alignment horizontal="center" vertical="top" wrapText="1"/>
    </xf>
    <xf numFmtId="0" fontId="42" fillId="0" borderId="0" xfId="0" applyFont="1" applyAlignment="1">
      <alignment horizontal="center" vertical="top" wrapText="1"/>
    </xf>
    <xf numFmtId="0" fontId="39" fillId="0" borderId="0" xfId="0" applyFont="1" applyAlignment="1">
      <alignment horizontal="left" vertical="top" wrapText="1"/>
    </xf>
    <xf numFmtId="0" fontId="39" fillId="19" borderId="0" xfId="0" applyFont="1" applyFill="1" applyAlignment="1">
      <alignment horizontal="left" vertical="top" wrapText="1"/>
    </xf>
    <xf numFmtId="0" fontId="2" fillId="24" borderId="1" xfId="0" applyFont="1" applyFill="1" applyBorder="1" applyAlignment="1">
      <alignment horizontal="left" vertical="top" wrapText="1"/>
    </xf>
    <xf numFmtId="0" fontId="4" fillId="25" borderId="1" xfId="0" applyFont="1" applyFill="1" applyBorder="1" applyAlignment="1">
      <alignment horizontal="left" vertical="top" wrapText="1"/>
    </xf>
    <xf numFmtId="0" fontId="3" fillId="25" borderId="1" xfId="0" applyFont="1" applyFill="1" applyBorder="1" applyAlignment="1">
      <alignment horizontal="left" vertical="top" wrapText="1"/>
    </xf>
    <xf numFmtId="0" fontId="3" fillId="26" borderId="1" xfId="0" applyFont="1" applyFill="1" applyBorder="1" applyAlignment="1">
      <alignment horizontal="left" vertical="top" wrapText="1"/>
    </xf>
    <xf numFmtId="2" fontId="3" fillId="0" borderId="1" xfId="0" applyNumberFormat="1" applyFont="1" applyBorder="1" applyAlignment="1">
      <alignment horizontal="left" vertical="top" wrapText="1"/>
    </xf>
    <xf numFmtId="2" fontId="4" fillId="25" borderId="1" xfId="0" applyNumberFormat="1" applyFont="1" applyFill="1" applyBorder="1" applyAlignment="1">
      <alignment horizontal="left" vertical="top" wrapText="1"/>
    </xf>
    <xf numFmtId="0" fontId="92" fillId="25" borderId="1" xfId="0" applyFont="1" applyFill="1" applyBorder="1" applyAlignment="1">
      <alignment horizontal="left" vertical="top" wrapText="1"/>
    </xf>
    <xf numFmtId="0" fontId="2" fillId="27" borderId="1" xfId="0" applyFont="1" applyFill="1" applyBorder="1" applyAlignment="1">
      <alignment horizontal="left" vertical="top" wrapText="1"/>
    </xf>
    <xf numFmtId="0" fontId="80" fillId="19" borderId="2" xfId="13" applyFont="1" applyFill="1" applyBorder="1" applyAlignment="1">
      <alignment horizontal="center" vertical="top" wrapText="1"/>
    </xf>
    <xf numFmtId="0" fontId="3" fillId="0" borderId="1" xfId="13" applyFont="1" applyBorder="1" applyAlignment="1">
      <alignment vertical="top" wrapText="1"/>
    </xf>
    <xf numFmtId="0" fontId="36" fillId="22" borderId="1" xfId="0" applyFont="1" applyFill="1" applyBorder="1" applyAlignment="1">
      <alignment horizontal="left" vertical="top" wrapText="1"/>
    </xf>
    <xf numFmtId="0" fontId="36" fillId="22" borderId="1" xfId="0" applyFont="1" applyFill="1" applyBorder="1" applyAlignment="1">
      <alignment horizontal="center" vertical="top" wrapText="1"/>
    </xf>
    <xf numFmtId="0" fontId="39" fillId="22" borderId="1" xfId="0" applyFont="1" applyFill="1" applyBorder="1" applyAlignment="1">
      <alignment vertical="top" wrapText="1"/>
    </xf>
    <xf numFmtId="0" fontId="52" fillId="22" borderId="3" xfId="0" applyFont="1" applyFill="1" applyBorder="1" applyAlignment="1">
      <alignment horizontal="left" vertical="top" wrapText="1"/>
    </xf>
    <xf numFmtId="0" fontId="40" fillId="22" borderId="2" xfId="0" applyFont="1" applyFill="1" applyBorder="1" applyAlignment="1">
      <alignment horizontal="left" vertical="top" wrapText="1"/>
    </xf>
    <xf numFmtId="0" fontId="38" fillId="22" borderId="2" xfId="0" applyFont="1" applyFill="1" applyBorder="1" applyAlignment="1">
      <alignment horizontal="left" vertical="top" wrapText="1"/>
    </xf>
    <xf numFmtId="0" fontId="3" fillId="28" borderId="2" xfId="0" applyFont="1" applyFill="1" applyBorder="1" applyAlignment="1">
      <alignment vertical="top" wrapText="1"/>
    </xf>
    <xf numFmtId="0" fontId="2" fillId="28" borderId="2" xfId="0" applyFont="1" applyFill="1" applyBorder="1" applyAlignment="1">
      <alignment horizontal="left" vertical="top" wrapText="1"/>
    </xf>
    <xf numFmtId="0" fontId="3" fillId="28" borderId="2" xfId="0" applyFont="1" applyFill="1" applyBorder="1" applyAlignment="1">
      <alignment horizontal="left" vertical="top" wrapText="1"/>
    </xf>
    <xf numFmtId="0" fontId="2" fillId="22" borderId="44" xfId="0" applyFont="1" applyFill="1" applyBorder="1" applyAlignment="1">
      <alignment horizontal="left" vertical="top" wrapText="1"/>
    </xf>
    <xf numFmtId="0" fontId="40" fillId="0" borderId="50" xfId="0" applyFont="1" applyBorder="1" applyAlignment="1">
      <alignment horizontal="left" vertical="top" wrapText="1"/>
    </xf>
    <xf numFmtId="0" fontId="39" fillId="22" borderId="2" xfId="0" applyFont="1" applyFill="1" applyBorder="1" applyAlignment="1">
      <alignment horizontal="left" vertical="top" wrapText="1"/>
    </xf>
    <xf numFmtId="0" fontId="40" fillId="5" borderId="1" xfId="0" applyFont="1" applyFill="1" applyBorder="1" applyAlignment="1">
      <alignment vertical="top" wrapText="1"/>
    </xf>
    <xf numFmtId="0" fontId="38" fillId="5" borderId="1" xfId="0" applyFont="1" applyFill="1" applyBorder="1" applyAlignment="1">
      <alignment vertical="top" wrapText="1"/>
    </xf>
    <xf numFmtId="0" fontId="56" fillId="0" borderId="1" xfId="0" applyFont="1" applyBorder="1" applyAlignment="1">
      <alignment horizontal="center" vertical="top" wrapText="1"/>
    </xf>
    <xf numFmtId="0" fontId="36" fillId="5" borderId="1" xfId="0" applyFont="1" applyFill="1" applyBorder="1" applyAlignment="1">
      <alignment vertical="top" wrapText="1"/>
    </xf>
    <xf numFmtId="0" fontId="39" fillId="29" borderId="1" xfId="0" applyFont="1" applyFill="1" applyBorder="1" applyAlignment="1">
      <alignment vertical="top" wrapText="1"/>
    </xf>
    <xf numFmtId="0" fontId="1" fillId="5" borderId="1" xfId="0" applyFont="1" applyFill="1" applyBorder="1" applyAlignment="1">
      <alignment horizontal="left" vertical="top" wrapText="1"/>
    </xf>
    <xf numFmtId="0" fontId="68" fillId="5" borderId="1" xfId="0" applyFont="1" applyFill="1" applyBorder="1" applyAlignment="1">
      <alignment vertical="top" wrapText="1"/>
    </xf>
    <xf numFmtId="0" fontId="95" fillId="5" borderId="1" xfId="0" applyFont="1" applyFill="1" applyBorder="1" applyAlignment="1">
      <alignment vertical="top" wrapText="1"/>
    </xf>
    <xf numFmtId="0" fontId="95" fillId="0" borderId="1" xfId="0" applyFont="1" applyBorder="1" applyAlignment="1">
      <alignment horizontal="left" vertical="top" wrapText="1"/>
    </xf>
    <xf numFmtId="0" fontId="3" fillId="0" borderId="2" xfId="0" applyFont="1" applyBorder="1" applyAlignment="1">
      <alignment horizontal="left" vertical="top" wrapText="1"/>
    </xf>
    <xf numFmtId="0" fontId="39" fillId="0" borderId="0" xfId="12" applyFont="1" applyAlignment="1">
      <alignment vertical="center" wrapText="1"/>
    </xf>
    <xf numFmtId="0" fontId="34" fillId="7" borderId="0" xfId="9" applyFont="1" applyFill="1" applyAlignment="1">
      <alignment horizontal="center" vertical="top" wrapText="1"/>
    </xf>
    <xf numFmtId="0" fontId="34" fillId="7" borderId="0" xfId="9" applyFont="1" applyFill="1" applyAlignment="1">
      <alignment horizontal="left"/>
    </xf>
    <xf numFmtId="0" fontId="34" fillId="7" borderId="0" xfId="0" applyFont="1" applyFill="1"/>
    <xf numFmtId="0" fontId="40" fillId="22" borderId="1" xfId="0" applyFont="1" applyFill="1" applyBorder="1" applyAlignment="1">
      <alignment wrapText="1"/>
    </xf>
    <xf numFmtId="0" fontId="0" fillId="0" borderId="1" xfId="0" applyBorder="1" applyAlignment="1">
      <alignment vertical="top"/>
    </xf>
    <xf numFmtId="0" fontId="0" fillId="0" borderId="1" xfId="0" applyBorder="1"/>
    <xf numFmtId="0" fontId="0" fillId="0" borderId="1" xfId="0" applyBorder="1" applyAlignment="1">
      <alignment wrapText="1"/>
    </xf>
    <xf numFmtId="0" fontId="39" fillId="0" borderId="0" xfId="15" applyFont="1"/>
    <xf numFmtId="0" fontId="96" fillId="0" borderId="0" xfId="0" applyFont="1" applyAlignment="1">
      <alignment horizontal="left" vertical="top" wrapText="1"/>
    </xf>
    <xf numFmtId="0" fontId="39" fillId="0" borderId="0" xfId="0" applyFont="1" applyAlignment="1">
      <alignment horizontal="center" vertical="top" wrapText="1"/>
    </xf>
    <xf numFmtId="0" fontId="96" fillId="0" borderId="0" xfId="0" applyFont="1" applyAlignment="1">
      <alignment horizontal="center" vertical="top" wrapText="1"/>
    </xf>
    <xf numFmtId="0" fontId="97" fillId="0" borderId="0" xfId="0" applyFont="1" applyAlignment="1">
      <alignment horizontal="center" vertical="top" wrapText="1"/>
    </xf>
    <xf numFmtId="9" fontId="40" fillId="0" borderId="0" xfId="14" applyFont="1" applyAlignment="1" applyProtection="1">
      <alignment horizontal="center" vertical="top" wrapText="1"/>
    </xf>
    <xf numFmtId="9" fontId="0" fillId="0" borderId="1" xfId="14" applyFont="1" applyBorder="1"/>
    <xf numFmtId="0" fontId="97" fillId="0" borderId="0" xfId="15" applyFont="1"/>
    <xf numFmtId="0" fontId="40" fillId="0" borderId="0" xfId="0" applyFont="1" applyAlignment="1">
      <alignment horizontal="left" vertical="center" wrapText="1"/>
    </xf>
    <xf numFmtId="0" fontId="96" fillId="0" borderId="0" xfId="0" applyFont="1" applyAlignment="1">
      <alignment horizontal="left" vertical="center" indent="2"/>
    </xf>
    <xf numFmtId="1" fontId="38" fillId="0" borderId="1" xfId="0" applyNumberFormat="1" applyFont="1" applyBorder="1" applyAlignment="1">
      <alignment horizontal="center" vertical="top" wrapText="1"/>
    </xf>
    <xf numFmtId="1" fontId="38" fillId="8" borderId="1" xfId="0" applyNumberFormat="1" applyFont="1" applyFill="1" applyBorder="1" applyAlignment="1">
      <alignment horizontal="center" vertical="top" wrapText="1"/>
    </xf>
    <xf numFmtId="9" fontId="38" fillId="0" borderId="1" xfId="14" applyFont="1" applyFill="1" applyBorder="1" applyAlignment="1" applyProtection="1">
      <alignment horizontal="center" vertical="top" wrapText="1"/>
    </xf>
    <xf numFmtId="1" fontId="38" fillId="4" borderId="1" xfId="0" applyNumberFormat="1" applyFont="1" applyFill="1" applyBorder="1" applyAlignment="1">
      <alignment horizontal="center" vertical="top" wrapText="1"/>
    </xf>
    <xf numFmtId="9" fontId="38" fillId="31" borderId="1" xfId="14" applyFont="1" applyFill="1" applyBorder="1" applyAlignment="1" applyProtection="1">
      <alignment horizontal="center" vertical="top" wrapText="1"/>
    </xf>
    <xf numFmtId="9" fontId="38" fillId="8" borderId="1" xfId="14" applyFont="1" applyFill="1" applyBorder="1" applyAlignment="1">
      <alignment horizontal="center" vertical="top" wrapText="1"/>
    </xf>
    <xf numFmtId="0" fontId="36" fillId="6" borderId="0" xfId="0" applyFont="1" applyFill="1" applyAlignment="1">
      <alignment horizontal="left" vertical="top"/>
    </xf>
    <xf numFmtId="0" fontId="39" fillId="6" borderId="0" xfId="15" applyFont="1" applyFill="1"/>
    <xf numFmtId="0" fontId="36" fillId="6" borderId="2" xfId="0" applyFont="1" applyFill="1" applyBorder="1" applyAlignment="1">
      <alignment horizontal="left" vertical="top" wrapText="1"/>
    </xf>
    <xf numFmtId="9" fontId="39" fillId="6" borderId="1" xfId="14" applyFont="1" applyFill="1" applyBorder="1" applyAlignment="1" applyProtection="1">
      <alignment horizontal="left" vertical="top" wrapText="1"/>
    </xf>
    <xf numFmtId="9" fontId="39" fillId="6" borderId="2" xfId="14" applyFont="1" applyFill="1" applyBorder="1" applyAlignment="1" applyProtection="1">
      <alignment horizontal="left" vertical="top" wrapText="1"/>
    </xf>
    <xf numFmtId="0" fontId="98" fillId="6" borderId="0" xfId="0" applyFont="1" applyFill="1" applyAlignment="1">
      <alignment horizontal="left" vertical="top" wrapText="1"/>
    </xf>
    <xf numFmtId="0" fontId="41" fillId="6" borderId="0" xfId="0" applyFont="1" applyFill="1" applyAlignment="1">
      <alignment horizontal="left" vertical="top" wrapText="1"/>
    </xf>
    <xf numFmtId="9" fontId="39" fillId="30" borderId="1" xfId="14" applyFont="1" applyFill="1" applyBorder="1" applyAlignment="1" applyProtection="1">
      <alignment horizontal="center" vertical="top" wrapText="1"/>
    </xf>
    <xf numFmtId="0" fontId="39" fillId="32" borderId="1" xfId="0" applyFont="1" applyFill="1" applyBorder="1" applyAlignment="1" applyProtection="1">
      <alignment horizontal="left" vertical="top" wrapText="1"/>
      <protection locked="0"/>
    </xf>
    <xf numFmtId="1" fontId="39" fillId="33" borderId="1" xfId="0" applyNumberFormat="1" applyFont="1" applyFill="1" applyBorder="1" applyAlignment="1">
      <alignment horizontal="center" vertical="top" wrapText="1"/>
    </xf>
    <xf numFmtId="1" fontId="39" fillId="30" borderId="1" xfId="0" applyNumberFormat="1" applyFont="1" applyFill="1" applyBorder="1" applyAlignment="1">
      <alignment horizontal="center" vertical="top" wrapText="1"/>
    </xf>
    <xf numFmtId="1" fontId="39" fillId="8" borderId="1" xfId="0" applyNumberFormat="1" applyFont="1" applyFill="1" applyBorder="1" applyAlignment="1">
      <alignment horizontal="center" vertical="top" wrapText="1"/>
    </xf>
    <xf numFmtId="9" fontId="39" fillId="0" borderId="1" xfId="0" applyNumberFormat="1" applyFont="1" applyBorder="1" applyAlignment="1">
      <alignment horizontal="center" vertical="top" wrapText="1"/>
    </xf>
    <xf numFmtId="9" fontId="39" fillId="0" borderId="1" xfId="14" applyFont="1" applyBorder="1" applyAlignment="1" applyProtection="1">
      <alignment horizontal="center" vertical="top" wrapText="1"/>
    </xf>
    <xf numFmtId="9" fontId="0" fillId="0" borderId="1" xfId="14" applyFont="1" applyBorder="1" applyAlignment="1">
      <alignment horizontal="center" vertical="top"/>
    </xf>
    <xf numFmtId="0" fontId="56" fillId="6" borderId="2" xfId="0" applyFont="1" applyFill="1" applyBorder="1" applyAlignment="1">
      <alignment horizontal="left" vertical="top" wrapText="1"/>
    </xf>
    <xf numFmtId="0" fontId="39" fillId="32" borderId="1" xfId="0" applyFont="1" applyFill="1" applyBorder="1" applyAlignment="1" applyProtection="1">
      <alignment horizontal="center" vertical="top" wrapText="1"/>
      <protection locked="0"/>
    </xf>
    <xf numFmtId="0" fontId="39" fillId="12" borderId="1" xfId="0" applyFont="1" applyFill="1" applyBorder="1" applyAlignment="1">
      <alignment horizontal="center" vertical="top" wrapText="1"/>
    </xf>
    <xf numFmtId="0" fontId="39" fillId="0" borderId="1" xfId="0" applyFont="1" applyBorder="1" applyAlignment="1">
      <alignment horizontal="center" vertical="top"/>
    </xf>
    <xf numFmtId="1" fontId="39" fillId="34" borderId="1" xfId="0" applyNumberFormat="1" applyFont="1" applyFill="1" applyBorder="1" applyAlignment="1">
      <alignment horizontal="center" vertical="top"/>
    </xf>
    <xf numFmtId="0" fontId="36" fillId="0" borderId="2" xfId="0" applyFont="1" applyBorder="1" applyAlignment="1">
      <alignment horizontal="left" vertical="top" wrapText="1"/>
    </xf>
    <xf numFmtId="0" fontId="0" fillId="0" borderId="2" xfId="0" applyBorder="1"/>
    <xf numFmtId="0" fontId="38" fillId="6" borderId="2" xfId="0" applyFont="1" applyFill="1" applyBorder="1" applyAlignment="1">
      <alignment horizontal="center" vertical="top" wrapText="1"/>
    </xf>
    <xf numFmtId="0" fontId="41" fillId="0" borderId="2" xfId="0" applyFont="1" applyBorder="1" applyAlignment="1">
      <alignment horizontal="left" vertical="top" wrapText="1"/>
    </xf>
    <xf numFmtId="9" fontId="39" fillId="0" borderId="2" xfId="14" applyFont="1" applyFill="1" applyBorder="1" applyAlignment="1" applyProtection="1">
      <alignment horizontal="left" vertical="top" wrapText="1"/>
    </xf>
    <xf numFmtId="0" fontId="38" fillId="6" borderId="2" xfId="0" applyFont="1" applyFill="1" applyBorder="1" applyAlignment="1">
      <alignment horizontal="left" vertical="top" wrapText="1"/>
    </xf>
    <xf numFmtId="0" fontId="41" fillId="6" borderId="2" xfId="0" applyFont="1" applyFill="1" applyBorder="1" applyAlignment="1">
      <alignment horizontal="center" vertical="top" wrapText="1"/>
    </xf>
    <xf numFmtId="0" fontId="41" fillId="0" borderId="0" xfId="0" applyFont="1" applyAlignment="1">
      <alignment horizontal="center" vertical="top" wrapText="1"/>
    </xf>
    <xf numFmtId="0" fontId="36" fillId="29" borderId="1" xfId="0" applyFont="1" applyFill="1" applyBorder="1" applyAlignment="1">
      <alignment horizontal="center" vertical="center" wrapText="1"/>
    </xf>
    <xf numFmtId="0" fontId="38" fillId="29" borderId="1" xfId="0" applyFont="1" applyFill="1" applyBorder="1" applyAlignment="1">
      <alignment horizontal="center" vertical="center" wrapText="1"/>
    </xf>
    <xf numFmtId="9" fontId="36" fillId="0" borderId="1" xfId="14" applyFont="1" applyBorder="1" applyAlignment="1" applyProtection="1">
      <alignment horizontal="center" vertical="center" wrapText="1"/>
    </xf>
    <xf numFmtId="0" fontId="38" fillId="13" borderId="2" xfId="0" applyFont="1" applyFill="1" applyBorder="1" applyAlignment="1">
      <alignment horizontal="center" vertical="center" wrapText="1"/>
    </xf>
    <xf numFmtId="0" fontId="36" fillId="0" borderId="0" xfId="0" applyFont="1" applyAlignment="1">
      <alignment horizontal="center" vertical="center" wrapText="1"/>
    </xf>
    <xf numFmtId="0" fontId="10" fillId="0" borderId="0" xfId="0" applyFont="1" applyAlignment="1">
      <alignment horizontal="center"/>
    </xf>
    <xf numFmtId="0" fontId="11" fillId="0" borderId="0" xfId="0" applyFont="1" applyAlignment="1">
      <alignment wrapText="1"/>
    </xf>
    <xf numFmtId="0" fontId="99" fillId="0" borderId="0" xfId="0" applyFont="1" applyAlignment="1">
      <alignment wrapText="1"/>
    </xf>
    <xf numFmtId="0" fontId="2" fillId="0" borderId="0" xfId="0" applyFont="1" applyAlignment="1">
      <alignment wrapText="1"/>
    </xf>
    <xf numFmtId="0" fontId="26" fillId="0" borderId="0" xfId="0" applyFont="1"/>
    <xf numFmtId="0" fontId="80" fillId="0" borderId="0" xfId="0" applyFont="1" applyAlignment="1">
      <alignment wrapText="1"/>
    </xf>
    <xf numFmtId="0" fontId="1" fillId="8" borderId="45" xfId="0" applyFont="1" applyFill="1" applyBorder="1" applyAlignment="1">
      <alignment wrapText="1"/>
    </xf>
    <xf numFmtId="0" fontId="100" fillId="8" borderId="44" xfId="0" applyFont="1" applyFill="1" applyBorder="1" applyAlignment="1">
      <alignment wrapText="1"/>
    </xf>
    <xf numFmtId="0" fontId="100" fillId="8" borderId="44" xfId="0" applyFont="1" applyFill="1" applyBorder="1"/>
    <xf numFmtId="0" fontId="100" fillId="8" borderId="46" xfId="0" applyFont="1" applyFill="1" applyBorder="1"/>
    <xf numFmtId="0" fontId="68" fillId="0" borderId="0" xfId="0" applyFont="1"/>
    <xf numFmtId="0" fontId="1" fillId="31" borderId="52" xfId="0" applyFont="1" applyFill="1" applyBorder="1" applyAlignment="1">
      <alignment wrapText="1"/>
    </xf>
    <xf numFmtId="0" fontId="1" fillId="31" borderId="53" xfId="0" applyFont="1" applyFill="1" applyBorder="1" applyAlignment="1">
      <alignment wrapText="1"/>
    </xf>
    <xf numFmtId="0" fontId="100" fillId="31" borderId="36" xfId="0" applyFont="1" applyFill="1" applyBorder="1" applyAlignment="1">
      <alignment wrapText="1"/>
    </xf>
    <xf numFmtId="0" fontId="100" fillId="31" borderId="54" xfId="0" applyFont="1" applyFill="1" applyBorder="1" applyAlignment="1">
      <alignment horizontal="center" wrapText="1"/>
    </xf>
    <xf numFmtId="1" fontId="100" fillId="31" borderId="54" xfId="0" applyNumberFormat="1" applyFont="1" applyFill="1" applyBorder="1" applyAlignment="1">
      <alignment horizontal="center" wrapText="1"/>
    </xf>
    <xf numFmtId="0" fontId="100" fillId="31" borderId="55" xfId="0" applyFont="1" applyFill="1" applyBorder="1" applyAlignment="1">
      <alignment wrapText="1"/>
    </xf>
    <xf numFmtId="0" fontId="100" fillId="31" borderId="56" xfId="0" applyFont="1" applyFill="1" applyBorder="1" applyAlignment="1">
      <alignment horizontal="center" wrapText="1"/>
    </xf>
    <xf numFmtId="0" fontId="100" fillId="31" borderId="57" xfId="0" applyFont="1" applyFill="1" applyBorder="1" applyAlignment="1">
      <alignment wrapText="1"/>
    </xf>
    <xf numFmtId="0" fontId="100" fillId="31" borderId="58" xfId="0" applyFont="1" applyFill="1" applyBorder="1" applyAlignment="1">
      <alignment horizontal="center" wrapText="1"/>
    </xf>
    <xf numFmtId="0" fontId="1" fillId="34" borderId="59" xfId="0" applyFont="1" applyFill="1" applyBorder="1" applyAlignment="1">
      <alignment wrapText="1"/>
    </xf>
    <xf numFmtId="0" fontId="1" fillId="34" borderId="60" xfId="0" applyFont="1" applyFill="1" applyBorder="1" applyAlignment="1">
      <alignment wrapText="1"/>
    </xf>
    <xf numFmtId="0" fontId="100" fillId="34" borderId="61" xfId="0" applyFont="1" applyFill="1" applyBorder="1" applyAlignment="1">
      <alignment wrapText="1"/>
    </xf>
    <xf numFmtId="0" fontId="100" fillId="34" borderId="62" xfId="0" applyFont="1" applyFill="1" applyBorder="1" applyAlignment="1">
      <alignment horizontal="center" wrapText="1"/>
    </xf>
    <xf numFmtId="1" fontId="100" fillId="34" borderId="62" xfId="0" applyNumberFormat="1" applyFont="1" applyFill="1" applyBorder="1" applyAlignment="1">
      <alignment horizontal="center" wrapText="1"/>
    </xf>
    <xf numFmtId="0" fontId="100" fillId="34" borderId="55" xfId="0" applyFont="1" applyFill="1" applyBorder="1" applyAlignment="1">
      <alignment wrapText="1"/>
    </xf>
    <xf numFmtId="0" fontId="100" fillId="34" borderId="56" xfId="0" applyFont="1" applyFill="1" applyBorder="1" applyAlignment="1">
      <alignment horizontal="center" wrapText="1"/>
    </xf>
    <xf numFmtId="0" fontId="100" fillId="34" borderId="57" xfId="0" applyFont="1" applyFill="1" applyBorder="1" applyAlignment="1">
      <alignment wrapText="1"/>
    </xf>
    <xf numFmtId="1" fontId="100" fillId="34" borderId="58" xfId="0" applyNumberFormat="1" applyFont="1" applyFill="1" applyBorder="1" applyAlignment="1">
      <alignment horizontal="center" wrapText="1"/>
    </xf>
    <xf numFmtId="0" fontId="100" fillId="34" borderId="58" xfId="0" applyFont="1" applyFill="1" applyBorder="1" applyAlignment="1">
      <alignment horizontal="center" wrapText="1"/>
    </xf>
    <xf numFmtId="0" fontId="1" fillId="33" borderId="59" xfId="0" applyFont="1" applyFill="1" applyBorder="1" applyAlignment="1">
      <alignment wrapText="1"/>
    </xf>
    <xf numFmtId="0" fontId="1" fillId="33" borderId="60" xfId="0" applyFont="1" applyFill="1" applyBorder="1" applyAlignment="1">
      <alignment wrapText="1"/>
    </xf>
    <xf numFmtId="0" fontId="100" fillId="33" borderId="61" xfId="0" applyFont="1" applyFill="1" applyBorder="1" applyAlignment="1">
      <alignment wrapText="1"/>
    </xf>
    <xf numFmtId="0" fontId="100" fillId="33" borderId="62" xfId="0" applyFont="1" applyFill="1" applyBorder="1" applyAlignment="1">
      <alignment horizontal="center" wrapText="1"/>
    </xf>
    <xf numFmtId="1" fontId="100" fillId="33" borderId="62" xfId="0" applyNumberFormat="1" applyFont="1" applyFill="1" applyBorder="1" applyAlignment="1">
      <alignment horizontal="center" wrapText="1"/>
    </xf>
    <xf numFmtId="0" fontId="100" fillId="33" borderId="55" xfId="0" applyFont="1" applyFill="1" applyBorder="1" applyAlignment="1">
      <alignment wrapText="1"/>
    </xf>
    <xf numFmtId="0" fontId="100" fillId="33" borderId="56" xfId="0" applyFont="1" applyFill="1" applyBorder="1" applyAlignment="1">
      <alignment horizontal="center" wrapText="1"/>
    </xf>
    <xf numFmtId="1" fontId="100" fillId="33" borderId="56" xfId="0" applyNumberFormat="1" applyFont="1" applyFill="1" applyBorder="1" applyAlignment="1">
      <alignment horizontal="center" wrapText="1"/>
    </xf>
    <xf numFmtId="0" fontId="100" fillId="33" borderId="57" xfId="0" applyFont="1" applyFill="1" applyBorder="1" applyAlignment="1">
      <alignment wrapText="1"/>
    </xf>
    <xf numFmtId="0" fontId="100" fillId="33" borderId="58" xfId="0" applyFont="1" applyFill="1" applyBorder="1" applyAlignment="1">
      <alignment horizontal="center" wrapText="1"/>
    </xf>
    <xf numFmtId="0" fontId="101" fillId="35" borderId="0" xfId="0" applyFont="1" applyFill="1" applyAlignment="1">
      <alignment vertical="center" wrapText="1"/>
    </xf>
    <xf numFmtId="0" fontId="102" fillId="35" borderId="9" xfId="0" applyFont="1" applyFill="1" applyBorder="1" applyAlignment="1">
      <alignment vertical="center" wrapText="1"/>
    </xf>
    <xf numFmtId="0" fontId="101" fillId="35" borderId="7" xfId="0" applyFont="1" applyFill="1" applyBorder="1" applyAlignment="1">
      <alignment horizontal="center" vertical="center" wrapText="1"/>
    </xf>
    <xf numFmtId="0" fontId="102" fillId="35" borderId="12" xfId="0" applyFont="1" applyFill="1" applyBorder="1" applyAlignment="1">
      <alignment vertical="center" wrapText="1"/>
    </xf>
    <xf numFmtId="0" fontId="101" fillId="34" borderId="11" xfId="0" applyFont="1" applyFill="1" applyBorder="1" applyAlignment="1">
      <alignment horizontal="center" vertical="center" wrapText="1"/>
    </xf>
    <xf numFmtId="0" fontId="101" fillId="35" borderId="11" xfId="0" applyFont="1" applyFill="1" applyBorder="1" applyAlignment="1">
      <alignment horizontal="center" vertical="center" wrapText="1"/>
    </xf>
    <xf numFmtId="1" fontId="39" fillId="4" borderId="1" xfId="0" applyNumberFormat="1" applyFont="1" applyFill="1" applyBorder="1" applyAlignment="1">
      <alignment horizontal="center" vertical="top" wrapText="1"/>
    </xf>
    <xf numFmtId="9" fontId="38" fillId="36" borderId="2" xfId="14" applyFont="1" applyFill="1" applyBorder="1" applyAlignment="1" applyProtection="1">
      <alignment horizontal="center" vertical="top" wrapText="1"/>
    </xf>
    <xf numFmtId="9" fontId="36" fillId="36" borderId="2" xfId="14" applyFont="1" applyFill="1" applyBorder="1" applyAlignment="1" applyProtection="1">
      <alignment horizontal="center" vertical="center" wrapText="1"/>
    </xf>
    <xf numFmtId="9" fontId="38" fillId="36" borderId="1" xfId="14" applyFont="1" applyFill="1" applyBorder="1" applyAlignment="1">
      <alignment horizontal="center" vertical="top" wrapText="1"/>
    </xf>
    <xf numFmtId="9" fontId="36" fillId="36" borderId="1" xfId="14" applyFont="1" applyFill="1" applyBorder="1" applyAlignment="1" applyProtection="1">
      <alignment horizontal="center" vertical="center" wrapText="1"/>
    </xf>
    <xf numFmtId="0" fontId="36" fillId="6" borderId="0" xfId="0" applyFont="1" applyFill="1" applyAlignment="1">
      <alignment horizontal="left" vertical="center"/>
    </xf>
    <xf numFmtId="0" fontId="40" fillId="0" borderId="0" xfId="0" applyFont="1" applyAlignment="1">
      <alignment horizontal="left" vertical="center"/>
    </xf>
    <xf numFmtId="0" fontId="41" fillId="6" borderId="2" xfId="0" applyFont="1" applyFill="1" applyBorder="1" applyAlignment="1">
      <alignment horizontal="left" vertical="top" wrapText="1"/>
    </xf>
    <xf numFmtId="9" fontId="82" fillId="37" borderId="23" xfId="0" applyNumberFormat="1" applyFont="1" applyFill="1" applyBorder="1" applyAlignment="1">
      <alignment horizontal="right" vertical="center"/>
    </xf>
    <xf numFmtId="9" fontId="82" fillId="37" borderId="11" xfId="0" applyNumberFormat="1" applyFont="1" applyFill="1" applyBorder="1" applyAlignment="1">
      <alignment horizontal="right" vertical="center"/>
    </xf>
    <xf numFmtId="9" fontId="40" fillId="0" borderId="0" xfId="14" applyFont="1" applyAlignment="1">
      <alignment horizontal="left" vertical="top" wrapText="1"/>
    </xf>
    <xf numFmtId="9" fontId="36" fillId="0" borderId="1" xfId="14" applyFont="1" applyFill="1" applyBorder="1" applyAlignment="1" applyProtection="1">
      <alignment horizontal="center" vertical="center" wrapText="1"/>
    </xf>
    <xf numFmtId="9" fontId="36" fillId="0" borderId="2" xfId="14" applyFont="1" applyFill="1" applyBorder="1" applyAlignment="1" applyProtection="1">
      <alignment horizontal="center" vertical="center" wrapText="1"/>
    </xf>
    <xf numFmtId="0" fontId="38" fillId="0" borderId="2" xfId="0" applyFont="1" applyBorder="1" applyAlignment="1">
      <alignment horizontal="center" vertical="center" wrapText="1"/>
    </xf>
    <xf numFmtId="0" fontId="79" fillId="0" borderId="0" xfId="4" applyFont="1" applyAlignment="1">
      <alignment horizontal="left"/>
    </xf>
    <xf numFmtId="0" fontId="1" fillId="0" borderId="0" xfId="0" applyFont="1" applyAlignment="1">
      <alignment horizontal="left" vertical="top"/>
    </xf>
    <xf numFmtId="0" fontId="36" fillId="6" borderId="63" xfId="0" applyFont="1" applyFill="1" applyBorder="1" applyAlignment="1">
      <alignment vertical="center" wrapText="1"/>
    </xf>
    <xf numFmtId="0" fontId="36" fillId="0" borderId="0" xfId="0" applyFont="1" applyAlignment="1">
      <alignment vertical="center" wrapText="1"/>
    </xf>
    <xf numFmtId="0" fontId="38" fillId="0" borderId="0" xfId="4" applyFont="1" applyAlignment="1">
      <alignment horizontal="left" vertical="top"/>
    </xf>
    <xf numFmtId="0" fontId="85" fillId="5" borderId="1" xfId="0" applyFont="1" applyFill="1" applyBorder="1" applyAlignment="1">
      <alignment horizontal="center" vertical="center"/>
    </xf>
    <xf numFmtId="0" fontId="32" fillId="38" borderId="12" xfId="0" applyFont="1" applyFill="1" applyBorder="1" applyAlignment="1">
      <alignment vertical="center"/>
    </xf>
    <xf numFmtId="0" fontId="11" fillId="0" borderId="0" xfId="5" applyFont="1"/>
    <xf numFmtId="0" fontId="11" fillId="0" borderId="0" xfId="4" applyFont="1"/>
    <xf numFmtId="0" fontId="103" fillId="0" borderId="0" xfId="0" applyFont="1" applyAlignment="1">
      <alignment horizontal="left"/>
    </xf>
    <xf numFmtId="0" fontId="10" fillId="3" borderId="0" xfId="0" applyFont="1" applyFill="1" applyAlignment="1">
      <alignment horizontal="left" vertical="top" wrapText="1"/>
    </xf>
    <xf numFmtId="0" fontId="10" fillId="0" borderId="0" xfId="11" applyFont="1" applyAlignment="1">
      <alignment vertical="top"/>
    </xf>
    <xf numFmtId="0" fontId="10" fillId="20" borderId="1" xfId="11" applyFont="1" applyFill="1" applyBorder="1" applyAlignment="1" applyProtection="1">
      <alignment vertical="top" wrapText="1"/>
      <protection locked="0"/>
    </xf>
    <xf numFmtId="0" fontId="11" fillId="0" borderId="0" xfId="7" applyFont="1" applyAlignment="1">
      <alignment vertical="top"/>
    </xf>
    <xf numFmtId="0" fontId="24" fillId="0" borderId="39" xfId="0" applyFont="1" applyBorder="1" applyAlignment="1">
      <alignment vertical="top"/>
    </xf>
    <xf numFmtId="0" fontId="24" fillId="0" borderId="0" xfId="0" applyFont="1" applyAlignment="1">
      <alignment horizontal="left" vertical="top" wrapText="1"/>
    </xf>
    <xf numFmtId="0" fontId="11" fillId="0" borderId="0" xfId="0" applyFont="1" applyAlignment="1">
      <alignment vertical="top" wrapText="1"/>
    </xf>
    <xf numFmtId="0" fontId="11" fillId="5" borderId="0" xfId="0" applyFont="1" applyFill="1" applyAlignment="1">
      <alignment vertical="top" wrapText="1"/>
    </xf>
    <xf numFmtId="0" fontId="11" fillId="5" borderId="0" xfId="0" applyFont="1" applyFill="1" applyAlignment="1">
      <alignment horizontal="left" vertical="top" wrapText="1"/>
    </xf>
    <xf numFmtId="0" fontId="26" fillId="5" borderId="0" xfId="0" applyFont="1" applyFill="1" applyAlignment="1">
      <alignment horizontal="left" vertical="top" wrapText="1"/>
    </xf>
    <xf numFmtId="0" fontId="11" fillId="0" borderId="0" xfId="0" applyFont="1" applyAlignment="1">
      <alignment horizontal="left" vertical="top" wrapText="1"/>
    </xf>
    <xf numFmtId="0" fontId="26" fillId="0" borderId="0" xfId="0" applyFont="1" applyAlignment="1">
      <alignment horizontal="left" vertical="top" wrapText="1"/>
    </xf>
    <xf numFmtId="0" fontId="74" fillId="0" borderId="0" xfId="0" applyFont="1" applyAlignment="1">
      <alignment horizontal="left" vertical="top" wrapText="1"/>
    </xf>
    <xf numFmtId="0" fontId="28" fillId="0" borderId="40" xfId="0" applyFont="1" applyBorder="1" applyAlignment="1">
      <alignment horizontal="left" vertical="top" wrapText="1"/>
    </xf>
    <xf numFmtId="0" fontId="104" fillId="0" borderId="9" xfId="0" applyFont="1" applyBorder="1" applyAlignment="1">
      <alignment vertical="center" wrapText="1"/>
    </xf>
    <xf numFmtId="0" fontId="28" fillId="0" borderId="6" xfId="0" applyFont="1" applyBorder="1" applyAlignment="1">
      <alignment horizontal="left" vertical="top" wrapText="1"/>
    </xf>
    <xf numFmtId="0" fontId="105" fillId="12" borderId="19" xfId="0" applyFont="1" applyFill="1" applyBorder="1"/>
    <xf numFmtId="3" fontId="105" fillId="12" borderId="6" xfId="0" applyNumberFormat="1" applyFont="1" applyFill="1" applyBorder="1"/>
    <xf numFmtId="0" fontId="28" fillId="0" borderId="20" xfId="0" applyFont="1" applyBorder="1" applyAlignment="1">
      <alignment horizontal="left" vertical="top" wrapText="1"/>
    </xf>
    <xf numFmtId="0" fontId="33" fillId="0" borderId="0" xfId="0" applyFont="1" applyAlignment="1">
      <alignment horizontal="left" vertical="top" wrapText="1"/>
    </xf>
    <xf numFmtId="0" fontId="88" fillId="0" borderId="0" xfId="0" applyFont="1" applyAlignment="1">
      <alignment horizontal="center"/>
    </xf>
    <xf numFmtId="0" fontId="11" fillId="0" borderId="0" xfId="3" applyFont="1" applyAlignment="1" applyProtection="1">
      <alignment wrapText="1"/>
    </xf>
    <xf numFmtId="0" fontId="74" fillId="0" borderId="0" xfId="0" applyFont="1" applyAlignment="1">
      <alignment horizontal="left" vertical="top"/>
    </xf>
    <xf numFmtId="0" fontId="0" fillId="0" borderId="0" xfId="0" applyAlignment="1">
      <alignment vertical="center"/>
    </xf>
    <xf numFmtId="9" fontId="0" fillId="0" borderId="1" xfId="14" applyFont="1" applyFill="1" applyBorder="1"/>
    <xf numFmtId="9" fontId="36" fillId="0" borderId="2" xfId="14" applyFont="1" applyBorder="1" applyAlignment="1" applyProtection="1">
      <alignment horizontal="center" vertical="center" wrapText="1"/>
    </xf>
    <xf numFmtId="0" fontId="38" fillId="0" borderId="0" xfId="0" applyFont="1" applyAlignment="1">
      <alignment horizontal="center" vertical="top" wrapText="1"/>
    </xf>
    <xf numFmtId="0" fontId="38" fillId="0" borderId="0" xfId="0" applyFont="1" applyAlignment="1">
      <alignment horizontal="left" vertical="top" wrapText="1"/>
    </xf>
    <xf numFmtId="0" fontId="36" fillId="6" borderId="2" xfId="0" applyFont="1" applyFill="1" applyBorder="1" applyAlignment="1">
      <alignment horizontal="center" vertical="top" wrapText="1"/>
    </xf>
    <xf numFmtId="0" fontId="39" fillId="0" borderId="1" xfId="0" applyFont="1" applyBorder="1" applyAlignment="1" applyProtection="1">
      <alignment horizontal="left" vertical="top" wrapText="1"/>
      <protection locked="0"/>
    </xf>
    <xf numFmtId="1" fontId="39" fillId="0" borderId="1" xfId="0" applyNumberFormat="1" applyFont="1" applyBorder="1" applyAlignment="1">
      <alignment horizontal="center" vertical="top" wrapText="1"/>
    </xf>
    <xf numFmtId="1" fontId="39" fillId="0" borderId="1" xfId="0" applyNumberFormat="1" applyFont="1" applyBorder="1" applyAlignment="1">
      <alignment horizontal="center" vertical="top"/>
    </xf>
    <xf numFmtId="9" fontId="39" fillId="0" borderId="1" xfId="14" applyFont="1" applyFill="1" applyBorder="1" applyAlignment="1" applyProtection="1">
      <alignment horizontal="center" vertical="top" wrapText="1"/>
    </xf>
    <xf numFmtId="9" fontId="11" fillId="0" borderId="1" xfId="14" applyFont="1" applyFill="1" applyBorder="1" applyAlignment="1">
      <alignment horizontal="center" vertical="top"/>
    </xf>
    <xf numFmtId="0" fontId="38" fillId="0" borderId="2" xfId="0" applyFont="1" applyBorder="1" applyAlignment="1">
      <alignment horizontal="left" vertical="top" wrapText="1"/>
    </xf>
    <xf numFmtId="0" fontId="38" fillId="0" borderId="0" xfId="0" applyFont="1" applyAlignment="1">
      <alignment horizontal="left" vertical="top"/>
    </xf>
    <xf numFmtId="0" fontId="1" fillId="0" borderId="1" xfId="0" applyFont="1" applyBorder="1" applyAlignment="1">
      <alignment vertical="top" wrapText="1"/>
    </xf>
    <xf numFmtId="9" fontId="0" fillId="0" borderId="1" xfId="14" applyFont="1" applyFill="1" applyBorder="1" applyAlignment="1">
      <alignment horizontal="center" vertical="top"/>
    </xf>
    <xf numFmtId="0" fontId="36" fillId="5" borderId="5" xfId="0" applyFont="1" applyFill="1" applyBorder="1" applyAlignment="1">
      <alignment horizontal="center" vertical="center" wrapText="1"/>
    </xf>
    <xf numFmtId="0" fontId="36" fillId="5" borderId="1" xfId="0" applyFont="1" applyFill="1" applyBorder="1" applyAlignment="1">
      <alignment horizontal="center" wrapText="1"/>
    </xf>
    <xf numFmtId="0" fontId="36" fillId="0" borderId="0" xfId="0" applyFont="1" applyAlignment="1">
      <alignment horizontal="left" vertical="center"/>
    </xf>
    <xf numFmtId="0" fontId="38" fillId="0" borderId="0" xfId="4" applyFont="1" applyAlignment="1">
      <alignment horizontal="left" vertical="center"/>
    </xf>
    <xf numFmtId="0" fontId="40" fillId="0" borderId="0" xfId="0" applyFont="1" applyAlignment="1">
      <alignment vertical="center" wrapText="1"/>
    </xf>
    <xf numFmtId="0" fontId="36" fillId="0" borderId="4" xfId="0" applyFont="1" applyBorder="1" applyAlignment="1">
      <alignment horizontal="center" vertical="center" wrapText="1"/>
    </xf>
    <xf numFmtId="0" fontId="36" fillId="6" borderId="5" xfId="0" applyFont="1" applyFill="1" applyBorder="1" applyAlignment="1">
      <alignment horizontal="center" vertical="center" wrapText="1"/>
    </xf>
    <xf numFmtId="0" fontId="38" fillId="6" borderId="1" xfId="0" applyFont="1" applyFill="1" applyBorder="1" applyAlignment="1">
      <alignment horizontal="center" vertical="center" wrapText="1"/>
    </xf>
    <xf numFmtId="0" fontId="38" fillId="6" borderId="1" xfId="0" applyFont="1" applyFill="1" applyBorder="1" applyAlignment="1">
      <alignment horizontal="center" wrapText="1"/>
    </xf>
    <xf numFmtId="0" fontId="38" fillId="0" borderId="1" xfId="0" applyFont="1" applyBorder="1" applyAlignment="1">
      <alignment horizontal="center" wrapText="1"/>
    </xf>
    <xf numFmtId="0" fontId="40" fillId="0" borderId="1" xfId="0" applyFont="1" applyBorder="1" applyAlignment="1">
      <alignment horizontal="center" vertical="center" wrapText="1"/>
    </xf>
    <xf numFmtId="0" fontId="38" fillId="0" borderId="0" xfId="4" applyFont="1" applyAlignment="1">
      <alignment horizontal="left" vertical="top" wrapText="1"/>
    </xf>
    <xf numFmtId="0" fontId="4" fillId="0" borderId="6" xfId="0" applyFont="1" applyBorder="1" applyAlignment="1">
      <alignment horizontal="center" wrapText="1"/>
    </xf>
    <xf numFmtId="0" fontId="4" fillId="0" borderId="0" xfId="0" applyFont="1" applyAlignment="1">
      <alignment horizontal="center" wrapText="1"/>
    </xf>
    <xf numFmtId="0" fontId="10" fillId="0" borderId="0" xfId="0" applyFont="1" applyAlignment="1">
      <alignment horizontal="center"/>
    </xf>
    <xf numFmtId="0" fontId="26" fillId="0" borderId="41" xfId="0" applyFont="1" applyBorder="1" applyAlignment="1">
      <alignment horizontal="center" vertical="top" wrapText="1"/>
    </xf>
    <xf numFmtId="0" fontId="26" fillId="0" borderId="51" xfId="0" applyFont="1" applyBorder="1" applyAlignment="1">
      <alignment horizontal="center" vertical="top" wrapText="1"/>
    </xf>
    <xf numFmtId="0" fontId="26" fillId="0" borderId="7" xfId="0" applyFont="1" applyBorder="1" applyAlignment="1">
      <alignment horizontal="center" vertical="top" wrapText="1"/>
    </xf>
    <xf numFmtId="0" fontId="10" fillId="0" borderId="0" xfId="0" applyFont="1" applyAlignment="1">
      <alignment horizontal="left" vertical="top" wrapText="1"/>
    </xf>
    <xf numFmtId="0" fontId="10" fillId="13" borderId="0" xfId="0" applyFont="1" applyFill="1" applyAlignment="1">
      <alignment horizontal="center" vertical="top" wrapText="1"/>
    </xf>
    <xf numFmtId="0" fontId="79" fillId="5" borderId="0" xfId="4" applyFont="1" applyFill="1" applyAlignment="1">
      <alignment horizontal="left"/>
    </xf>
    <xf numFmtId="0" fontId="79" fillId="0" borderId="0" xfId="4" applyFont="1" applyAlignment="1">
      <alignment horizontal="left"/>
    </xf>
    <xf numFmtId="0" fontId="10" fillId="0" borderId="0" xfId="0" applyFont="1" applyAlignment="1">
      <alignment horizontal="center" vertical="center"/>
    </xf>
    <xf numFmtId="0" fontId="10" fillId="0" borderId="38" xfId="0" applyFont="1" applyBorder="1" applyAlignment="1">
      <alignment horizontal="center" vertical="center"/>
    </xf>
    <xf numFmtId="0" fontId="10" fillId="0" borderId="1" xfId="0" applyFont="1" applyBorder="1" applyAlignment="1">
      <alignment horizontal="center" vertical="top" wrapText="1"/>
    </xf>
    <xf numFmtId="0" fontId="10" fillId="0" borderId="1" xfId="0" applyFont="1" applyBorder="1" applyAlignment="1">
      <alignment horizontal="center" vertical="top"/>
    </xf>
    <xf numFmtId="0" fontId="10" fillId="0" borderId="0" xfId="4" applyFont="1" applyAlignment="1">
      <alignment horizontal="left"/>
    </xf>
    <xf numFmtId="0" fontId="26" fillId="0" borderId="0" xfId="6" applyFont="1" applyAlignment="1">
      <alignment horizontal="left" vertical="top" wrapText="1"/>
    </xf>
    <xf numFmtId="0" fontId="24" fillId="0" borderId="0" xfId="0" applyFont="1" applyAlignment="1">
      <alignment horizontal="left" vertical="top" wrapText="1"/>
    </xf>
    <xf numFmtId="0" fontId="10" fillId="5" borderId="0" xfId="0" applyFont="1" applyFill="1" applyAlignment="1">
      <alignment horizontal="left" vertical="top" wrapText="1"/>
    </xf>
    <xf numFmtId="0" fontId="11" fillId="0" borderId="0" xfId="0" applyFont="1" applyAlignment="1">
      <alignment horizontal="left" vertical="top" wrapText="1"/>
    </xf>
    <xf numFmtId="0" fontId="64" fillId="0" borderId="19" xfId="0" applyFont="1" applyBorder="1" applyAlignment="1">
      <alignment horizontal="center" wrapText="1"/>
    </xf>
    <xf numFmtId="0" fontId="65" fillId="0" borderId="20" xfId="0" applyFont="1" applyBorder="1" applyAlignment="1">
      <alignment horizontal="center" wrapText="1"/>
    </xf>
    <xf numFmtId="0" fontId="65" fillId="0" borderId="21" xfId="0" applyFont="1" applyBorder="1" applyAlignment="1">
      <alignment horizontal="center" wrapText="1"/>
    </xf>
    <xf numFmtId="0" fontId="65" fillId="0" borderId="22" xfId="0" applyFont="1" applyBorder="1" applyAlignment="1">
      <alignment horizontal="center" wrapText="1"/>
    </xf>
    <xf numFmtId="0" fontId="65" fillId="0" borderId="23" xfId="0" applyFont="1" applyBorder="1" applyAlignment="1">
      <alignment horizontal="center" wrapText="1"/>
    </xf>
    <xf numFmtId="0" fontId="65" fillId="0" borderId="11" xfId="0" applyFont="1" applyBorder="1" applyAlignment="1">
      <alignment horizontal="center" wrapText="1"/>
    </xf>
    <xf numFmtId="0" fontId="36" fillId="19" borderId="44" xfId="0" applyFont="1" applyFill="1" applyBorder="1" applyAlignment="1">
      <alignment horizontal="center" vertical="top"/>
    </xf>
    <xf numFmtId="0" fontId="36" fillId="19" borderId="46" xfId="0" applyFont="1" applyFill="1" applyBorder="1" applyAlignment="1">
      <alignment horizontal="center" vertical="top"/>
    </xf>
    <xf numFmtId="0" fontId="4" fillId="6" borderId="1" xfId="0" applyFont="1" applyFill="1" applyBorder="1" applyAlignment="1">
      <alignment horizontal="center" vertical="top" wrapText="1"/>
    </xf>
    <xf numFmtId="0" fontId="44" fillId="0" borderId="29" xfId="0" applyFont="1" applyBorder="1" applyAlignment="1">
      <alignment horizontal="center" vertical="top" wrapText="1"/>
    </xf>
    <xf numFmtId="0" fontId="36" fillId="13" borderId="3" xfId="0" applyFont="1" applyFill="1" applyBorder="1" applyAlignment="1">
      <alignment horizontal="center" vertical="center" textRotation="90" wrapText="1"/>
    </xf>
    <xf numFmtId="0" fontId="36" fillId="13" borderId="26" xfId="0" applyFont="1" applyFill="1" applyBorder="1" applyAlignment="1">
      <alignment horizontal="center" vertical="center" textRotation="90" wrapText="1"/>
    </xf>
    <xf numFmtId="0" fontId="36" fillId="13" borderId="5" xfId="0" applyFont="1" applyFill="1" applyBorder="1" applyAlignment="1">
      <alignment horizontal="center" vertical="center" textRotation="90" wrapText="1"/>
    </xf>
    <xf numFmtId="0" fontId="44" fillId="0" borderId="25" xfId="0" applyFont="1" applyBorder="1" applyAlignment="1">
      <alignment horizontal="center" vertical="top" wrapText="1"/>
    </xf>
    <xf numFmtId="0" fontId="61" fillId="0" borderId="19" xfId="0" applyFont="1" applyBorder="1" applyAlignment="1">
      <alignment horizontal="center" vertical="top" wrapText="1"/>
    </xf>
    <xf numFmtId="0" fontId="63" fillId="0" borderId="20" xfId="0" applyFont="1" applyBorder="1" applyAlignment="1">
      <alignment vertical="top" wrapText="1"/>
    </xf>
    <xf numFmtId="0" fontId="63" fillId="0" borderId="21" xfId="0" applyFont="1" applyBorder="1" applyAlignment="1">
      <alignment vertical="top" wrapText="1"/>
    </xf>
    <xf numFmtId="0" fontId="63" fillId="0" borderId="22" xfId="0" applyFont="1" applyBorder="1" applyAlignment="1">
      <alignment vertical="top" wrapText="1"/>
    </xf>
    <xf numFmtId="0" fontId="63" fillId="0" borderId="23" xfId="0" applyFont="1" applyBorder="1" applyAlignment="1">
      <alignment vertical="top" wrapText="1"/>
    </xf>
    <xf numFmtId="0" fontId="63" fillId="0" borderId="11" xfId="0" applyFont="1" applyBorder="1" applyAlignment="1">
      <alignment vertical="top" wrapText="1"/>
    </xf>
    <xf numFmtId="0" fontId="61" fillId="0" borderId="9" xfId="0" applyFont="1" applyBorder="1" applyAlignment="1">
      <alignment horizontal="center" vertical="top" wrapText="1"/>
    </xf>
    <xf numFmtId="0" fontId="62" fillId="0" borderId="9" xfId="0" applyFont="1" applyBorder="1" applyAlignment="1">
      <alignment horizontal="center" vertical="top" wrapText="1"/>
    </xf>
    <xf numFmtId="0" fontId="62" fillId="0" borderId="20" xfId="0" applyFont="1" applyBorder="1" applyAlignment="1">
      <alignment horizontal="center" vertical="top" wrapText="1"/>
    </xf>
    <xf numFmtId="0" fontId="62" fillId="0" borderId="21" xfId="0" applyFont="1" applyBorder="1" applyAlignment="1">
      <alignment horizontal="center" vertical="top" wrapText="1"/>
    </xf>
    <xf numFmtId="0" fontId="62" fillId="0" borderId="22" xfId="0" applyFont="1" applyBorder="1" applyAlignment="1">
      <alignment horizontal="center" vertical="top" wrapText="1"/>
    </xf>
    <xf numFmtId="0" fontId="62" fillId="0" borderId="23" xfId="0" applyFont="1" applyBorder="1" applyAlignment="1">
      <alignment horizontal="center" vertical="top" wrapText="1"/>
    </xf>
    <xf numFmtId="0" fontId="62" fillId="0" borderId="11" xfId="0" applyFont="1" applyBorder="1" applyAlignment="1">
      <alignment horizontal="center" vertical="top" wrapText="1"/>
    </xf>
    <xf numFmtId="0" fontId="0" fillId="0" borderId="0" xfId="0" applyAlignment="1">
      <alignment horizontal="center" vertical="center"/>
    </xf>
    <xf numFmtId="0" fontId="31" fillId="7" borderId="6" xfId="0" applyFont="1" applyFill="1" applyBorder="1" applyAlignment="1">
      <alignment horizontal="center" vertical="center"/>
    </xf>
    <xf numFmtId="0" fontId="31" fillId="7" borderId="0" xfId="0" applyFont="1" applyFill="1" applyAlignment="1">
      <alignment horizontal="center" vertical="center"/>
    </xf>
    <xf numFmtId="0" fontId="89" fillId="0" borderId="0" xfId="12" applyFont="1" applyAlignment="1">
      <alignment horizontal="center" vertical="center" wrapText="1"/>
    </xf>
    <xf numFmtId="0" fontId="89" fillId="7" borderId="2" xfId="12" applyFont="1" applyFill="1" applyBorder="1" applyAlignment="1">
      <alignment horizontal="center" vertical="center" wrapText="1"/>
    </xf>
    <xf numFmtId="0" fontId="89" fillId="7" borderId="48" xfId="12" applyFont="1" applyFill="1" applyBorder="1" applyAlignment="1">
      <alignment horizontal="center" vertical="center" wrapText="1"/>
    </xf>
    <xf numFmtId="0" fontId="89" fillId="7" borderId="24" xfId="12" applyFont="1" applyFill="1" applyBorder="1" applyAlignment="1">
      <alignment horizontal="center" vertical="center" wrapText="1"/>
    </xf>
  </cellXfs>
  <cellStyles count="16">
    <cellStyle name="Default" xfId="1" xr:uid="{00000000-0005-0000-0000-000000000000}"/>
    <cellStyle name="Hyperlink" xfId="3" builtinId="8"/>
    <cellStyle name="Nor}al" xfId="15" xr:uid="{69625146-D132-4640-B4CB-641FC2537E29}"/>
    <cellStyle name="Normal" xfId="0" builtinId="0"/>
    <cellStyle name="Normal - Style1 2" xfId="9" xr:uid="{26A3DB9E-FD02-42AC-83BA-AFE4B6CE2683}"/>
    <cellStyle name="Normal 2" xfId="2" xr:uid="{00000000-0005-0000-0000-000003000000}"/>
    <cellStyle name="Normal 2 2" xfId="8" xr:uid="{00000000-0005-0000-0000-000004000000}"/>
    <cellStyle name="Normal 4 2 2 2 2 2" xfId="13" xr:uid="{51171F3D-CCDC-447C-8EDF-F35A13BAFC03}"/>
    <cellStyle name="Normal 5" xfId="7" xr:uid="{00000000-0005-0000-0000-000005000000}"/>
    <cellStyle name="Normal 6" xfId="6" xr:uid="{00000000-0005-0000-0000-000006000000}"/>
    <cellStyle name="Normal 7" xfId="10" xr:uid="{EB71588D-FDE5-4239-9FB0-D30644D51DB8}"/>
    <cellStyle name="Normal 81" xfId="5" xr:uid="{00000000-0005-0000-0000-000007000000}"/>
    <cellStyle name="Normal 85" xfId="12" xr:uid="{B2E1E3C4-71C9-4B2F-A7EC-0C193587C768}"/>
    <cellStyle name="Normal 9 2" xfId="4" xr:uid="{00000000-0005-0000-0000-000008000000}"/>
    <cellStyle name="Normal_Supplier evaluation model (06Dec04)" xfId="11" xr:uid="{7A22E59B-465E-45F0-B2FB-869FD3C7133B}"/>
    <cellStyle name="Per cent" xfId="14" builtinId="5"/>
  </cellStyles>
  <dxfs count="6">
    <dxf>
      <fill>
        <patternFill>
          <bgColor rgb="FFFFC000"/>
        </patternFill>
      </fill>
    </dxf>
    <dxf>
      <fill>
        <patternFill>
          <bgColor rgb="FF92D050"/>
        </patternFill>
      </fill>
    </dxf>
    <dxf>
      <font>
        <color theme="0"/>
      </font>
      <fill>
        <patternFill>
          <bgColor rgb="FF92D050"/>
        </patternFill>
      </fill>
    </dxf>
    <dxf>
      <font>
        <b/>
        <i val="0"/>
        <color theme="0"/>
      </font>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44F42"/>
      <color rgb="FFFFEBA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26.xml" Id="rId26" /><Relationship Type="http://schemas.openxmlformats.org/officeDocument/2006/relationships/externalLink" Target="externalLinks/externalLink1.xml" Id="rId39" /><Relationship Type="http://schemas.openxmlformats.org/officeDocument/2006/relationships/worksheet" Target="worksheets/sheet21.xml" Id="rId21" /><Relationship Type="http://schemas.openxmlformats.org/officeDocument/2006/relationships/worksheet" Target="worksheets/sheet34.xml" Id="rId34" /><Relationship Type="http://schemas.openxmlformats.org/officeDocument/2006/relationships/theme" Target="theme/theme1.xml" Id="rId42" /><Relationship Type="http://schemas.openxmlformats.org/officeDocument/2006/relationships/worksheet" Target="worksheets/sheet7.xml" Id="rId7"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worksheet" Target="worksheets/sheet29.xml" Id="rId29"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24.xml" Id="rId24" /><Relationship Type="http://schemas.openxmlformats.org/officeDocument/2006/relationships/worksheet" Target="worksheets/sheet32.xml" Id="rId32" /><Relationship Type="http://schemas.openxmlformats.org/officeDocument/2006/relationships/worksheet" Target="worksheets/sheet37.xml" Id="rId37" /><Relationship Type="http://schemas.openxmlformats.org/officeDocument/2006/relationships/externalLink" Target="externalLinks/externalLink2.xml" Id="rId40" /><Relationship Type="http://schemas.openxmlformats.org/officeDocument/2006/relationships/calcChain" Target="calcChain.xml" Id="rId45"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23.xml" Id="rId23" /><Relationship Type="http://schemas.openxmlformats.org/officeDocument/2006/relationships/worksheet" Target="worksheets/sheet28.xml" Id="rId28" /><Relationship Type="http://schemas.openxmlformats.org/officeDocument/2006/relationships/worksheet" Target="worksheets/sheet36.xml" Id="rId36" /><Relationship Type="http://schemas.openxmlformats.org/officeDocument/2006/relationships/worksheet" Target="worksheets/sheet10.xml" Id="rId10" /><Relationship Type="http://schemas.openxmlformats.org/officeDocument/2006/relationships/worksheet" Target="worksheets/sheet19.xml" Id="rId19" /><Relationship Type="http://schemas.openxmlformats.org/officeDocument/2006/relationships/worksheet" Target="worksheets/sheet31.xml" Id="rId31" /><Relationship Type="http://schemas.openxmlformats.org/officeDocument/2006/relationships/sharedStrings" Target="sharedStrings.xml" Id="rId44"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worksheet" Target="worksheets/sheet22.xml" Id="rId22" /><Relationship Type="http://schemas.openxmlformats.org/officeDocument/2006/relationships/worksheet" Target="worksheets/sheet27.xml" Id="rId27" /><Relationship Type="http://schemas.openxmlformats.org/officeDocument/2006/relationships/worksheet" Target="worksheets/sheet30.xml" Id="rId30" /><Relationship Type="http://schemas.openxmlformats.org/officeDocument/2006/relationships/worksheet" Target="worksheets/sheet35.xml" Id="rId35" /><Relationship Type="http://schemas.openxmlformats.org/officeDocument/2006/relationships/styles" Target="styles.xml" Id="rId43" /><Relationship Type="http://schemas.openxmlformats.org/officeDocument/2006/relationships/worksheet" Target="worksheets/sheet8.xml" Id="rId8" /><Relationship Type="http://schemas.openxmlformats.org/officeDocument/2006/relationships/worksheet" Target="worksheets/sheet3.xml" Id="rId3"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5.xml" Id="rId25" /><Relationship Type="http://schemas.openxmlformats.org/officeDocument/2006/relationships/worksheet" Target="worksheets/sheet33.xml" Id="rId33" /><Relationship Type="http://schemas.openxmlformats.org/officeDocument/2006/relationships/worksheet" Target="worksheets/sheet38.xml" Id="rId38" /><Relationship Type="http://schemas.openxmlformats.org/officeDocument/2006/relationships/worksheet" Target="worksheets/sheet20.xml" Id="rId20" /><Relationship Type="http://schemas.openxmlformats.org/officeDocument/2006/relationships/externalLink" Target="externalLinks/externalLink3.xml" Id="rId41" /><Relationship Type="http://schemas.openxmlformats.org/officeDocument/2006/relationships/customXml" Target="/customXML/item2.xml" Id="R0d9e046721be4403" /></Relationships>
</file>

<file path=xl/drawings/_rels/drawing11.xml.rels><?xml version="1.0" encoding="UTF-8" standalone="yes"?>
<Relationships xmlns="http://schemas.openxmlformats.org/package/2006/relationships"><Relationship Id="rId1" Type="http://schemas.openxmlformats.org/officeDocument/2006/relationships/hyperlink" Target="https://www.dsptoolkit.nhs.uk/" TargetMode="External"/></Relationships>
</file>

<file path=xl/drawings/_rels/drawing12.xml.rels><?xml version="1.0" encoding="UTF-8" standalone="yes"?>
<Relationships xmlns="http://schemas.openxmlformats.org/package/2006/relationships"><Relationship Id="rId2" Type="http://schemas.openxmlformats.org/officeDocument/2006/relationships/hyperlink" Target="https://www.england.nhs.uk/2014/03/med-devices/" TargetMode="External"/><Relationship Id="rId1" Type="http://schemas.openxmlformats.org/officeDocument/2006/relationships/hyperlink" Target="https://www.dsptoolkit.nhs.uk/" TargetMode="External"/></Relationships>
</file>

<file path=xl/drawings/_rels/drawing13.xml.rels><?xml version="1.0" encoding="UTF-8" standalone="yes"?>
<Relationships xmlns="http://schemas.openxmlformats.org/package/2006/relationships"><Relationship Id="rId2" Type="http://schemas.openxmlformats.org/officeDocument/2006/relationships/hyperlink" Target="https://www.england.nhs.uk/2014/03/med-devices/" TargetMode="External"/><Relationship Id="rId1" Type="http://schemas.openxmlformats.org/officeDocument/2006/relationships/hyperlink" Target="https://www.dsptoolkit.nhs.uk/" TargetMode="External"/></Relationships>
</file>

<file path=xl/drawings/_rels/drawing14.xml.rels><?xml version="1.0" encoding="UTF-8" standalone="yes"?>
<Relationships xmlns="http://schemas.openxmlformats.org/package/2006/relationships"><Relationship Id="rId1" Type="http://schemas.openxmlformats.org/officeDocument/2006/relationships/hyperlink" Target="https://www.dsptoolkit.nhs.uk/Home" TargetMode="External"/></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hyperlink" Target="mailto:homecare@dh.gsi.gov.uk" TargetMode="External"/><Relationship Id="rId2" Type="http://schemas.openxmlformats.org/officeDocument/2006/relationships/hyperlink" Target="http://www.rpharms.com/unsecure-support-resources/professional-standards-for-homecare-services.asp" TargetMode="External"/><Relationship Id="rId1" Type="http://schemas.openxmlformats.org/officeDocument/2006/relationships/hyperlink" Target="https://www.gov.uk/government/publications/the-information-governance-review" TargetMode="Externa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rpharms.com/unsecure-support-resources/professional-standards-for-homecare-services.asp" TargetMode="External"/></Relationships>
</file>

<file path=xl/drawings/_rels/drawing6.xml.rels><?xml version="1.0" encoding="UTF-8" standalone="yes"?>
<Relationships xmlns="http://schemas.openxmlformats.org/package/2006/relationships"><Relationship Id="rId2" Type="http://schemas.openxmlformats.org/officeDocument/2006/relationships/hyperlink" Target="https://www.rpharms.com/recognition/setting-professional-standards/homecare-services-professional-standards#https://www.rpharms.com/recognition/setting-professional-standards/homecare-services-professional-standards" TargetMode="External"/><Relationship Id="rId1" Type="http://schemas.openxmlformats.org/officeDocument/2006/relationships/hyperlink" Target="https://www.rpharms.com/Portals/0/RPS%20document%20library/Open%20access/Professional%20standards/Professional%20standards%20for%20Homecare%20services/App5%20-%20Patient%20Satisfaction%20Survey%20Guidance_v2_approved_200723.pdf" TargetMode="External"/></Relationships>
</file>

<file path=xl/drawings/_rels/drawing8.xml.rels><?xml version="1.0" encoding="UTF-8" standalone="yes"?>
<Relationships xmlns="http://schemas.openxmlformats.org/package/2006/relationships"><Relationship Id="rId2" Type="http://schemas.openxmlformats.org/officeDocument/2006/relationships/hyperlink" Target="http://www.hse.gov.uk/msd/labellingloads.htm" TargetMode="External"/><Relationship Id="rId1" Type="http://schemas.openxmlformats.org/officeDocument/2006/relationships/hyperlink" Target="https://www.dsptoolkit.nhs.uk/Home" TargetMode="External"/></Relationships>
</file>

<file path=xl/drawings/drawing1.xml><?xml version="1.0" encoding="utf-8"?>
<xdr:wsDr xmlns:xdr="http://schemas.openxmlformats.org/drawingml/2006/spreadsheetDrawing" xmlns:a="http://schemas.openxmlformats.org/drawingml/2006/main">
  <xdr:oneCellAnchor>
    <xdr:from>
      <xdr:col>1</xdr:col>
      <xdr:colOff>463439</xdr:colOff>
      <xdr:row>12</xdr:row>
      <xdr:rowOff>28963</xdr:rowOff>
    </xdr:from>
    <xdr:ext cx="6519696" cy="1344663"/>
    <xdr:sp macro="" textlink="">
      <xdr:nvSpPr>
        <xdr:cNvPr id="2" name="Rectangle 1">
          <a:extLst>
            <a:ext uri="{FF2B5EF4-FFF2-40B4-BE49-F238E27FC236}">
              <a16:creationId xmlns:a16="http://schemas.microsoft.com/office/drawing/2014/main" id="{A909C0BF-98ED-40EC-BC58-7C4994841875}"/>
            </a:ext>
          </a:extLst>
        </xdr:cNvPr>
        <xdr:cNvSpPr/>
      </xdr:nvSpPr>
      <xdr:spPr>
        <a:xfrm rot="-1380000">
          <a:off x="1739789" y="3267463"/>
          <a:ext cx="6519696" cy="1344663"/>
        </a:xfrm>
        <a:prstGeom prst="rect">
          <a:avLst/>
        </a:prstGeom>
        <a:noFill/>
      </xdr:spPr>
      <xdr:txBody>
        <a:bodyPr wrap="square" lIns="91440" tIns="45720" rIns="91440" bIns="45720">
          <a:spAutoFit/>
        </a:bodyPr>
        <a:lstStyle/>
        <a:p>
          <a:pPr algn="ctr"/>
          <a:r>
            <a:rPr lang="en-US" sz="8000" b="1" cap="none" spc="0">
              <a:ln w="6600">
                <a:solidFill>
                  <a:schemeClr val="accent2"/>
                </a:solidFill>
                <a:prstDash val="solid"/>
              </a:ln>
              <a:solidFill>
                <a:srgbClr val="FFFFFF"/>
              </a:solidFill>
              <a:effectLst>
                <a:outerShdw dist="38100" dir="2700000" algn="tl" rotWithShape="0">
                  <a:schemeClr val="accent2"/>
                </a:outerShdw>
              </a:effectLst>
            </a:rPr>
            <a:t>DRAFT</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3</xdr:col>
      <xdr:colOff>41874</xdr:colOff>
      <xdr:row>16</xdr:row>
      <xdr:rowOff>808637</xdr:rowOff>
    </xdr:from>
    <xdr:to>
      <xdr:col>3</xdr:col>
      <xdr:colOff>3074634</xdr:colOff>
      <xdr:row>16</xdr:row>
      <xdr:rowOff>1147727</xdr:rowOff>
    </xdr:to>
    <xdr:sp macro="" textlink="">
      <xdr:nvSpPr>
        <xdr:cNvPr id="6" name="TextBox 5">
          <a:extLst>
            <a:ext uri="{FF2B5EF4-FFF2-40B4-BE49-F238E27FC236}">
              <a16:creationId xmlns:a16="http://schemas.microsoft.com/office/drawing/2014/main" id="{46F222BE-ADF9-46CA-BA2E-C5EEEF68FAD9}"/>
            </a:ext>
          </a:extLst>
        </xdr:cNvPr>
        <xdr:cNvSpPr txBox="1"/>
      </xdr:nvSpPr>
      <xdr:spPr>
        <a:xfrm>
          <a:off x="9715500" y="19668137"/>
          <a:ext cx="0" cy="3390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SPS - Specialist Pharmacy Service – The first stop for professional medicines advice</a:t>
          </a:r>
          <a:endParaRPr lang="en-GB" sz="1100"/>
        </a:p>
      </xdr:txBody>
    </xdr:sp>
    <xdr:clientData/>
  </xdr:twoCellAnchor>
  <xdr:oneCellAnchor>
    <xdr:from>
      <xdr:col>2</xdr:col>
      <xdr:colOff>0</xdr:colOff>
      <xdr:row>5</xdr:row>
      <xdr:rowOff>0</xdr:rowOff>
    </xdr:from>
    <xdr:ext cx="184731" cy="264560"/>
    <xdr:sp macro="" textlink="">
      <xdr:nvSpPr>
        <xdr:cNvPr id="7" name="TextBox 6">
          <a:extLst>
            <a:ext uri="{FF2B5EF4-FFF2-40B4-BE49-F238E27FC236}">
              <a16:creationId xmlns:a16="http://schemas.microsoft.com/office/drawing/2014/main" id="{7E283999-F102-424E-9F33-3FB15DF0F60F}"/>
            </a:ext>
          </a:extLst>
        </xdr:cNvPr>
        <xdr:cNvSpPr txBox="1"/>
      </xdr:nvSpPr>
      <xdr:spPr>
        <a:xfrm>
          <a:off x="2571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76200</xdr:colOff>
      <xdr:row>31</xdr:row>
      <xdr:rowOff>933450</xdr:rowOff>
    </xdr:from>
    <xdr:to>
      <xdr:col>2</xdr:col>
      <xdr:colOff>4162425</xdr:colOff>
      <xdr:row>31</xdr:row>
      <xdr:rowOff>1200150</xdr:rowOff>
    </xdr:to>
    <xdr:sp macro="" textlink="">
      <xdr:nvSpPr>
        <xdr:cNvPr id="2" name="TextBox 1">
          <a:extLst>
            <a:ext uri="{FF2B5EF4-FFF2-40B4-BE49-F238E27FC236}">
              <a16:creationId xmlns:a16="http://schemas.microsoft.com/office/drawing/2014/main" id="{28959D0C-33BA-4736-A795-F0E9B8346EEC}"/>
            </a:ext>
          </a:extLst>
        </xdr:cNvPr>
        <xdr:cNvSpPr txBox="1"/>
      </xdr:nvSpPr>
      <xdr:spPr>
        <a:xfrm>
          <a:off x="2921000" y="19996150"/>
          <a:ext cx="40862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Professional Standards for Homecare Services (rpharms.com)</a:t>
          </a:r>
          <a:endParaRPr lang="en-GB" sz="1100"/>
        </a:p>
      </xdr:txBody>
    </xdr:sp>
    <xdr:clientData/>
  </xdr:twoCellAnchor>
  <xdr:twoCellAnchor>
    <xdr:from>
      <xdr:col>2</xdr:col>
      <xdr:colOff>138223</xdr:colOff>
      <xdr:row>25</xdr:row>
      <xdr:rowOff>925405</xdr:rowOff>
    </xdr:from>
    <xdr:to>
      <xdr:col>2</xdr:col>
      <xdr:colOff>2334168</xdr:colOff>
      <xdr:row>25</xdr:row>
      <xdr:rowOff>1220680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A26B2F95-EFAF-4ABC-8CA7-339D8412F1B0}"/>
            </a:ext>
          </a:extLst>
        </xdr:cNvPr>
        <xdr:cNvSpPr txBox="1"/>
      </xdr:nvSpPr>
      <xdr:spPr>
        <a:xfrm>
          <a:off x="1845103" y="17818945"/>
          <a:ext cx="21959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0</xdr:colOff>
      <xdr:row>25</xdr:row>
      <xdr:rowOff>352425</xdr:rowOff>
    </xdr:from>
    <xdr:ext cx="184731" cy="264560"/>
    <xdr:sp macro="" textlink="">
      <xdr:nvSpPr>
        <xdr:cNvPr id="4" name="TextBox 3">
          <a:extLst>
            <a:ext uri="{FF2B5EF4-FFF2-40B4-BE49-F238E27FC236}">
              <a16:creationId xmlns:a16="http://schemas.microsoft.com/office/drawing/2014/main" id="{EA9657ED-264D-4134-AF0E-EDB0BA372E05}"/>
            </a:ext>
          </a:extLst>
        </xdr:cNvPr>
        <xdr:cNvSpPr txBox="1"/>
      </xdr:nvSpPr>
      <xdr:spPr>
        <a:xfrm>
          <a:off x="1706880" y="17245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324913</xdr:colOff>
      <xdr:row>31</xdr:row>
      <xdr:rowOff>705853</xdr:rowOff>
    </xdr:from>
    <xdr:to>
      <xdr:col>2</xdr:col>
      <xdr:colOff>2526573</xdr:colOff>
      <xdr:row>31</xdr:row>
      <xdr:rowOff>705853</xdr:rowOff>
    </xdr:to>
    <xdr:sp macro="" textlink="">
      <xdr:nvSpPr>
        <xdr:cNvPr id="5" name="TextBox 4">
          <a:hlinkClick xmlns:r="http://schemas.openxmlformats.org/officeDocument/2006/relationships" r:id="rId1"/>
          <a:extLst>
            <a:ext uri="{FF2B5EF4-FFF2-40B4-BE49-F238E27FC236}">
              <a16:creationId xmlns:a16="http://schemas.microsoft.com/office/drawing/2014/main" id="{4971937D-0EAE-423B-8FC4-484D11E5843E}"/>
            </a:ext>
          </a:extLst>
        </xdr:cNvPr>
        <xdr:cNvSpPr txBox="1"/>
      </xdr:nvSpPr>
      <xdr:spPr>
        <a:xfrm>
          <a:off x="2753788" y="18934322"/>
          <a:ext cx="220166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1" u="sng">
            <a:solidFill>
              <a:srgbClr val="0000FF"/>
            </a:solidFill>
          </a:endParaRPr>
        </a:p>
      </xdr:txBody>
    </xdr:sp>
    <xdr:clientData/>
  </xdr:twoCellAnchor>
  <xdr:oneCellAnchor>
    <xdr:from>
      <xdr:col>2</xdr:col>
      <xdr:colOff>0</xdr:colOff>
      <xdr:row>27</xdr:row>
      <xdr:rowOff>352425</xdr:rowOff>
    </xdr:from>
    <xdr:ext cx="184731" cy="264560"/>
    <xdr:sp macro="" textlink="">
      <xdr:nvSpPr>
        <xdr:cNvPr id="7" name="TextBox 6">
          <a:extLst>
            <a:ext uri="{FF2B5EF4-FFF2-40B4-BE49-F238E27FC236}">
              <a16:creationId xmlns:a16="http://schemas.microsoft.com/office/drawing/2014/main" id="{D7FC7A77-8E3F-4114-B541-AA4F47007DFE}"/>
            </a:ext>
          </a:extLst>
        </xdr:cNvPr>
        <xdr:cNvSpPr txBox="1"/>
      </xdr:nvSpPr>
      <xdr:spPr>
        <a:xfrm>
          <a:off x="1706880" y="19349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2</xdr:col>
      <xdr:colOff>1683141</xdr:colOff>
      <xdr:row>25</xdr:row>
      <xdr:rowOff>230980</xdr:rowOff>
    </xdr:from>
    <xdr:ext cx="2156114" cy="264560"/>
    <xdr:sp macro="" textlink="">
      <xdr:nvSpPr>
        <xdr:cNvPr id="8" name="TextBox 7">
          <a:hlinkClick xmlns:r="http://schemas.openxmlformats.org/officeDocument/2006/relationships" r:id="rId1"/>
          <a:extLst>
            <a:ext uri="{FF2B5EF4-FFF2-40B4-BE49-F238E27FC236}">
              <a16:creationId xmlns:a16="http://schemas.microsoft.com/office/drawing/2014/main" id="{6DF51DB4-A88A-4A80-8284-369A2F6FD099}"/>
            </a:ext>
          </a:extLst>
        </xdr:cNvPr>
        <xdr:cNvSpPr txBox="1"/>
      </xdr:nvSpPr>
      <xdr:spPr>
        <a:xfrm>
          <a:off x="4112016" y="17626011"/>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xdr:col>
      <xdr:colOff>100012</xdr:colOff>
      <xdr:row>30</xdr:row>
      <xdr:rowOff>699452</xdr:rowOff>
    </xdr:from>
    <xdr:to>
      <xdr:col>2</xdr:col>
      <xdr:colOff>4188142</xdr:colOff>
      <xdr:row>30</xdr:row>
      <xdr:rowOff>966152</xdr:rowOff>
    </xdr:to>
    <xdr:sp macro="" textlink="">
      <xdr:nvSpPr>
        <xdr:cNvPr id="2" name="TextBox 1">
          <a:extLst>
            <a:ext uri="{FF2B5EF4-FFF2-40B4-BE49-F238E27FC236}">
              <a16:creationId xmlns:a16="http://schemas.microsoft.com/office/drawing/2014/main" id="{B4016B44-F6D6-46CC-8299-C986AE48D8A1}"/>
            </a:ext>
          </a:extLst>
        </xdr:cNvPr>
        <xdr:cNvSpPr txBox="1"/>
      </xdr:nvSpPr>
      <xdr:spPr>
        <a:xfrm>
          <a:off x="2044700" y="21702077"/>
          <a:ext cx="408813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Professional Standards for Homecare Services (rpharms.com)</a:t>
          </a:r>
          <a:endParaRPr lang="en-GB" sz="1100"/>
        </a:p>
      </xdr:txBody>
    </xdr:sp>
    <xdr:clientData/>
  </xdr:twoCellAnchor>
  <xdr:twoCellAnchor>
    <xdr:from>
      <xdr:col>2</xdr:col>
      <xdr:colOff>138223</xdr:colOff>
      <xdr:row>24</xdr:row>
      <xdr:rowOff>925405</xdr:rowOff>
    </xdr:from>
    <xdr:to>
      <xdr:col>2</xdr:col>
      <xdr:colOff>2334168</xdr:colOff>
      <xdr:row>24</xdr:row>
      <xdr:rowOff>1220680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281B4ED3-9CA0-4065-9F3F-498C7D667FD1}"/>
            </a:ext>
          </a:extLst>
        </xdr:cNvPr>
        <xdr:cNvSpPr txBox="1"/>
      </xdr:nvSpPr>
      <xdr:spPr>
        <a:xfrm>
          <a:off x="2563288" y="22558585"/>
          <a:ext cx="220166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0</xdr:colOff>
      <xdr:row>24</xdr:row>
      <xdr:rowOff>352425</xdr:rowOff>
    </xdr:from>
    <xdr:ext cx="184731" cy="264560"/>
    <xdr:sp macro="" textlink="">
      <xdr:nvSpPr>
        <xdr:cNvPr id="4" name="TextBox 3">
          <a:extLst>
            <a:ext uri="{FF2B5EF4-FFF2-40B4-BE49-F238E27FC236}">
              <a16:creationId xmlns:a16="http://schemas.microsoft.com/office/drawing/2014/main" id="{6DC69B83-9F77-4123-B5DC-1DD4CE5B1120}"/>
            </a:ext>
          </a:extLst>
        </xdr:cNvPr>
        <xdr:cNvSpPr txBox="1"/>
      </xdr:nvSpPr>
      <xdr:spPr>
        <a:xfrm>
          <a:off x="2428875" y="22061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324913</xdr:colOff>
      <xdr:row>30</xdr:row>
      <xdr:rowOff>705853</xdr:rowOff>
    </xdr:from>
    <xdr:to>
      <xdr:col>2</xdr:col>
      <xdr:colOff>2526573</xdr:colOff>
      <xdr:row>30</xdr:row>
      <xdr:rowOff>705853</xdr:rowOff>
    </xdr:to>
    <xdr:sp macro="" textlink="">
      <xdr:nvSpPr>
        <xdr:cNvPr id="5" name="TextBox 4">
          <a:hlinkClick xmlns:r="http://schemas.openxmlformats.org/officeDocument/2006/relationships" r:id="rId1"/>
          <a:extLst>
            <a:ext uri="{FF2B5EF4-FFF2-40B4-BE49-F238E27FC236}">
              <a16:creationId xmlns:a16="http://schemas.microsoft.com/office/drawing/2014/main" id="{9F7D43F3-B84A-4AF6-B7D4-4EF07CB6EDC9}"/>
            </a:ext>
          </a:extLst>
        </xdr:cNvPr>
        <xdr:cNvSpPr txBox="1"/>
      </xdr:nvSpPr>
      <xdr:spPr>
        <a:xfrm>
          <a:off x="2749978" y="26857693"/>
          <a:ext cx="220928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1" u="sng">
            <a:solidFill>
              <a:srgbClr val="0000FF"/>
            </a:solidFill>
          </a:endParaRPr>
        </a:p>
      </xdr:txBody>
    </xdr:sp>
    <xdr:clientData/>
  </xdr:twoCellAnchor>
  <xdr:oneCellAnchor>
    <xdr:from>
      <xdr:col>2</xdr:col>
      <xdr:colOff>0</xdr:colOff>
      <xdr:row>26</xdr:row>
      <xdr:rowOff>352425</xdr:rowOff>
    </xdr:from>
    <xdr:ext cx="184731" cy="264560"/>
    <xdr:sp macro="" textlink="">
      <xdr:nvSpPr>
        <xdr:cNvPr id="6" name="TextBox 5">
          <a:extLst>
            <a:ext uri="{FF2B5EF4-FFF2-40B4-BE49-F238E27FC236}">
              <a16:creationId xmlns:a16="http://schemas.microsoft.com/office/drawing/2014/main" id="{5FBCF20E-0818-4DB4-B9DF-EFCFD294B4F2}"/>
            </a:ext>
          </a:extLst>
        </xdr:cNvPr>
        <xdr:cNvSpPr txBox="1"/>
      </xdr:nvSpPr>
      <xdr:spPr>
        <a:xfrm>
          <a:off x="2428875" y="2327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2</xdr:col>
      <xdr:colOff>2264483</xdr:colOff>
      <xdr:row>24</xdr:row>
      <xdr:rowOff>215105</xdr:rowOff>
    </xdr:from>
    <xdr:ext cx="2156114" cy="264560"/>
    <xdr:sp macro="" textlink="">
      <xdr:nvSpPr>
        <xdr:cNvPr id="7" name="TextBox 6">
          <a:hlinkClick xmlns:r="http://schemas.openxmlformats.org/officeDocument/2006/relationships" r:id="rId1"/>
          <a:extLst>
            <a:ext uri="{FF2B5EF4-FFF2-40B4-BE49-F238E27FC236}">
              <a16:creationId xmlns:a16="http://schemas.microsoft.com/office/drawing/2014/main" id="{679BBBCE-9F32-414E-A15C-8816D9BAC7AE}"/>
            </a:ext>
          </a:extLst>
        </xdr:cNvPr>
        <xdr:cNvSpPr txBox="1"/>
      </xdr:nvSpPr>
      <xdr:spPr>
        <a:xfrm>
          <a:off x="4209171" y="14121605"/>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twoCellAnchor>
    <xdr:from>
      <xdr:col>2</xdr:col>
      <xdr:colOff>12700</xdr:colOff>
      <xdr:row>52</xdr:row>
      <xdr:rowOff>330200</xdr:rowOff>
    </xdr:from>
    <xdr:to>
      <xdr:col>2</xdr:col>
      <xdr:colOff>6146800</xdr:colOff>
      <xdr:row>52</xdr:row>
      <xdr:rowOff>647700</xdr:rowOff>
    </xdr:to>
    <xdr:sp macro="" textlink="">
      <xdr:nvSpPr>
        <xdr:cNvPr id="8" name="TextBox 7">
          <a:hlinkClick xmlns:r="http://schemas.openxmlformats.org/officeDocument/2006/relationships" r:id="rId2"/>
          <a:extLst>
            <a:ext uri="{FF2B5EF4-FFF2-40B4-BE49-F238E27FC236}">
              <a16:creationId xmlns:a16="http://schemas.microsoft.com/office/drawing/2014/main" id="{6E9C1BBB-5232-4DCE-AF7B-CFECED556FC2}"/>
            </a:ext>
          </a:extLst>
        </xdr:cNvPr>
        <xdr:cNvSpPr txBox="1"/>
      </xdr:nvSpPr>
      <xdr:spPr>
        <a:xfrm>
          <a:off x="2445385" y="46560740"/>
          <a:ext cx="6134100" cy="321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NHS England » Patient safety alert to improve reporting and learning of medication and medical devices incidents</a:t>
          </a:r>
          <a:endParaRPr lang="en-GB"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76200</xdr:colOff>
      <xdr:row>28</xdr:row>
      <xdr:rowOff>933450</xdr:rowOff>
    </xdr:from>
    <xdr:to>
      <xdr:col>2</xdr:col>
      <xdr:colOff>4162425</xdr:colOff>
      <xdr:row>28</xdr:row>
      <xdr:rowOff>1200150</xdr:rowOff>
    </xdr:to>
    <xdr:sp macro="" textlink="">
      <xdr:nvSpPr>
        <xdr:cNvPr id="2" name="TextBox 1">
          <a:extLst>
            <a:ext uri="{FF2B5EF4-FFF2-40B4-BE49-F238E27FC236}">
              <a16:creationId xmlns:a16="http://schemas.microsoft.com/office/drawing/2014/main" id="{5D705E57-64AA-4DC0-9C21-2362CB758291}"/>
            </a:ext>
          </a:extLst>
        </xdr:cNvPr>
        <xdr:cNvSpPr txBox="1"/>
      </xdr:nvSpPr>
      <xdr:spPr>
        <a:xfrm>
          <a:off x="2562225" y="24117300"/>
          <a:ext cx="40862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Professional Standards for Homecare Services (rpharms.com)</a:t>
          </a:r>
          <a:endParaRPr lang="en-GB" sz="1100"/>
        </a:p>
      </xdr:txBody>
    </xdr:sp>
    <xdr:clientData/>
  </xdr:twoCellAnchor>
  <xdr:twoCellAnchor>
    <xdr:from>
      <xdr:col>2</xdr:col>
      <xdr:colOff>138223</xdr:colOff>
      <xdr:row>22</xdr:row>
      <xdr:rowOff>925405</xdr:rowOff>
    </xdr:from>
    <xdr:to>
      <xdr:col>2</xdr:col>
      <xdr:colOff>2334168</xdr:colOff>
      <xdr:row>22</xdr:row>
      <xdr:rowOff>1220680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DC898DC-B3F7-48D5-92AF-BEA9C14BCBB3}"/>
            </a:ext>
          </a:extLst>
        </xdr:cNvPr>
        <xdr:cNvSpPr txBox="1"/>
      </xdr:nvSpPr>
      <xdr:spPr>
        <a:xfrm>
          <a:off x="2624248" y="20270680"/>
          <a:ext cx="2195945"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0</xdr:colOff>
      <xdr:row>22</xdr:row>
      <xdr:rowOff>352425</xdr:rowOff>
    </xdr:from>
    <xdr:ext cx="184731" cy="264560"/>
    <xdr:sp macro="" textlink="">
      <xdr:nvSpPr>
        <xdr:cNvPr id="4" name="TextBox 3">
          <a:extLst>
            <a:ext uri="{FF2B5EF4-FFF2-40B4-BE49-F238E27FC236}">
              <a16:creationId xmlns:a16="http://schemas.microsoft.com/office/drawing/2014/main" id="{4C8D4DC7-3835-405D-B34D-13A6ACE68A19}"/>
            </a:ext>
          </a:extLst>
        </xdr:cNvPr>
        <xdr:cNvSpPr txBox="1"/>
      </xdr:nvSpPr>
      <xdr:spPr>
        <a:xfrm>
          <a:off x="248602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324913</xdr:colOff>
      <xdr:row>28</xdr:row>
      <xdr:rowOff>705853</xdr:rowOff>
    </xdr:from>
    <xdr:to>
      <xdr:col>2</xdr:col>
      <xdr:colOff>2526573</xdr:colOff>
      <xdr:row>28</xdr:row>
      <xdr:rowOff>705853</xdr:rowOff>
    </xdr:to>
    <xdr:sp macro="" textlink="">
      <xdr:nvSpPr>
        <xdr:cNvPr id="5" name="TextBox 4">
          <a:hlinkClick xmlns:r="http://schemas.openxmlformats.org/officeDocument/2006/relationships" r:id="rId1"/>
          <a:extLst>
            <a:ext uri="{FF2B5EF4-FFF2-40B4-BE49-F238E27FC236}">
              <a16:creationId xmlns:a16="http://schemas.microsoft.com/office/drawing/2014/main" id="{750695DF-9101-45AB-8F9E-C206590EAD7B}"/>
            </a:ext>
          </a:extLst>
        </xdr:cNvPr>
        <xdr:cNvSpPr txBox="1"/>
      </xdr:nvSpPr>
      <xdr:spPr>
        <a:xfrm>
          <a:off x="2810938" y="23889703"/>
          <a:ext cx="220166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1" u="sng">
            <a:solidFill>
              <a:srgbClr val="0000FF"/>
            </a:solidFill>
          </a:endParaRPr>
        </a:p>
      </xdr:txBody>
    </xdr:sp>
    <xdr:clientData/>
  </xdr:twoCellAnchor>
  <xdr:oneCellAnchor>
    <xdr:from>
      <xdr:col>2</xdr:col>
      <xdr:colOff>0</xdr:colOff>
      <xdr:row>24</xdr:row>
      <xdr:rowOff>352425</xdr:rowOff>
    </xdr:from>
    <xdr:ext cx="184731" cy="264560"/>
    <xdr:sp macro="" textlink="">
      <xdr:nvSpPr>
        <xdr:cNvPr id="6" name="TextBox 5">
          <a:extLst>
            <a:ext uri="{FF2B5EF4-FFF2-40B4-BE49-F238E27FC236}">
              <a16:creationId xmlns:a16="http://schemas.microsoft.com/office/drawing/2014/main" id="{38EAC503-FAC2-45F9-8BF6-C6D8BF0F8154}"/>
            </a:ext>
          </a:extLst>
        </xdr:cNvPr>
        <xdr:cNvSpPr txBox="1"/>
      </xdr:nvSpPr>
      <xdr:spPr>
        <a:xfrm>
          <a:off x="2486025" y="2094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2</xdr:col>
      <xdr:colOff>1683141</xdr:colOff>
      <xdr:row>22</xdr:row>
      <xdr:rowOff>230980</xdr:rowOff>
    </xdr:from>
    <xdr:ext cx="2156114" cy="264560"/>
    <xdr:sp macro="" textlink="">
      <xdr:nvSpPr>
        <xdr:cNvPr id="7" name="TextBox 6">
          <a:hlinkClick xmlns:r="http://schemas.openxmlformats.org/officeDocument/2006/relationships" r:id="rId1"/>
          <a:extLst>
            <a:ext uri="{FF2B5EF4-FFF2-40B4-BE49-F238E27FC236}">
              <a16:creationId xmlns:a16="http://schemas.microsoft.com/office/drawing/2014/main" id="{F9847632-02C0-4FF4-BD1E-448D662A52A6}"/>
            </a:ext>
          </a:extLst>
        </xdr:cNvPr>
        <xdr:cNvSpPr txBox="1"/>
      </xdr:nvSpPr>
      <xdr:spPr>
        <a:xfrm>
          <a:off x="4169166" y="19690555"/>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twoCellAnchor>
    <xdr:from>
      <xdr:col>2</xdr:col>
      <xdr:colOff>12700</xdr:colOff>
      <xdr:row>52</xdr:row>
      <xdr:rowOff>330200</xdr:rowOff>
    </xdr:from>
    <xdr:to>
      <xdr:col>2</xdr:col>
      <xdr:colOff>6146800</xdr:colOff>
      <xdr:row>52</xdr:row>
      <xdr:rowOff>647700</xdr:rowOff>
    </xdr:to>
    <xdr:sp macro="" textlink="">
      <xdr:nvSpPr>
        <xdr:cNvPr id="8" name="TextBox 7">
          <a:hlinkClick xmlns:r="http://schemas.openxmlformats.org/officeDocument/2006/relationships" r:id="rId2"/>
          <a:extLst>
            <a:ext uri="{FF2B5EF4-FFF2-40B4-BE49-F238E27FC236}">
              <a16:creationId xmlns:a16="http://schemas.microsoft.com/office/drawing/2014/main" id="{B74C6523-A92B-A255-8DBB-01F2F31A7401}"/>
            </a:ext>
          </a:extLst>
        </xdr:cNvPr>
        <xdr:cNvSpPr txBox="1"/>
      </xdr:nvSpPr>
      <xdr:spPr>
        <a:xfrm>
          <a:off x="2444750" y="46056550"/>
          <a:ext cx="61341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NHS England » Patient safety alert to improve reporting and learning of medication and medical devices incidents</a:t>
          </a:r>
          <a:endParaRPr lang="en-GB"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1768130</xdr:colOff>
      <xdr:row>3</xdr:row>
      <xdr:rowOff>760431</xdr:rowOff>
    </xdr:from>
    <xdr:to>
      <xdr:col>2</xdr:col>
      <xdr:colOff>3977930</xdr:colOff>
      <xdr:row>3</xdr:row>
      <xdr:rowOff>1082165</xdr:rowOff>
    </xdr:to>
    <xdr:sp macro="" textlink="">
      <xdr:nvSpPr>
        <xdr:cNvPr id="2" name="TextBox 1">
          <a:hlinkClick xmlns:r="http://schemas.openxmlformats.org/officeDocument/2006/relationships" r:id="rId1"/>
          <a:extLst>
            <a:ext uri="{FF2B5EF4-FFF2-40B4-BE49-F238E27FC236}">
              <a16:creationId xmlns:a16="http://schemas.microsoft.com/office/drawing/2014/main" id="{4B512941-6D08-4BBD-96B2-743ADD75AC40}"/>
            </a:ext>
          </a:extLst>
        </xdr:cNvPr>
        <xdr:cNvSpPr txBox="1"/>
      </xdr:nvSpPr>
      <xdr:spPr>
        <a:xfrm>
          <a:off x="4327974" y="3022619"/>
          <a:ext cx="2209800" cy="321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oneCellAnchor>
    <xdr:from>
      <xdr:col>2</xdr:col>
      <xdr:colOff>0</xdr:colOff>
      <xdr:row>3</xdr:row>
      <xdr:rowOff>352425</xdr:rowOff>
    </xdr:from>
    <xdr:ext cx="184731" cy="264560"/>
    <xdr:sp macro="" textlink="">
      <xdr:nvSpPr>
        <xdr:cNvPr id="3" name="TextBox 2">
          <a:extLst>
            <a:ext uri="{FF2B5EF4-FFF2-40B4-BE49-F238E27FC236}">
              <a16:creationId xmlns:a16="http://schemas.microsoft.com/office/drawing/2014/main" id="{865CE11D-F82F-4ED5-B2BF-2EA55B32327A}"/>
            </a:ext>
          </a:extLst>
        </xdr:cNvPr>
        <xdr:cNvSpPr txBox="1"/>
      </xdr:nvSpPr>
      <xdr:spPr>
        <a:xfrm>
          <a:off x="1752600" y="2760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TextBox 1">
          <a:extLst>
            <a:ext uri="{FF2B5EF4-FFF2-40B4-BE49-F238E27FC236}">
              <a16:creationId xmlns:a16="http://schemas.microsoft.com/office/drawing/2014/main" id="{32D33234-27EF-4531-8771-44665B309C12}"/>
            </a:ext>
          </a:extLst>
        </xdr:cNvPr>
        <xdr:cNvSpPr txBox="1"/>
      </xdr:nvSpPr>
      <xdr:spPr>
        <a:xfrm>
          <a:off x="1352550" y="246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2</xdr:col>
      <xdr:colOff>0</xdr:colOff>
      <xdr:row>2</xdr:row>
      <xdr:rowOff>0</xdr:rowOff>
    </xdr:from>
    <xdr:ext cx="184731" cy="264560"/>
    <xdr:sp macro="" textlink="">
      <xdr:nvSpPr>
        <xdr:cNvPr id="3" name="TextBox 2">
          <a:extLst>
            <a:ext uri="{FF2B5EF4-FFF2-40B4-BE49-F238E27FC236}">
              <a16:creationId xmlns:a16="http://schemas.microsoft.com/office/drawing/2014/main" id="{880601CE-73EA-448F-B4C9-2F324EF7D2E2}"/>
            </a:ext>
          </a:extLst>
        </xdr:cNvPr>
        <xdr:cNvSpPr txBox="1"/>
      </xdr:nvSpPr>
      <xdr:spPr>
        <a:xfrm>
          <a:off x="2600325"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2</xdr:col>
      <xdr:colOff>3592830</xdr:colOff>
      <xdr:row>1</xdr:row>
      <xdr:rowOff>0</xdr:rowOff>
    </xdr:from>
    <xdr:to>
      <xdr:col>2</xdr:col>
      <xdr:colOff>5333999</xdr:colOff>
      <xdr:row>4</xdr:row>
      <xdr:rowOff>92498</xdr:rowOff>
    </xdr:to>
    <xdr:pic>
      <xdr:nvPicPr>
        <xdr:cNvPr id="3" name="Picture 2">
          <a:extLst>
            <a:ext uri="{FF2B5EF4-FFF2-40B4-BE49-F238E27FC236}">
              <a16:creationId xmlns:a16="http://schemas.microsoft.com/office/drawing/2014/main" id="{7FBD04FC-E47F-421B-A335-C54252709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408" t="1666" r="-1408" b="42082"/>
        <a:stretch>
          <a:fillRect/>
        </a:stretch>
      </xdr:blipFill>
      <xdr:spPr bwMode="auto">
        <a:xfrm>
          <a:off x="10522268" y="202406"/>
          <a:ext cx="1741169" cy="69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5910260</xdr:colOff>
      <xdr:row>2</xdr:row>
      <xdr:rowOff>756285</xdr:rowOff>
    </xdr:from>
    <xdr:to>
      <xdr:col>4</xdr:col>
      <xdr:colOff>122027</xdr:colOff>
      <xdr:row>3</xdr:row>
      <xdr:rowOff>28814</xdr:rowOff>
    </xdr:to>
    <xdr:sp macro="" textlink="">
      <xdr:nvSpPr>
        <xdr:cNvPr id="2" name="TextBox 1">
          <a:extLst>
            <a:ext uri="{FF2B5EF4-FFF2-40B4-BE49-F238E27FC236}">
              <a16:creationId xmlns:a16="http://schemas.microsoft.com/office/drawing/2014/main" id="{B1823397-1299-43B3-BB3A-0E0AF3BCF8BE}"/>
            </a:ext>
          </a:extLst>
        </xdr:cNvPr>
        <xdr:cNvSpPr txBox="1"/>
      </xdr:nvSpPr>
      <xdr:spPr bwMode="auto">
        <a:xfrm>
          <a:off x="10758485" y="527685"/>
          <a:ext cx="2603292" cy="250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100" b="1" i="1">
              <a:solidFill>
                <a:srgbClr val="0070C0"/>
              </a:solidFill>
              <a:latin typeface="Arial" pitchFamily="34" charset="0"/>
              <a:cs typeface="Arial" pitchFamily="34" charset="0"/>
            </a:rPr>
            <a:t>Commercial Medicines Unit</a:t>
          </a:r>
        </a:p>
      </xdr:txBody>
    </xdr:sp>
    <xdr:clientData/>
  </xdr:twoCellAnchor>
  <xdr:twoCellAnchor editAs="oneCell">
    <xdr:from>
      <xdr:col>1</xdr:col>
      <xdr:colOff>9022080</xdr:colOff>
      <xdr:row>0</xdr:row>
      <xdr:rowOff>68581</xdr:rowOff>
    </xdr:from>
    <xdr:to>
      <xdr:col>1</xdr:col>
      <xdr:colOff>10004803</xdr:colOff>
      <xdr:row>4</xdr:row>
      <xdr:rowOff>18858</xdr:rowOff>
    </xdr:to>
    <xdr:pic>
      <xdr:nvPicPr>
        <xdr:cNvPr id="3" name="Picture 2">
          <a:extLst>
            <a:ext uri="{FF2B5EF4-FFF2-40B4-BE49-F238E27FC236}">
              <a16:creationId xmlns:a16="http://schemas.microsoft.com/office/drawing/2014/main" id="{7E9C29A0-F08D-447D-8EA5-43ED10021714}"/>
            </a:ext>
          </a:extLst>
        </xdr:cNvPr>
        <xdr:cNvPicPr>
          <a:picLocks noChangeAspect="1"/>
        </xdr:cNvPicPr>
      </xdr:nvPicPr>
      <xdr:blipFill>
        <a:blip xmlns:r="http://schemas.openxmlformats.org/officeDocument/2006/relationships" r:embed="rId1"/>
        <a:stretch>
          <a:fillRect/>
        </a:stretch>
      </xdr:blipFill>
      <xdr:spPr>
        <a:xfrm>
          <a:off x="9260205" y="68581"/>
          <a:ext cx="982723" cy="729422"/>
        </a:xfrm>
        <a:prstGeom prst="rect">
          <a:avLst/>
        </a:prstGeom>
      </xdr:spPr>
    </xdr:pic>
    <xdr:clientData/>
  </xdr:twoCellAnchor>
  <xdr:oneCellAnchor>
    <xdr:from>
      <xdr:col>1</xdr:col>
      <xdr:colOff>5924550</xdr:colOff>
      <xdr:row>12</xdr:row>
      <xdr:rowOff>1163955</xdr:rowOff>
    </xdr:from>
    <xdr:ext cx="184731" cy="264560"/>
    <xdr:sp macro="" textlink="">
      <xdr:nvSpPr>
        <xdr:cNvPr id="4" name="TextBox 3">
          <a:extLst>
            <a:ext uri="{FF2B5EF4-FFF2-40B4-BE49-F238E27FC236}">
              <a16:creationId xmlns:a16="http://schemas.microsoft.com/office/drawing/2014/main" id="{EC9D94CA-2C57-4120-B009-BDB3D20E1502}"/>
            </a:ext>
          </a:extLst>
        </xdr:cNvPr>
        <xdr:cNvSpPr txBox="1"/>
      </xdr:nvSpPr>
      <xdr:spPr>
        <a:xfrm>
          <a:off x="6162675" y="64979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24765</xdr:colOff>
      <xdr:row>38</xdr:row>
      <xdr:rowOff>1308735</xdr:rowOff>
    </xdr:from>
    <xdr:ext cx="4152900" cy="581025"/>
    <xdr:sp macro="" textlink="">
      <xdr:nvSpPr>
        <xdr:cNvPr id="2" name="TextBox 1">
          <a:hlinkClick xmlns:r="http://schemas.openxmlformats.org/officeDocument/2006/relationships" r:id="rId1"/>
          <a:extLst>
            <a:ext uri="{FF2B5EF4-FFF2-40B4-BE49-F238E27FC236}">
              <a16:creationId xmlns:a16="http://schemas.microsoft.com/office/drawing/2014/main" id="{795E83DF-2848-497E-A6C0-E416CF4739EE}"/>
            </a:ext>
          </a:extLst>
        </xdr:cNvPr>
        <xdr:cNvSpPr txBox="1"/>
      </xdr:nvSpPr>
      <xdr:spPr>
        <a:xfrm>
          <a:off x="2939415" y="14081760"/>
          <a:ext cx="4152900" cy="58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https://www.gov.uk/government/publications/the-information-governance-review</a:t>
          </a:r>
        </a:p>
      </xdr:txBody>
    </xdr:sp>
    <xdr:clientData/>
  </xdr:oneCellAnchor>
  <xdr:oneCellAnchor>
    <xdr:from>
      <xdr:col>1</xdr:col>
      <xdr:colOff>57150</xdr:colOff>
      <xdr:row>26</xdr:row>
      <xdr:rowOff>190500</xdr:rowOff>
    </xdr:from>
    <xdr:ext cx="5385435" cy="485775"/>
    <xdr:sp macro="" textlink="">
      <xdr:nvSpPr>
        <xdr:cNvPr id="3" name="TextBox 2">
          <a:hlinkClick xmlns:r="http://schemas.openxmlformats.org/officeDocument/2006/relationships" r:id="rId2"/>
          <a:extLst>
            <a:ext uri="{FF2B5EF4-FFF2-40B4-BE49-F238E27FC236}">
              <a16:creationId xmlns:a16="http://schemas.microsoft.com/office/drawing/2014/main" id="{7D894435-AA88-485F-88AB-1BDCD10FCFF2}"/>
            </a:ext>
          </a:extLst>
        </xdr:cNvPr>
        <xdr:cNvSpPr txBox="1"/>
      </xdr:nvSpPr>
      <xdr:spPr>
        <a:xfrm>
          <a:off x="2971800" y="8220075"/>
          <a:ext cx="5385435"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207646</xdr:colOff>
      <xdr:row>56</xdr:row>
      <xdr:rowOff>1219200</xdr:rowOff>
    </xdr:from>
    <xdr:ext cx="4210050" cy="483635"/>
    <xdr:sp macro="" textlink="">
      <xdr:nvSpPr>
        <xdr:cNvPr id="4" name="TextBox 3">
          <a:hlinkClick xmlns:r="http://schemas.openxmlformats.org/officeDocument/2006/relationships" r:id="rId2"/>
          <a:extLst>
            <a:ext uri="{FF2B5EF4-FFF2-40B4-BE49-F238E27FC236}">
              <a16:creationId xmlns:a16="http://schemas.microsoft.com/office/drawing/2014/main" id="{C07B3D0E-03FB-4EB8-AF8D-73066B0CD69B}"/>
            </a:ext>
          </a:extLst>
        </xdr:cNvPr>
        <xdr:cNvSpPr txBox="1"/>
      </xdr:nvSpPr>
      <xdr:spPr>
        <a:xfrm>
          <a:off x="3122296" y="27098625"/>
          <a:ext cx="4210050" cy="483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0</xdr:col>
      <xdr:colOff>2827020</xdr:colOff>
      <xdr:row>57</xdr:row>
      <xdr:rowOff>1282065</xdr:rowOff>
    </xdr:from>
    <xdr:ext cx="4162425" cy="540785"/>
    <xdr:sp macro="" textlink="">
      <xdr:nvSpPr>
        <xdr:cNvPr id="5" name="TextBox 4">
          <a:hlinkClick xmlns:r="http://schemas.openxmlformats.org/officeDocument/2006/relationships" r:id="rId2"/>
          <a:extLst>
            <a:ext uri="{FF2B5EF4-FFF2-40B4-BE49-F238E27FC236}">
              <a16:creationId xmlns:a16="http://schemas.microsoft.com/office/drawing/2014/main" id="{A1B9BC5D-8D5E-4F39-9C39-4D846C896019}"/>
            </a:ext>
          </a:extLst>
        </xdr:cNvPr>
        <xdr:cNvSpPr txBox="1"/>
      </xdr:nvSpPr>
      <xdr:spPr>
        <a:xfrm>
          <a:off x="2827020" y="29104590"/>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268605</xdr:colOff>
      <xdr:row>45</xdr:row>
      <xdr:rowOff>1765935</xdr:rowOff>
    </xdr:from>
    <xdr:ext cx="4162425" cy="514351"/>
    <xdr:sp macro="" textlink="">
      <xdr:nvSpPr>
        <xdr:cNvPr id="6" name="TextBox 5">
          <a:hlinkClick xmlns:r="http://schemas.openxmlformats.org/officeDocument/2006/relationships" r:id="rId2"/>
          <a:extLst>
            <a:ext uri="{FF2B5EF4-FFF2-40B4-BE49-F238E27FC236}">
              <a16:creationId xmlns:a16="http://schemas.microsoft.com/office/drawing/2014/main" id="{D95CF289-CEDA-4BC8-8B43-823B3165E96A}"/>
            </a:ext>
          </a:extLst>
        </xdr:cNvPr>
        <xdr:cNvSpPr txBox="1"/>
      </xdr:nvSpPr>
      <xdr:spPr>
        <a:xfrm>
          <a:off x="3183255" y="20330160"/>
          <a:ext cx="4162425" cy="51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2</xdr:col>
      <xdr:colOff>28575</xdr:colOff>
      <xdr:row>35</xdr:row>
      <xdr:rowOff>1419225</xdr:rowOff>
    </xdr:from>
    <xdr:ext cx="2219325" cy="264560"/>
    <xdr:sp macro="" textlink="">
      <xdr:nvSpPr>
        <xdr:cNvPr id="7" name="TextBox 6">
          <a:hlinkClick xmlns:r="http://schemas.openxmlformats.org/officeDocument/2006/relationships" r:id="rId3"/>
          <a:extLst>
            <a:ext uri="{FF2B5EF4-FFF2-40B4-BE49-F238E27FC236}">
              <a16:creationId xmlns:a16="http://schemas.microsoft.com/office/drawing/2014/main" id="{5FF06127-AE4A-4CEA-992A-A6D2687064B1}"/>
            </a:ext>
          </a:extLst>
        </xdr:cNvPr>
        <xdr:cNvSpPr txBox="1"/>
      </xdr:nvSpPr>
      <xdr:spPr>
        <a:xfrm>
          <a:off x="8667750" y="12201525"/>
          <a:ext cx="22193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u="sng">
            <a:solidFill>
              <a:schemeClr val="tx2">
                <a:lumMod val="75000"/>
              </a:schemeClr>
            </a:solidFill>
          </a:endParaRPr>
        </a:p>
      </xdr:txBody>
    </xdr:sp>
    <xdr:clientData/>
  </xdr:oneCellAnchor>
  <xdr:oneCellAnchor>
    <xdr:from>
      <xdr:col>1</xdr:col>
      <xdr:colOff>28575</xdr:colOff>
      <xdr:row>62</xdr:row>
      <xdr:rowOff>1390650</xdr:rowOff>
    </xdr:from>
    <xdr:ext cx="4162425" cy="540785"/>
    <xdr:sp macro="" textlink="">
      <xdr:nvSpPr>
        <xdr:cNvPr id="8" name="TextBox 7">
          <a:hlinkClick xmlns:r="http://schemas.openxmlformats.org/officeDocument/2006/relationships" r:id="rId2"/>
          <a:extLst>
            <a:ext uri="{FF2B5EF4-FFF2-40B4-BE49-F238E27FC236}">
              <a16:creationId xmlns:a16="http://schemas.microsoft.com/office/drawing/2014/main" id="{171A7164-AB34-4FCB-BFD1-B6D8EA91FCB9}"/>
            </a:ext>
          </a:extLst>
        </xdr:cNvPr>
        <xdr:cNvSpPr txBox="1"/>
      </xdr:nvSpPr>
      <xdr:spPr>
        <a:xfrm>
          <a:off x="2943225" y="34899600"/>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2</xdr:col>
      <xdr:colOff>0</xdr:colOff>
      <xdr:row>54</xdr:row>
      <xdr:rowOff>1419225</xdr:rowOff>
    </xdr:from>
    <xdr:ext cx="2219325" cy="264560"/>
    <xdr:sp macro="" textlink="">
      <xdr:nvSpPr>
        <xdr:cNvPr id="9" name="TextBox 8">
          <a:hlinkClick xmlns:r="http://schemas.openxmlformats.org/officeDocument/2006/relationships" r:id="rId3"/>
          <a:extLst>
            <a:ext uri="{FF2B5EF4-FFF2-40B4-BE49-F238E27FC236}">
              <a16:creationId xmlns:a16="http://schemas.microsoft.com/office/drawing/2014/main" id="{D1AE77B9-16D8-48B7-B015-C7A54417DC04}"/>
            </a:ext>
          </a:extLst>
        </xdr:cNvPr>
        <xdr:cNvSpPr txBox="1"/>
      </xdr:nvSpPr>
      <xdr:spPr>
        <a:xfrm>
          <a:off x="8639175" y="25117425"/>
          <a:ext cx="22193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u="sng">
            <a:solidFill>
              <a:schemeClr val="tx2">
                <a:lumMod val="75000"/>
              </a:schemeClr>
            </a:solidFill>
          </a:endParaRPr>
        </a:p>
      </xdr:txBody>
    </xdr:sp>
    <xdr:clientData/>
  </xdr:oneCellAnchor>
  <xdr:twoCellAnchor editAs="oneCell">
    <xdr:from>
      <xdr:col>1</xdr:col>
      <xdr:colOff>4444365</xdr:colOff>
      <xdr:row>0</xdr:row>
      <xdr:rowOff>112395</xdr:rowOff>
    </xdr:from>
    <xdr:to>
      <xdr:col>2</xdr:col>
      <xdr:colOff>19049</xdr:colOff>
      <xdr:row>3</xdr:row>
      <xdr:rowOff>320040</xdr:rowOff>
    </xdr:to>
    <xdr:pic>
      <xdr:nvPicPr>
        <xdr:cNvPr id="10" name="Picture 9">
          <a:extLst>
            <a:ext uri="{FF2B5EF4-FFF2-40B4-BE49-F238E27FC236}">
              <a16:creationId xmlns:a16="http://schemas.microsoft.com/office/drawing/2014/main" id="{832B88EF-4457-4983-8FA0-F96085F25E4D}"/>
            </a:ext>
          </a:extLst>
        </xdr:cNvPr>
        <xdr:cNvPicPr>
          <a:picLocks noChangeAspect="1"/>
        </xdr:cNvPicPr>
      </xdr:nvPicPr>
      <xdr:blipFill>
        <a:blip xmlns:r="http://schemas.openxmlformats.org/officeDocument/2006/relationships" r:embed="rId4"/>
        <a:stretch>
          <a:fillRect/>
        </a:stretch>
      </xdr:blipFill>
      <xdr:spPr>
        <a:xfrm>
          <a:off x="7292340" y="112395"/>
          <a:ext cx="1179194" cy="782955"/>
        </a:xfrm>
        <a:prstGeom prst="rect">
          <a:avLst/>
        </a:prstGeom>
      </xdr:spPr>
    </xdr:pic>
    <xdr:clientData/>
  </xdr:twoCellAnchor>
  <xdr:oneCellAnchor>
    <xdr:from>
      <xdr:col>0</xdr:col>
      <xdr:colOff>2827020</xdr:colOff>
      <xdr:row>57</xdr:row>
      <xdr:rowOff>1282065</xdr:rowOff>
    </xdr:from>
    <xdr:ext cx="4162425" cy="540785"/>
    <xdr:sp macro="" textlink="">
      <xdr:nvSpPr>
        <xdr:cNvPr id="11" name="TextBox 10">
          <a:hlinkClick xmlns:r="http://schemas.openxmlformats.org/officeDocument/2006/relationships" r:id="rId2"/>
          <a:extLst>
            <a:ext uri="{FF2B5EF4-FFF2-40B4-BE49-F238E27FC236}">
              <a16:creationId xmlns:a16="http://schemas.microsoft.com/office/drawing/2014/main" id="{723E2C0C-B491-46E9-B581-132B1F25E508}"/>
            </a:ext>
          </a:extLst>
        </xdr:cNvPr>
        <xdr:cNvSpPr txBox="1"/>
      </xdr:nvSpPr>
      <xdr:spPr>
        <a:xfrm>
          <a:off x="2827020" y="29104590"/>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752475</xdr:colOff>
      <xdr:row>50</xdr:row>
      <xdr:rowOff>209550</xdr:rowOff>
    </xdr:from>
    <xdr:to>
      <xdr:col>3</xdr:col>
      <xdr:colOff>0</xdr:colOff>
      <xdr:row>50</xdr:row>
      <xdr:rowOff>600075</xdr:rowOff>
    </xdr:to>
    <xdr:sp macro="" textlink="">
      <xdr:nvSpPr>
        <xdr:cNvPr id="2" name="TextBox 1">
          <a:hlinkClick xmlns:r="http://schemas.openxmlformats.org/officeDocument/2006/relationships" r:id="rId1"/>
          <a:extLst>
            <a:ext uri="{FF2B5EF4-FFF2-40B4-BE49-F238E27FC236}">
              <a16:creationId xmlns:a16="http://schemas.microsoft.com/office/drawing/2014/main" id="{44FFD8A8-B24F-4883-9C1F-BE0225864C5C}"/>
            </a:ext>
          </a:extLst>
        </xdr:cNvPr>
        <xdr:cNvSpPr txBox="1"/>
      </xdr:nvSpPr>
      <xdr:spPr>
        <a:xfrm>
          <a:off x="238125" y="16659225"/>
          <a:ext cx="12144375"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heavy" baseline="0">
              <a:solidFill>
                <a:schemeClr val="tx2"/>
              </a:solidFill>
              <a:uFill>
                <a:solidFill>
                  <a:schemeClr val="tx2">
                    <a:lumMod val="75000"/>
                  </a:schemeClr>
                </a:solidFill>
              </a:uFill>
            </a:rPr>
            <a:t>Link</a:t>
          </a:r>
          <a:r>
            <a:rPr lang="en-GB" sz="1100" baseline="0">
              <a:solidFill>
                <a:sysClr val="windowText" lastClr="000000"/>
              </a:solidFill>
            </a:rPr>
            <a:t> to Homecare Handbook</a:t>
          </a:r>
          <a:endParaRPr lang="en-GB" sz="1100">
            <a:solidFill>
              <a:sysClr val="windowText" lastClr="000000"/>
            </a:solidFill>
          </a:endParaRPr>
        </a:p>
      </xdr:txBody>
    </xdr:sp>
    <xdr:clientData/>
  </xdr:twoCellAnchor>
  <xdr:twoCellAnchor>
    <xdr:from>
      <xdr:col>2</xdr:col>
      <xdr:colOff>92306</xdr:colOff>
      <xdr:row>0</xdr:row>
      <xdr:rowOff>85726</xdr:rowOff>
    </xdr:from>
    <xdr:to>
      <xdr:col>2</xdr:col>
      <xdr:colOff>1076325</xdr:colOff>
      <xdr:row>1</xdr:row>
      <xdr:rowOff>628650</xdr:rowOff>
    </xdr:to>
    <xdr:pic>
      <xdr:nvPicPr>
        <xdr:cNvPr id="3" name="Picture 2">
          <a:extLst>
            <a:ext uri="{FF2B5EF4-FFF2-40B4-BE49-F238E27FC236}">
              <a16:creationId xmlns:a16="http://schemas.microsoft.com/office/drawing/2014/main" id="{19A38EA9-1075-45AF-A057-605754401B6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9998306" y="85726"/>
          <a:ext cx="984019" cy="704849"/>
        </a:xfrm>
        <a:prstGeom prst="rect">
          <a:avLst/>
        </a:prstGeom>
        <a:noFill/>
      </xdr:spPr>
    </xdr:pic>
    <xdr:clientData/>
  </xdr:twoCellAnchor>
  <xdr:twoCellAnchor>
    <xdr:from>
      <xdr:col>0</xdr:col>
      <xdr:colOff>752475</xdr:colOff>
      <xdr:row>50</xdr:row>
      <xdr:rowOff>209550</xdr:rowOff>
    </xdr:from>
    <xdr:to>
      <xdr:col>3</xdr:col>
      <xdr:colOff>0</xdr:colOff>
      <xdr:row>50</xdr:row>
      <xdr:rowOff>600075</xdr:rowOff>
    </xdr:to>
    <xdr:sp macro="" textlink="">
      <xdr:nvSpPr>
        <xdr:cNvPr id="4" name="TextBox 3">
          <a:hlinkClick xmlns:r="http://schemas.openxmlformats.org/officeDocument/2006/relationships" r:id="rId1"/>
          <a:extLst>
            <a:ext uri="{FF2B5EF4-FFF2-40B4-BE49-F238E27FC236}">
              <a16:creationId xmlns:a16="http://schemas.microsoft.com/office/drawing/2014/main" id="{58D40694-A6F8-45D8-B194-619B991C374F}"/>
            </a:ext>
          </a:extLst>
        </xdr:cNvPr>
        <xdr:cNvSpPr txBox="1"/>
      </xdr:nvSpPr>
      <xdr:spPr>
        <a:xfrm>
          <a:off x="238125" y="16659225"/>
          <a:ext cx="12144375"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heavy" baseline="0">
              <a:solidFill>
                <a:schemeClr val="tx2"/>
              </a:solidFill>
              <a:uFill>
                <a:solidFill>
                  <a:schemeClr val="tx2">
                    <a:lumMod val="75000"/>
                  </a:schemeClr>
                </a:solidFill>
              </a:uFill>
            </a:rPr>
            <a:t>Link</a:t>
          </a:r>
          <a:r>
            <a:rPr lang="en-GB" sz="1100" baseline="0">
              <a:solidFill>
                <a:sysClr val="windowText" lastClr="000000"/>
              </a:solidFill>
            </a:rPr>
            <a:t> to Homecare Handbook</a:t>
          </a:r>
          <a:endParaRPr lang="en-GB" sz="1100">
            <a:solidFill>
              <a:sysClr val="windowText" lastClr="000000"/>
            </a:solidFill>
          </a:endParaRPr>
        </a:p>
      </xdr:txBody>
    </xdr:sp>
    <xdr:clientData/>
  </xdr:twoCellAnchor>
  <xdr:twoCellAnchor>
    <xdr:from>
      <xdr:col>2</xdr:col>
      <xdr:colOff>92306</xdr:colOff>
      <xdr:row>0</xdr:row>
      <xdr:rowOff>85726</xdr:rowOff>
    </xdr:from>
    <xdr:to>
      <xdr:col>2</xdr:col>
      <xdr:colOff>1076325</xdr:colOff>
      <xdr:row>1</xdr:row>
      <xdr:rowOff>628650</xdr:rowOff>
    </xdr:to>
    <xdr:pic>
      <xdr:nvPicPr>
        <xdr:cNvPr id="5" name="Picture 4">
          <a:extLst>
            <a:ext uri="{FF2B5EF4-FFF2-40B4-BE49-F238E27FC236}">
              <a16:creationId xmlns:a16="http://schemas.microsoft.com/office/drawing/2014/main" id="{57B6C060-2FEA-4FD3-8C9A-FA9F7D3A54D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9998306" y="85726"/>
          <a:ext cx="984019" cy="704849"/>
        </a:xfrm>
        <a:prstGeom prst="rect">
          <a:avLst/>
        </a:prstGeom>
        <a:noFill/>
      </xdr:spPr>
    </xdr:pic>
    <xdr:clientData/>
  </xdr:twoCellAnchor>
  <xdr:twoCellAnchor>
    <xdr:from>
      <xdr:col>0</xdr:col>
      <xdr:colOff>752475</xdr:colOff>
      <xdr:row>50</xdr:row>
      <xdr:rowOff>209550</xdr:rowOff>
    </xdr:from>
    <xdr:to>
      <xdr:col>3</xdr:col>
      <xdr:colOff>0</xdr:colOff>
      <xdr:row>50</xdr:row>
      <xdr:rowOff>600075</xdr:rowOff>
    </xdr:to>
    <xdr:sp macro="" textlink="">
      <xdr:nvSpPr>
        <xdr:cNvPr id="6" name="TextBox 5">
          <a:hlinkClick xmlns:r="http://schemas.openxmlformats.org/officeDocument/2006/relationships" r:id="rId1"/>
          <a:extLst>
            <a:ext uri="{FF2B5EF4-FFF2-40B4-BE49-F238E27FC236}">
              <a16:creationId xmlns:a16="http://schemas.microsoft.com/office/drawing/2014/main" id="{858FF46F-82C8-4FE9-B505-C233D158A7F9}"/>
            </a:ext>
          </a:extLst>
        </xdr:cNvPr>
        <xdr:cNvSpPr txBox="1"/>
      </xdr:nvSpPr>
      <xdr:spPr>
        <a:xfrm>
          <a:off x="238125" y="16659225"/>
          <a:ext cx="12144375"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heavy" baseline="0">
              <a:solidFill>
                <a:schemeClr val="tx2"/>
              </a:solidFill>
              <a:uFill>
                <a:solidFill>
                  <a:schemeClr val="tx2">
                    <a:lumMod val="75000"/>
                  </a:schemeClr>
                </a:solidFill>
              </a:uFill>
            </a:rPr>
            <a:t>Link</a:t>
          </a:r>
          <a:r>
            <a:rPr lang="en-GB" sz="1100" baseline="0">
              <a:solidFill>
                <a:sysClr val="windowText" lastClr="000000"/>
              </a:solidFill>
            </a:rPr>
            <a:t> to Homecare Handbook</a:t>
          </a:r>
          <a:endParaRPr lang="en-GB" sz="1100">
            <a:solidFill>
              <a:sysClr val="windowText" lastClr="000000"/>
            </a:solidFill>
          </a:endParaRPr>
        </a:p>
      </xdr:txBody>
    </xdr:sp>
    <xdr:clientData/>
  </xdr:twoCellAnchor>
  <xdr:twoCellAnchor>
    <xdr:from>
      <xdr:col>2</xdr:col>
      <xdr:colOff>92306</xdr:colOff>
      <xdr:row>0</xdr:row>
      <xdr:rowOff>85726</xdr:rowOff>
    </xdr:from>
    <xdr:to>
      <xdr:col>2</xdr:col>
      <xdr:colOff>1076325</xdr:colOff>
      <xdr:row>1</xdr:row>
      <xdr:rowOff>628650</xdr:rowOff>
    </xdr:to>
    <xdr:pic>
      <xdr:nvPicPr>
        <xdr:cNvPr id="7" name="Picture 6">
          <a:extLst>
            <a:ext uri="{FF2B5EF4-FFF2-40B4-BE49-F238E27FC236}">
              <a16:creationId xmlns:a16="http://schemas.microsoft.com/office/drawing/2014/main" id="{29579F58-8E5C-473E-9F9E-DF3EAD64723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9998306" y="85726"/>
          <a:ext cx="984019" cy="70484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197485</xdr:colOff>
      <xdr:row>44</xdr:row>
      <xdr:rowOff>427991</xdr:rowOff>
    </xdr:from>
    <xdr:to>
      <xdr:col>2</xdr:col>
      <xdr:colOff>4315671</xdr:colOff>
      <xdr:row>44</xdr:row>
      <xdr:rowOff>775971</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2376329" y="34110772"/>
          <a:ext cx="4118186" cy="347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App 2 - Patient Information Guidance (rpharms.com)</a:t>
          </a:r>
          <a:endParaRPr lang="en-GB" sz="1100"/>
        </a:p>
      </xdr:txBody>
    </xdr:sp>
    <xdr:clientData/>
  </xdr:twoCellAnchor>
  <xdr:twoCellAnchor>
    <xdr:from>
      <xdr:col>2</xdr:col>
      <xdr:colOff>101600</xdr:colOff>
      <xdr:row>96</xdr:row>
      <xdr:rowOff>728133</xdr:rowOff>
    </xdr:from>
    <xdr:to>
      <xdr:col>2</xdr:col>
      <xdr:colOff>4351866</xdr:colOff>
      <xdr:row>96</xdr:row>
      <xdr:rowOff>1049867</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3054350" y="77090058"/>
          <a:ext cx="4250266" cy="321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Patient Satisfaction Survey Guidance (rpharms.com)</a:t>
          </a:r>
          <a:endParaRPr lang="en-GB" sz="1100"/>
        </a:p>
      </xdr:txBody>
    </xdr:sp>
    <xdr:clientData/>
  </xdr:twoCellAnchor>
  <xdr:twoCellAnchor>
    <xdr:from>
      <xdr:col>2</xdr:col>
      <xdr:colOff>42016</xdr:colOff>
      <xdr:row>103</xdr:row>
      <xdr:rowOff>600922</xdr:rowOff>
    </xdr:from>
    <xdr:to>
      <xdr:col>2</xdr:col>
      <xdr:colOff>4148984</xdr:colOff>
      <xdr:row>103</xdr:row>
      <xdr:rowOff>781897</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2220860" y="87671328"/>
          <a:ext cx="4106968"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homecare-services-handbook.pdf (rpharms.com)</a:t>
          </a:r>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46990</xdr:colOff>
      <xdr:row>30</xdr:row>
      <xdr:rowOff>296546</xdr:rowOff>
    </xdr:from>
    <xdr:to>
      <xdr:col>2</xdr:col>
      <xdr:colOff>4165176</xdr:colOff>
      <xdr:row>30</xdr:row>
      <xdr:rowOff>646431</xdr:rowOff>
    </xdr:to>
    <xdr:sp macro="" textlink="">
      <xdr:nvSpPr>
        <xdr:cNvPr id="2" name="TextBox 1">
          <a:extLst>
            <a:ext uri="{FF2B5EF4-FFF2-40B4-BE49-F238E27FC236}">
              <a16:creationId xmlns:a16="http://schemas.microsoft.com/office/drawing/2014/main" id="{D01933BB-FF45-4DA7-B2C8-06E1C888EF8E}"/>
            </a:ext>
          </a:extLst>
        </xdr:cNvPr>
        <xdr:cNvSpPr txBox="1"/>
      </xdr:nvSpPr>
      <xdr:spPr>
        <a:xfrm>
          <a:off x="2075815" y="22480271"/>
          <a:ext cx="4118186" cy="3498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App 2 - Patient Information Guidance (rpharms.com)</a:t>
          </a:r>
          <a:endParaRPr lang="en-GB" sz="1100"/>
        </a:p>
      </xdr:txBody>
    </xdr:sp>
    <xdr:clientData/>
  </xdr:twoCellAnchor>
  <xdr:twoCellAnchor>
    <xdr:from>
      <xdr:col>2</xdr:col>
      <xdr:colOff>97790</xdr:colOff>
      <xdr:row>70</xdr:row>
      <xdr:rowOff>472441</xdr:rowOff>
    </xdr:from>
    <xdr:to>
      <xdr:col>2</xdr:col>
      <xdr:colOff>4248150</xdr:colOff>
      <xdr:row>70</xdr:row>
      <xdr:rowOff>762001</xdr:rowOff>
    </xdr:to>
    <xdr:sp macro="" textlink="">
      <xdr:nvSpPr>
        <xdr:cNvPr id="3" name="TextBox 2">
          <a:hlinkClick xmlns:r="http://schemas.openxmlformats.org/officeDocument/2006/relationships" r:id="rId1"/>
          <a:extLst>
            <a:ext uri="{FF2B5EF4-FFF2-40B4-BE49-F238E27FC236}">
              <a16:creationId xmlns:a16="http://schemas.microsoft.com/office/drawing/2014/main" id="{1A3E4DAD-1FDD-4469-823C-7DCDF9BE72A8}"/>
            </a:ext>
          </a:extLst>
        </xdr:cNvPr>
        <xdr:cNvSpPr txBox="1"/>
      </xdr:nvSpPr>
      <xdr:spPr>
        <a:xfrm>
          <a:off x="2126615" y="65680591"/>
          <a:ext cx="41503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RPS </a:t>
          </a:r>
          <a:r>
            <a:rPr lang="en-GB"/>
            <a:t>Patient Satisfaction Questionnaire Guidance</a:t>
          </a:r>
          <a:endParaRPr lang="en-GB" sz="1100"/>
        </a:p>
      </xdr:txBody>
    </xdr:sp>
    <xdr:clientData/>
  </xdr:twoCellAnchor>
  <xdr:twoCellAnchor>
    <xdr:from>
      <xdr:col>2</xdr:col>
      <xdr:colOff>74295</xdr:colOff>
      <xdr:row>76</xdr:row>
      <xdr:rowOff>699134</xdr:rowOff>
    </xdr:from>
    <xdr:to>
      <xdr:col>2</xdr:col>
      <xdr:colOff>6597015</xdr:colOff>
      <xdr:row>76</xdr:row>
      <xdr:rowOff>1183004</xdr:rowOff>
    </xdr:to>
    <xdr:sp macro="" textlink="">
      <xdr:nvSpPr>
        <xdr:cNvPr id="14339" name="Text Box 3">
          <a:hlinkClick xmlns:r="http://schemas.openxmlformats.org/officeDocument/2006/relationships" r:id="rId2"/>
          <a:extLst>
            <a:ext uri="{FF2B5EF4-FFF2-40B4-BE49-F238E27FC236}">
              <a16:creationId xmlns:a16="http://schemas.microsoft.com/office/drawing/2014/main" id="{836FC34C-F6FC-C112-F177-131A2239B63B}"/>
            </a:ext>
          </a:extLst>
        </xdr:cNvPr>
        <xdr:cNvSpPr txBox="1">
          <a:spLocks noChangeArrowheads="1"/>
        </xdr:cNvSpPr>
      </xdr:nvSpPr>
      <xdr:spPr bwMode="auto">
        <a:xfrm>
          <a:off x="2103120" y="72822434"/>
          <a:ext cx="6522720" cy="483870"/>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GB" sz="1200" b="0" i="0" u="none" strike="noStrike" baseline="0">
              <a:solidFill>
                <a:srgbClr val="000000"/>
              </a:solidFill>
              <a:latin typeface="Arial"/>
              <a:cs typeface="Arial"/>
            </a:rPr>
            <a:t>https://www.rpharms.com/recognition/setting-professional-standards/homecare-services-professional-standards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197485</xdr:colOff>
      <xdr:row>32</xdr:row>
      <xdr:rowOff>427991</xdr:rowOff>
    </xdr:from>
    <xdr:to>
      <xdr:col>2</xdr:col>
      <xdr:colOff>4315671</xdr:colOff>
      <xdr:row>32</xdr:row>
      <xdr:rowOff>775971</xdr:rowOff>
    </xdr:to>
    <xdr:sp macro="" textlink="">
      <xdr:nvSpPr>
        <xdr:cNvPr id="2" name="TextBox 1">
          <a:extLst>
            <a:ext uri="{FF2B5EF4-FFF2-40B4-BE49-F238E27FC236}">
              <a16:creationId xmlns:a16="http://schemas.microsoft.com/office/drawing/2014/main" id="{14DE56D4-897A-4537-B67F-D39A7933D127}"/>
            </a:ext>
          </a:extLst>
        </xdr:cNvPr>
        <xdr:cNvSpPr txBox="1"/>
      </xdr:nvSpPr>
      <xdr:spPr>
        <a:xfrm>
          <a:off x="2426335" y="51882041"/>
          <a:ext cx="4118186" cy="347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App 2 - Patient Information Guidance (rpharms.com)</a:t>
          </a:r>
          <a:endParaRPr lang="en-GB" sz="1100"/>
        </a:p>
      </xdr:txBody>
    </xdr:sp>
    <xdr:clientData/>
  </xdr:twoCellAnchor>
  <xdr:twoCellAnchor>
    <xdr:from>
      <xdr:col>2</xdr:col>
      <xdr:colOff>101600</xdr:colOff>
      <xdr:row>77</xdr:row>
      <xdr:rowOff>728133</xdr:rowOff>
    </xdr:from>
    <xdr:to>
      <xdr:col>2</xdr:col>
      <xdr:colOff>4351866</xdr:colOff>
      <xdr:row>77</xdr:row>
      <xdr:rowOff>1049867</xdr:rowOff>
    </xdr:to>
    <xdr:sp macro="" textlink="">
      <xdr:nvSpPr>
        <xdr:cNvPr id="3" name="TextBox 2">
          <a:extLst>
            <a:ext uri="{FF2B5EF4-FFF2-40B4-BE49-F238E27FC236}">
              <a16:creationId xmlns:a16="http://schemas.microsoft.com/office/drawing/2014/main" id="{9ED83208-8EAB-48E6-B900-2F355248697A}"/>
            </a:ext>
          </a:extLst>
        </xdr:cNvPr>
        <xdr:cNvSpPr txBox="1"/>
      </xdr:nvSpPr>
      <xdr:spPr>
        <a:xfrm>
          <a:off x="2330450" y="121114608"/>
          <a:ext cx="4250266" cy="321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Patient Satisfaction Survey Guidance (rpharms.com)</a:t>
          </a:r>
          <a:endParaRPr lang="en-GB" sz="1100"/>
        </a:p>
      </xdr:txBody>
    </xdr:sp>
    <xdr:clientData/>
  </xdr:twoCellAnchor>
  <xdr:twoCellAnchor>
    <xdr:from>
      <xdr:col>2</xdr:col>
      <xdr:colOff>42016</xdr:colOff>
      <xdr:row>83</xdr:row>
      <xdr:rowOff>600922</xdr:rowOff>
    </xdr:from>
    <xdr:to>
      <xdr:col>2</xdr:col>
      <xdr:colOff>4148984</xdr:colOff>
      <xdr:row>83</xdr:row>
      <xdr:rowOff>781897</xdr:rowOff>
    </xdr:to>
    <xdr:sp macro="" textlink="">
      <xdr:nvSpPr>
        <xdr:cNvPr id="4" name="TextBox 3">
          <a:extLst>
            <a:ext uri="{FF2B5EF4-FFF2-40B4-BE49-F238E27FC236}">
              <a16:creationId xmlns:a16="http://schemas.microsoft.com/office/drawing/2014/main" id="{E258B134-E594-48F0-B9EA-71068489D3DC}"/>
            </a:ext>
          </a:extLst>
        </xdr:cNvPr>
        <xdr:cNvSpPr txBox="1"/>
      </xdr:nvSpPr>
      <xdr:spPr>
        <a:xfrm>
          <a:off x="2270866" y="128940772"/>
          <a:ext cx="4106968"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homecare-services-handbook.pdf (rpharms.com)</a:t>
          </a:r>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41874</xdr:colOff>
      <xdr:row>27</xdr:row>
      <xdr:rowOff>808637</xdr:rowOff>
    </xdr:from>
    <xdr:to>
      <xdr:col>3</xdr:col>
      <xdr:colOff>3074634</xdr:colOff>
      <xdr:row>27</xdr:row>
      <xdr:rowOff>1147727</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6949263" y="6509526"/>
          <a:ext cx="3032760" cy="3390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SPS - Specialist Pharmacy Service – The first stop for professional medicines advice</a:t>
          </a:r>
          <a:endParaRPr lang="en-GB" sz="1100"/>
        </a:p>
      </xdr:txBody>
    </xdr:sp>
    <xdr:clientData/>
  </xdr:twoCellAnchor>
  <xdr:oneCellAnchor>
    <xdr:from>
      <xdr:col>2</xdr:col>
      <xdr:colOff>0</xdr:colOff>
      <xdr:row>7</xdr:row>
      <xdr:rowOff>352425</xdr:rowOff>
    </xdr:from>
    <xdr:ext cx="184731" cy="264560"/>
    <xdr:sp macro="" textlink="">
      <xdr:nvSpPr>
        <xdr:cNvPr id="2" name="TextBox 1">
          <a:extLst>
            <a:ext uri="{FF2B5EF4-FFF2-40B4-BE49-F238E27FC236}">
              <a16:creationId xmlns:a16="http://schemas.microsoft.com/office/drawing/2014/main" id="{00B26932-D5C7-4039-9766-8FD12C846D41}"/>
            </a:ext>
          </a:extLst>
        </xdr:cNvPr>
        <xdr:cNvSpPr txBox="1"/>
      </xdr:nvSpPr>
      <xdr:spPr>
        <a:xfrm>
          <a:off x="1668780" y="3773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118094</xdr:colOff>
      <xdr:row>7</xdr:row>
      <xdr:rowOff>746652</xdr:rowOff>
    </xdr:from>
    <xdr:to>
      <xdr:col>2</xdr:col>
      <xdr:colOff>2236627</xdr:colOff>
      <xdr:row>7</xdr:row>
      <xdr:rowOff>1048089</xdr:rowOff>
    </xdr:to>
    <xdr:sp macro="" textlink="">
      <xdr:nvSpPr>
        <xdr:cNvPr id="4" name="TextBox 3">
          <a:hlinkClick xmlns:r="http://schemas.openxmlformats.org/officeDocument/2006/relationships" r:id="rId1"/>
          <a:extLst>
            <a:ext uri="{FF2B5EF4-FFF2-40B4-BE49-F238E27FC236}">
              <a16:creationId xmlns:a16="http://schemas.microsoft.com/office/drawing/2014/main" id="{70C48CA8-1BB1-4B7B-9192-E44DBF171EBC}"/>
            </a:ext>
          </a:extLst>
        </xdr:cNvPr>
        <xdr:cNvSpPr txBox="1"/>
      </xdr:nvSpPr>
      <xdr:spPr>
        <a:xfrm>
          <a:off x="2642219" y="5259121"/>
          <a:ext cx="2118533" cy="301437"/>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4</xdr:col>
      <xdr:colOff>844708</xdr:colOff>
      <xdr:row>36</xdr:row>
      <xdr:rowOff>1133158</xdr:rowOff>
    </xdr:from>
    <xdr:to>
      <xdr:col>4</xdr:col>
      <xdr:colOff>3811348</xdr:colOff>
      <xdr:row>36</xdr:row>
      <xdr:rowOff>1427004</xdr:rowOff>
    </xdr:to>
    <xdr:sp macro="" textlink="">
      <xdr:nvSpPr>
        <xdr:cNvPr id="6" name="TextBox 5">
          <a:hlinkClick xmlns:r="http://schemas.openxmlformats.org/officeDocument/2006/relationships" r:id="rId2"/>
          <a:extLst>
            <a:ext uri="{FF2B5EF4-FFF2-40B4-BE49-F238E27FC236}">
              <a16:creationId xmlns:a16="http://schemas.microsoft.com/office/drawing/2014/main" id="{D61D9CFB-47A7-4A8D-8428-4BF97D81FDB2}"/>
            </a:ext>
          </a:extLst>
        </xdr:cNvPr>
        <xdr:cNvSpPr txBox="1"/>
      </xdr:nvSpPr>
      <xdr:spPr>
        <a:xfrm>
          <a:off x="10357802" y="22028627"/>
          <a:ext cx="2966640" cy="293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2">
                  <a:lumMod val="60000"/>
                  <a:lumOff val="40000"/>
                </a:schemeClr>
              </a:solidFill>
            </a:rPr>
            <a:t>http://www.hse.gov.uk/msd/labellingloads.htm</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0</xdr:colOff>
      <xdr:row>10</xdr:row>
      <xdr:rowOff>0</xdr:rowOff>
    </xdr:from>
    <xdr:ext cx="184731" cy="264560"/>
    <xdr:sp macro="" textlink="">
      <xdr:nvSpPr>
        <xdr:cNvPr id="3" name="TextBox 2">
          <a:extLst>
            <a:ext uri="{FF2B5EF4-FFF2-40B4-BE49-F238E27FC236}">
              <a16:creationId xmlns:a16="http://schemas.microsoft.com/office/drawing/2014/main" id="{9EEB5C87-30C3-49AF-91D7-49F34854CFAD}"/>
            </a:ext>
          </a:extLst>
        </xdr:cNvPr>
        <xdr:cNvSpPr txBox="1"/>
      </xdr:nvSpPr>
      <xdr:spPr>
        <a:xfrm>
          <a:off x="2514600" y="474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Aden/AppData/Local/Microsoft/Windows/INetCache/Content.Outlook/UMBN78SN/2023%20LSD%20Final%20draft%20Specification%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ms.gov.uk\HomeDrive\Users\JRodriguez\Downloads\05%20Document%205%20-%20Specifica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ms.gov.uk\data\Users\giberts\AppData\Local\Microsoft\Windows\INetCache\Content.Outlook\LQ41723B\05%20Document%205%20-%20Specific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ighting"/>
      <sheetName val="Instructions for Suppliers"/>
      <sheetName val="Definition"/>
      <sheetName val="Introduction"/>
      <sheetName val="Lists"/>
      <sheetName val="BLEEDING DIS EG INSTRUCTIONS"/>
      <sheetName val="5a_General"/>
      <sheetName val="5b_Prescribinganddispensing"/>
      <sheetName val="5c_Delivery"/>
      <sheetName val="Controlled Delivery model"/>
      <sheetName val="5d_ColdChain"/>
      <sheetName val="5e_EquipmentandAncills"/>
      <sheetName val="Worked on Clinical Serivecs "/>
      <sheetName val="Worked on HomeVisit"/>
      <sheetName val="5f_HomevisitandClinical"/>
      <sheetName val="5g_Governance"/>
      <sheetName val="5h_Finance"/>
      <sheetName val="Notes"/>
      <sheetName val="5h_Finance (2)"/>
      <sheetName val="5i_Digital"/>
      <sheetName val="5i_Digital (ARLI)"/>
      <sheetName val="Social Value "/>
      <sheetName val="5j_AncillsList"/>
      <sheetName val="5k_EquipmentList"/>
    </sheetNames>
    <sheetDataSet>
      <sheetData sheetId="0"/>
      <sheetData sheetId="1" refreshError="1"/>
      <sheetData sheetId="2" refreshError="1"/>
      <sheetData sheetId="3"/>
      <sheetData sheetId="4">
        <row r="22">
          <cell r="D22" t="str">
            <v>n/a</v>
          </cell>
        </row>
        <row r="23">
          <cell r="D23" t="str">
            <v>none</v>
          </cell>
        </row>
        <row r="24">
          <cell r="D24" t="str">
            <v>Agreement / Policy Statement</v>
          </cell>
        </row>
        <row r="25">
          <cell r="D25" t="str">
            <v>Process Documents in place</v>
          </cell>
        </row>
        <row r="26">
          <cell r="D26" t="str">
            <v>Authorisation / certificate / licence</v>
          </cell>
        </row>
        <row r="27">
          <cell r="D27" t="str">
            <v>Processes implemented</v>
          </cell>
        </row>
        <row r="28">
          <cell r="D28" t="str">
            <v>Evidence of Compliance</v>
          </cell>
        </row>
        <row r="29">
          <cell r="D29" t="str">
            <v>Evidence of Good performance</v>
          </cell>
        </row>
        <row r="30">
          <cell r="D30" t="str">
            <v>Evidence of excellent performance and continuous improvement</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5a_General"/>
      <sheetName val="5b_Delivery"/>
      <sheetName val="5c_Prescribing"/>
      <sheetName val="5d_Training"/>
      <sheetName val="5e_Equipment"/>
      <sheetName val="5f_Nursing"/>
      <sheetName val="5g_Products"/>
    </sheetNames>
    <sheetDataSet>
      <sheetData sheetId="0"/>
      <sheetData sheetId="1" refreshError="1"/>
      <sheetData sheetId="2" refreshError="1"/>
      <sheetData sheetId="3"/>
      <sheetData sheetId="4" refreshError="1"/>
      <sheetData sheetId="5"/>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5a_General"/>
      <sheetName val="5b_Delivery"/>
      <sheetName val="5c_Prescribing"/>
      <sheetName val="5d_Training"/>
      <sheetName val="5e_Equipment"/>
      <sheetName val="5f_Nursing"/>
      <sheetName val="5g_Products"/>
    </sheetNames>
    <sheetDataSet>
      <sheetData sheetId="0"/>
      <sheetData sheetId="1" refreshError="1"/>
      <sheetData sheetId="2" refreshError="1"/>
      <sheetData sheetId="3"/>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dsptoolkit.nhs.uk/" TargetMode="External"/><Relationship Id="rId1" Type="http://schemas.openxmlformats.org/officeDocument/2006/relationships/hyperlink" Target="https://www.gov.uk/government/organisations/disclosure-and-barring-service/about" TargetMode="External"/><Relationship Id="rId4" Type="http://schemas.openxmlformats.org/officeDocument/2006/relationships/drawing" Target="../drawings/drawing1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dsptoolkit.nhs.uk/" TargetMode="External"/><Relationship Id="rId1" Type="http://schemas.openxmlformats.org/officeDocument/2006/relationships/hyperlink" Target="https://www.gov.uk/government/organisations/disclosure-and-barring-service/about" TargetMode="External"/><Relationship Id="rId4" Type="http://schemas.openxmlformats.org/officeDocument/2006/relationships/drawing" Target="../drawings/drawing13.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phauk.org/" TargetMode="External"/><Relationship Id="rId1" Type="http://schemas.openxmlformats.org/officeDocument/2006/relationships/hyperlink" Target="https://digital.nhs.uk/data-and-information/publications/statistical/national-pulmonary-hypertension-audit/12th-annual-report" TargetMode="External"/><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B0F0"/>
  </sheetPr>
  <dimension ref="A1:U57"/>
  <sheetViews>
    <sheetView zoomScale="75" zoomScaleNormal="75" workbookViewId="0">
      <selection sqref="A1:IV65536"/>
    </sheetView>
  </sheetViews>
  <sheetFormatPr defaultColWidth="8.81640625" defaultRowHeight="13.2" x14ac:dyDescent="0.25"/>
  <cols>
    <col min="1" max="1" width="9.81640625" style="26" customWidth="1"/>
    <col min="2" max="2" width="11.08984375" style="31" customWidth="1"/>
    <col min="3" max="3" width="46.08984375" style="26" customWidth="1"/>
    <col min="4" max="4" width="10.81640625" style="31" customWidth="1"/>
    <col min="5" max="5" width="11" style="44" customWidth="1"/>
    <col min="6" max="6" width="9.08984375" style="31" customWidth="1"/>
    <col min="7" max="7" width="11" style="44" customWidth="1"/>
    <col min="8" max="8" width="49.81640625" style="26" customWidth="1"/>
    <col min="9" max="9" width="11.81640625" style="22" customWidth="1"/>
    <col min="10" max="11" width="13.08984375" style="44" customWidth="1"/>
    <col min="12" max="12" width="11" style="52" customWidth="1"/>
    <col min="13" max="13" width="11" style="44" customWidth="1"/>
    <col min="14" max="14" width="11" style="49" customWidth="1"/>
    <col min="15" max="15" width="22.08984375" style="21" customWidth="1"/>
    <col min="16" max="16" width="26.08984375" style="25" customWidth="1"/>
    <col min="17" max="17" width="31.08984375" style="7" customWidth="1"/>
    <col min="18" max="16384" width="8.81640625" style="2"/>
  </cols>
  <sheetData>
    <row r="1" spans="1:21" s="32" customFormat="1" ht="52.8" x14ac:dyDescent="0.25">
      <c r="A1" s="3" t="s">
        <v>0</v>
      </c>
      <c r="B1" s="4" t="s">
        <v>36</v>
      </c>
      <c r="C1" s="11" t="s">
        <v>40</v>
      </c>
      <c r="D1" s="4" t="s">
        <v>43</v>
      </c>
      <c r="E1" s="41" t="s">
        <v>8</v>
      </c>
      <c r="F1" s="4" t="s">
        <v>5</v>
      </c>
      <c r="G1" s="41" t="s">
        <v>6</v>
      </c>
      <c r="H1" s="4" t="s">
        <v>42</v>
      </c>
      <c r="I1" s="20" t="s">
        <v>11</v>
      </c>
      <c r="J1" s="41" t="s">
        <v>7</v>
      </c>
      <c r="K1" s="41" t="s">
        <v>10</v>
      </c>
      <c r="L1" s="50" t="s">
        <v>13</v>
      </c>
      <c r="M1" s="41" t="s">
        <v>12</v>
      </c>
      <c r="N1" s="47" t="s">
        <v>14</v>
      </c>
      <c r="O1" s="27" t="s">
        <v>41</v>
      </c>
      <c r="P1" s="39" t="s">
        <v>18</v>
      </c>
      <c r="Q1" s="40" t="s">
        <v>48</v>
      </c>
      <c r="T1" s="19"/>
      <c r="U1" s="24"/>
    </row>
    <row r="2" spans="1:21" s="46" customFormat="1" x14ac:dyDescent="0.25">
      <c r="A2" s="34"/>
      <c r="B2" s="34"/>
      <c r="C2" s="5"/>
      <c r="D2" s="34" t="s">
        <v>9</v>
      </c>
      <c r="E2" s="42" t="e">
        <f>VLOOKUP(D2,#REF!,2,FALSE)</f>
        <v>#REF!</v>
      </c>
      <c r="F2" s="34" t="s">
        <v>9</v>
      </c>
      <c r="G2" s="42" t="e">
        <f>VLOOKUP(F2,#REF!,2,FALSE)</f>
        <v>#REF!</v>
      </c>
      <c r="H2" s="35"/>
      <c r="I2" s="35" t="s">
        <v>9</v>
      </c>
      <c r="J2" s="42" t="e">
        <f>VLOOKUP(I2,#REF!,2,FALSE)</f>
        <v>#REF!</v>
      </c>
      <c r="K2" s="42" t="e">
        <f>J2*G2*E2</f>
        <v>#REF!</v>
      </c>
      <c r="L2" s="36" t="e">
        <f>K2/N2</f>
        <v>#REF!</v>
      </c>
      <c r="M2" s="42" t="e">
        <f>#REF!</f>
        <v>#REF!</v>
      </c>
      <c r="N2" s="42" t="e">
        <f>E2*G2*M2</f>
        <v>#REF!</v>
      </c>
      <c r="O2" s="55"/>
      <c r="P2" s="55"/>
      <c r="Q2" s="45"/>
    </row>
    <row r="3" spans="1:21" s="1" customFormat="1" x14ac:dyDescent="0.25">
      <c r="A3" s="3"/>
      <c r="B3" s="10" t="s">
        <v>39</v>
      </c>
      <c r="C3" s="9"/>
      <c r="D3" s="10" t="s">
        <v>9</v>
      </c>
      <c r="E3" s="43" t="e">
        <f>VLOOKUP(D3,#REF!,2,FALSE)</f>
        <v>#REF!</v>
      </c>
      <c r="F3" s="10" t="s">
        <v>29</v>
      </c>
      <c r="G3" s="43" t="e">
        <f>VLOOKUP(F3,#REF!,2,FALSE)</f>
        <v>#REF!</v>
      </c>
      <c r="H3" s="9"/>
      <c r="I3" s="12" t="s">
        <v>9</v>
      </c>
      <c r="J3" s="43" t="e">
        <f>VLOOKUP(I3,#REF!,2,FALSE)</f>
        <v>#REF!</v>
      </c>
      <c r="K3" s="43" t="e">
        <f>J3*G3*E3</f>
        <v>#REF!</v>
      </c>
      <c r="L3" s="51" t="e">
        <f>K3/N3</f>
        <v>#REF!</v>
      </c>
      <c r="M3" s="43" t="e">
        <f>#REF!</f>
        <v>#REF!</v>
      </c>
      <c r="N3" s="48" t="e">
        <f>E3*G3*M3</f>
        <v>#REF!</v>
      </c>
      <c r="O3" s="14"/>
      <c r="P3" s="18"/>
      <c r="Q3" s="6"/>
    </row>
    <row r="4" spans="1:21" s="46" customFormat="1" x14ac:dyDescent="0.25">
      <c r="A4" s="34"/>
      <c r="B4" s="34"/>
      <c r="C4" s="5"/>
      <c r="D4" s="34" t="s">
        <v>9</v>
      </c>
      <c r="E4" s="42" t="e">
        <f>VLOOKUP(D4,#REF!,2,FALSE)</f>
        <v>#REF!</v>
      </c>
      <c r="F4" s="34" t="s">
        <v>9</v>
      </c>
      <c r="G4" s="42" t="e">
        <f>VLOOKUP(F4,#REF!,2,FALSE)</f>
        <v>#REF!</v>
      </c>
      <c r="H4" s="35"/>
      <c r="I4" s="35" t="s">
        <v>9</v>
      </c>
      <c r="J4" s="42" t="e">
        <f>VLOOKUP(I4,#REF!,2,FALSE)</f>
        <v>#REF!</v>
      </c>
      <c r="K4" s="42" t="e">
        <f>J4*G4*E4</f>
        <v>#REF!</v>
      </c>
      <c r="L4" s="36" t="e">
        <f>K4/N4</f>
        <v>#REF!</v>
      </c>
      <c r="M4" s="42" t="e">
        <f>#REF!</f>
        <v>#REF!</v>
      </c>
      <c r="N4" s="42" t="e">
        <f>E4*G4*M4</f>
        <v>#REF!</v>
      </c>
      <c r="O4" s="55"/>
      <c r="P4" s="55"/>
      <c r="Q4" s="45"/>
    </row>
    <row r="5" spans="1:21" s="1" customFormat="1" x14ac:dyDescent="0.25">
      <c r="A5" s="3"/>
      <c r="B5" s="10"/>
      <c r="C5" s="12"/>
      <c r="D5" s="10" t="s">
        <v>9</v>
      </c>
      <c r="E5" s="43" t="e">
        <f>VLOOKUP(D5,#REF!,2,FALSE)</f>
        <v>#REF!</v>
      </c>
      <c r="F5" s="10" t="s">
        <v>29</v>
      </c>
      <c r="G5" s="43" t="e">
        <f>VLOOKUP(F5,#REF!,2,FALSE)</f>
        <v>#REF!</v>
      </c>
      <c r="H5" s="9"/>
      <c r="I5" s="12" t="s">
        <v>9</v>
      </c>
      <c r="J5" s="43" t="e">
        <f>VLOOKUP(I5,#REF!,2,FALSE)</f>
        <v>#REF!</v>
      </c>
      <c r="K5" s="43" t="e">
        <f t="shared" ref="K5:K57" si="0">J5*G5*E5</f>
        <v>#REF!</v>
      </c>
      <c r="L5" s="51" t="e">
        <f t="shared" ref="L5:L57" si="1">K5/N5</f>
        <v>#REF!</v>
      </c>
      <c r="M5" s="43" t="e">
        <f>#REF!</f>
        <v>#REF!</v>
      </c>
      <c r="N5" s="48" t="e">
        <f t="shared" ref="N5:N57" si="2">E5*G5*M5</f>
        <v>#REF!</v>
      </c>
      <c r="O5" s="14"/>
      <c r="P5" s="18"/>
      <c r="Q5" s="6"/>
    </row>
    <row r="6" spans="1:21" s="1" customFormat="1" x14ac:dyDescent="0.25">
      <c r="A6" s="11"/>
      <c r="B6" s="10"/>
      <c r="C6" s="12"/>
      <c r="D6" s="10" t="s">
        <v>9</v>
      </c>
      <c r="E6" s="43" t="e">
        <f>VLOOKUP(D6,#REF!,2,FALSE)</f>
        <v>#REF!</v>
      </c>
      <c r="F6" s="10" t="s">
        <v>29</v>
      </c>
      <c r="G6" s="43" t="e">
        <f>VLOOKUP(F6,#REF!,2,FALSE)</f>
        <v>#REF!</v>
      </c>
      <c r="H6" s="9"/>
      <c r="I6" s="12" t="s">
        <v>9</v>
      </c>
      <c r="J6" s="43" t="e">
        <f>VLOOKUP(I6,#REF!,2,FALSE)</f>
        <v>#REF!</v>
      </c>
      <c r="K6" s="43" t="e">
        <f t="shared" si="0"/>
        <v>#REF!</v>
      </c>
      <c r="L6" s="51" t="e">
        <f t="shared" si="1"/>
        <v>#REF!</v>
      </c>
      <c r="M6" s="43" t="e">
        <f>#REF!</f>
        <v>#REF!</v>
      </c>
      <c r="N6" s="48" t="e">
        <f t="shared" si="2"/>
        <v>#REF!</v>
      </c>
      <c r="O6" s="14"/>
      <c r="P6" s="18"/>
      <c r="Q6" s="6"/>
    </row>
    <row r="7" spans="1:21" s="1" customFormat="1" x14ac:dyDescent="0.25">
      <c r="A7" s="3"/>
      <c r="B7" s="10"/>
      <c r="C7" s="12"/>
      <c r="D7" s="10" t="s">
        <v>9</v>
      </c>
      <c r="E7" s="43" t="e">
        <f>VLOOKUP(D7,#REF!,2,FALSE)</f>
        <v>#REF!</v>
      </c>
      <c r="F7" s="10" t="s">
        <v>29</v>
      </c>
      <c r="G7" s="43" t="e">
        <f>VLOOKUP(F7,#REF!,2,FALSE)</f>
        <v>#REF!</v>
      </c>
      <c r="H7" s="9"/>
      <c r="I7" s="12" t="s">
        <v>9</v>
      </c>
      <c r="J7" s="43" t="e">
        <f>VLOOKUP(I7,#REF!,2,FALSE)</f>
        <v>#REF!</v>
      </c>
      <c r="K7" s="43" t="e">
        <f t="shared" si="0"/>
        <v>#REF!</v>
      </c>
      <c r="L7" s="51" t="e">
        <f t="shared" si="1"/>
        <v>#REF!</v>
      </c>
      <c r="M7" s="43" t="e">
        <f>#REF!</f>
        <v>#REF!</v>
      </c>
      <c r="N7" s="48" t="e">
        <f t="shared" si="2"/>
        <v>#REF!</v>
      </c>
      <c r="O7" s="14"/>
      <c r="P7" s="18"/>
      <c r="Q7" s="6"/>
    </row>
    <row r="8" spans="1:21" s="1" customFormat="1" x14ac:dyDescent="0.25">
      <c r="A8" s="3"/>
      <c r="B8" s="10"/>
      <c r="C8" s="17"/>
      <c r="D8" s="10" t="s">
        <v>9</v>
      </c>
      <c r="E8" s="43" t="e">
        <f>VLOOKUP(D8,#REF!,2,FALSE)</f>
        <v>#REF!</v>
      </c>
      <c r="F8" s="10" t="s">
        <v>29</v>
      </c>
      <c r="G8" s="43" t="e">
        <f>VLOOKUP(F8,#REF!,2,FALSE)</f>
        <v>#REF!</v>
      </c>
      <c r="H8" s="9"/>
      <c r="I8" s="12" t="s">
        <v>9</v>
      </c>
      <c r="J8" s="43" t="e">
        <f>VLOOKUP(I8,#REF!,2,FALSE)</f>
        <v>#REF!</v>
      </c>
      <c r="K8" s="43" t="e">
        <f t="shared" si="0"/>
        <v>#REF!</v>
      </c>
      <c r="L8" s="51" t="e">
        <f t="shared" si="1"/>
        <v>#REF!</v>
      </c>
      <c r="M8" s="43" t="e">
        <f>#REF!</f>
        <v>#REF!</v>
      </c>
      <c r="N8" s="48" t="e">
        <f t="shared" si="2"/>
        <v>#REF!</v>
      </c>
      <c r="O8" s="71"/>
      <c r="P8" s="18"/>
      <c r="Q8" s="6"/>
    </row>
    <row r="9" spans="1:21" s="1" customFormat="1" x14ac:dyDescent="0.25">
      <c r="A9" s="3"/>
      <c r="B9" s="10"/>
      <c r="C9" s="13"/>
      <c r="D9" s="10" t="s">
        <v>9</v>
      </c>
      <c r="E9" s="43" t="e">
        <f>VLOOKUP(D9,#REF!,2,FALSE)</f>
        <v>#REF!</v>
      </c>
      <c r="F9" s="10" t="s">
        <v>29</v>
      </c>
      <c r="G9" s="43" t="e">
        <f>VLOOKUP(F9,#REF!,2,FALSE)</f>
        <v>#REF!</v>
      </c>
      <c r="H9" s="9"/>
      <c r="I9" s="12" t="s">
        <v>9</v>
      </c>
      <c r="J9" s="43" t="e">
        <f>VLOOKUP(I9,#REF!,2,FALSE)</f>
        <v>#REF!</v>
      </c>
      <c r="K9" s="43" t="e">
        <f t="shared" si="0"/>
        <v>#REF!</v>
      </c>
      <c r="L9" s="51" t="e">
        <f t="shared" si="1"/>
        <v>#REF!</v>
      </c>
      <c r="M9" s="43" t="e">
        <f>#REF!</f>
        <v>#REF!</v>
      </c>
      <c r="N9" s="48" t="e">
        <f t="shared" si="2"/>
        <v>#REF!</v>
      </c>
      <c r="O9" s="15"/>
      <c r="P9" s="72"/>
      <c r="Q9" s="6"/>
    </row>
    <row r="10" spans="1:21" s="46" customFormat="1" x14ac:dyDescent="0.25">
      <c r="A10" s="34"/>
      <c r="B10" s="34"/>
      <c r="C10" s="5"/>
      <c r="D10" s="34" t="s">
        <v>9</v>
      </c>
      <c r="E10" s="42" t="e">
        <f>VLOOKUP(D10,#REF!,2,FALSE)</f>
        <v>#REF!</v>
      </c>
      <c r="F10" s="34" t="s">
        <v>9</v>
      </c>
      <c r="G10" s="42" t="e">
        <f>VLOOKUP(F10,#REF!,2,FALSE)</f>
        <v>#REF!</v>
      </c>
      <c r="H10" s="35"/>
      <c r="I10" s="35" t="s">
        <v>9</v>
      </c>
      <c r="J10" s="42" t="e">
        <f>VLOOKUP(I10,#REF!,2,FALSE)</f>
        <v>#REF!</v>
      </c>
      <c r="K10" s="42" t="e">
        <f>J10*G10*E10</f>
        <v>#REF!</v>
      </c>
      <c r="L10" s="36" t="e">
        <f>K10/N10</f>
        <v>#REF!</v>
      </c>
      <c r="M10" s="42" t="e">
        <f>#REF!</f>
        <v>#REF!</v>
      </c>
      <c r="N10" s="42" t="e">
        <f>E10*G10*M10</f>
        <v>#REF!</v>
      </c>
      <c r="O10" s="55"/>
      <c r="P10" s="55"/>
      <c r="Q10" s="45"/>
    </row>
    <row r="11" spans="1:21" s="64" customFormat="1" x14ac:dyDescent="0.25">
      <c r="A11" s="61"/>
      <c r="B11" s="61"/>
      <c r="C11" s="12"/>
      <c r="D11" s="61" t="s">
        <v>9</v>
      </c>
      <c r="E11" s="48" t="e">
        <f>VLOOKUP(D11,#REF!,2,FALSE)</f>
        <v>#REF!</v>
      </c>
      <c r="F11" s="61" t="s">
        <v>29</v>
      </c>
      <c r="G11" s="48" t="e">
        <f>VLOOKUP(F11,#REF!,2,FALSE)</f>
        <v>#REF!</v>
      </c>
      <c r="H11" s="61"/>
      <c r="I11" s="61" t="s">
        <v>9</v>
      </c>
      <c r="J11" s="48" t="e">
        <f>VLOOKUP(I11,#REF!,2,FALSE)</f>
        <v>#REF!</v>
      </c>
      <c r="K11" s="48" t="e">
        <f>J11*G11*E11</f>
        <v>#REF!</v>
      </c>
      <c r="L11" s="51" t="e">
        <f>K11/N11</f>
        <v>#REF!</v>
      </c>
      <c r="M11" s="48" t="e">
        <f>#REF!</f>
        <v>#REF!</v>
      </c>
      <c r="N11" s="48" t="e">
        <f>E11*G11*M11</f>
        <v>#REF!</v>
      </c>
      <c r="O11" s="62"/>
      <c r="P11" s="62"/>
      <c r="Q11" s="63"/>
    </row>
    <row r="12" spans="1:21" s="1" customFormat="1" x14ac:dyDescent="0.25">
      <c r="A12" s="3"/>
      <c r="B12" s="10"/>
      <c r="C12" s="12"/>
      <c r="D12" s="10" t="s">
        <v>9</v>
      </c>
      <c r="E12" s="43" t="e">
        <f>VLOOKUP(D12,#REF!,2,FALSE)</f>
        <v>#REF!</v>
      </c>
      <c r="F12" s="10" t="s">
        <v>29</v>
      </c>
      <c r="G12" s="43" t="e">
        <f>VLOOKUP(F12,#REF!,2,FALSE)</f>
        <v>#REF!</v>
      </c>
      <c r="H12" s="9"/>
      <c r="I12" s="12" t="s">
        <v>9</v>
      </c>
      <c r="J12" s="43" t="e">
        <f>VLOOKUP(I12,#REF!,2,FALSE)</f>
        <v>#REF!</v>
      </c>
      <c r="K12" s="43" t="e">
        <f t="shared" si="0"/>
        <v>#REF!</v>
      </c>
      <c r="L12" s="51" t="e">
        <f t="shared" si="1"/>
        <v>#REF!</v>
      </c>
      <c r="M12" s="43" t="e">
        <f>#REF!</f>
        <v>#REF!</v>
      </c>
      <c r="N12" s="48" t="e">
        <f t="shared" si="2"/>
        <v>#REF!</v>
      </c>
      <c r="O12" s="14"/>
      <c r="P12" s="18"/>
      <c r="Q12" s="6"/>
    </row>
    <row r="13" spans="1:21" s="1" customFormat="1" x14ac:dyDescent="0.25">
      <c r="A13" s="3"/>
      <c r="B13" s="10"/>
      <c r="C13" s="9"/>
      <c r="D13" s="10" t="s">
        <v>9</v>
      </c>
      <c r="E13" s="43" t="e">
        <f>VLOOKUP(D13,#REF!,2,FALSE)</f>
        <v>#REF!</v>
      </c>
      <c r="F13" s="10" t="s">
        <v>29</v>
      </c>
      <c r="G13" s="43" t="e">
        <f>VLOOKUP(F13,#REF!,2,FALSE)</f>
        <v>#REF!</v>
      </c>
      <c r="H13" s="9"/>
      <c r="I13" s="12" t="s">
        <v>9</v>
      </c>
      <c r="J13" s="43" t="e">
        <f>VLOOKUP(I13,#REF!,2,FALSE)</f>
        <v>#REF!</v>
      </c>
      <c r="K13" s="43" t="e">
        <f t="shared" si="0"/>
        <v>#REF!</v>
      </c>
      <c r="L13" s="51" t="e">
        <f t="shared" si="1"/>
        <v>#REF!</v>
      </c>
      <c r="M13" s="43" t="e">
        <f>#REF!</f>
        <v>#REF!</v>
      </c>
      <c r="N13" s="48" t="e">
        <f t="shared" si="2"/>
        <v>#REF!</v>
      </c>
      <c r="O13" s="14"/>
      <c r="P13" s="18"/>
      <c r="Q13" s="6"/>
    </row>
    <row r="14" spans="1:21" s="1" customFormat="1" x14ac:dyDescent="0.25">
      <c r="A14" s="30"/>
      <c r="B14" s="10"/>
      <c r="C14" s="9"/>
      <c r="D14" s="10" t="s">
        <v>9</v>
      </c>
      <c r="E14" s="43" t="e">
        <f>VLOOKUP(D14,#REF!,2,FALSE)</f>
        <v>#REF!</v>
      </c>
      <c r="F14" s="10" t="s">
        <v>29</v>
      </c>
      <c r="G14" s="43" t="e">
        <f>VLOOKUP(F14,#REF!,2,FALSE)</f>
        <v>#REF!</v>
      </c>
      <c r="H14" s="9"/>
      <c r="I14" s="12" t="s">
        <v>9</v>
      </c>
      <c r="J14" s="43" t="e">
        <f>VLOOKUP(I14,#REF!,2,FALSE)</f>
        <v>#REF!</v>
      </c>
      <c r="K14" s="43" t="e">
        <f t="shared" si="0"/>
        <v>#REF!</v>
      </c>
      <c r="L14" s="51" t="e">
        <f t="shared" si="1"/>
        <v>#REF!</v>
      </c>
      <c r="M14" s="43" t="e">
        <f>#REF!</f>
        <v>#REF!</v>
      </c>
      <c r="N14" s="48" t="e">
        <f t="shared" si="2"/>
        <v>#REF!</v>
      </c>
      <c r="O14" s="14"/>
      <c r="P14" s="18"/>
      <c r="Q14" s="6"/>
    </row>
    <row r="15" spans="1:21" s="64" customFormat="1" x14ac:dyDescent="0.25">
      <c r="A15" s="61"/>
      <c r="B15" s="61"/>
      <c r="C15" s="12"/>
      <c r="D15" s="61" t="s">
        <v>9</v>
      </c>
      <c r="E15" s="48" t="e">
        <f>VLOOKUP(D15,#REF!,2,FALSE)</f>
        <v>#REF!</v>
      </c>
      <c r="F15" s="61" t="s">
        <v>29</v>
      </c>
      <c r="G15" s="48" t="e">
        <f>VLOOKUP(F15,#REF!,2,FALSE)</f>
        <v>#REF!</v>
      </c>
      <c r="H15" s="61"/>
      <c r="I15" s="61" t="s">
        <v>9</v>
      </c>
      <c r="J15" s="48" t="e">
        <f>VLOOKUP(I15,#REF!,2,FALSE)</f>
        <v>#REF!</v>
      </c>
      <c r="K15" s="48" t="e">
        <f>J15*G15*E15</f>
        <v>#REF!</v>
      </c>
      <c r="L15" s="51" t="e">
        <f>K15/N15</f>
        <v>#REF!</v>
      </c>
      <c r="M15" s="48" t="e">
        <f>#REF!</f>
        <v>#REF!</v>
      </c>
      <c r="N15" s="48" t="e">
        <f>E15*G15*M15</f>
        <v>#REF!</v>
      </c>
      <c r="O15" s="62"/>
      <c r="P15" s="62"/>
      <c r="Q15" s="63"/>
    </row>
    <row r="16" spans="1:21" x14ac:dyDescent="0.25">
      <c r="A16" s="9"/>
      <c r="B16" s="10"/>
      <c r="C16" s="9"/>
      <c r="D16" s="10" t="s">
        <v>9</v>
      </c>
      <c r="E16" s="43" t="e">
        <f>VLOOKUP(D16,#REF!,2,FALSE)</f>
        <v>#REF!</v>
      </c>
      <c r="F16" s="10" t="s">
        <v>29</v>
      </c>
      <c r="G16" s="43" t="e">
        <f>VLOOKUP(F16,#REF!,2,FALSE)</f>
        <v>#REF!</v>
      </c>
      <c r="H16" s="8"/>
      <c r="I16" s="12" t="s">
        <v>9</v>
      </c>
      <c r="J16" s="43" t="e">
        <f>VLOOKUP(I16,#REF!,2,FALSE)</f>
        <v>#REF!</v>
      </c>
      <c r="K16" s="43" t="e">
        <f t="shared" si="0"/>
        <v>#REF!</v>
      </c>
      <c r="L16" s="51" t="e">
        <f t="shared" si="1"/>
        <v>#REF!</v>
      </c>
      <c r="M16" s="43" t="e">
        <f>#REF!</f>
        <v>#REF!</v>
      </c>
      <c r="N16" s="48" t="e">
        <f t="shared" si="2"/>
        <v>#REF!</v>
      </c>
      <c r="O16" s="14"/>
      <c r="P16" s="18"/>
    </row>
    <row r="17" spans="1:17" x14ac:dyDescent="0.25">
      <c r="A17" s="9"/>
      <c r="B17" s="10"/>
      <c r="C17" s="73"/>
      <c r="D17" s="10" t="s">
        <v>9</v>
      </c>
      <c r="E17" s="43" t="e">
        <f>VLOOKUP(D17,#REF!,2,FALSE)</f>
        <v>#REF!</v>
      </c>
      <c r="F17" s="10" t="s">
        <v>29</v>
      </c>
      <c r="G17" s="43" t="e">
        <f>VLOOKUP(F17,#REF!,2,FALSE)</f>
        <v>#REF!</v>
      </c>
      <c r="H17" s="8"/>
      <c r="I17" s="12" t="s">
        <v>9</v>
      </c>
      <c r="J17" s="43" t="e">
        <f>VLOOKUP(I17,#REF!,2,FALSE)</f>
        <v>#REF!</v>
      </c>
      <c r="K17" s="43" t="e">
        <f t="shared" si="0"/>
        <v>#REF!</v>
      </c>
      <c r="L17" s="51" t="e">
        <f t="shared" si="1"/>
        <v>#REF!</v>
      </c>
      <c r="M17" s="43" t="e">
        <f>#REF!</f>
        <v>#REF!</v>
      </c>
      <c r="N17" s="48" t="e">
        <f t="shared" si="2"/>
        <v>#REF!</v>
      </c>
      <c r="O17" s="14"/>
      <c r="P17" s="18"/>
    </row>
    <row r="18" spans="1:17" s="1" customFormat="1" x14ac:dyDescent="0.25">
      <c r="A18" s="9"/>
      <c r="B18" s="10"/>
      <c r="C18" s="9"/>
      <c r="D18" s="10" t="s">
        <v>9</v>
      </c>
      <c r="E18" s="43" t="e">
        <f>VLOOKUP(D18,#REF!,2,FALSE)</f>
        <v>#REF!</v>
      </c>
      <c r="F18" s="10" t="s">
        <v>29</v>
      </c>
      <c r="G18" s="43" t="e">
        <f>VLOOKUP(F18,#REF!,2,FALSE)</f>
        <v>#REF!</v>
      </c>
      <c r="H18" s="9"/>
      <c r="I18" s="12" t="s">
        <v>9</v>
      </c>
      <c r="J18" s="43" t="e">
        <f>VLOOKUP(I18,#REF!,2,FALSE)</f>
        <v>#REF!</v>
      </c>
      <c r="K18" s="43" t="e">
        <f t="shared" si="0"/>
        <v>#REF!</v>
      </c>
      <c r="L18" s="51" t="e">
        <f t="shared" si="1"/>
        <v>#REF!</v>
      </c>
      <c r="M18" s="43" t="e">
        <f>#REF!</f>
        <v>#REF!</v>
      </c>
      <c r="N18" s="48" t="e">
        <f t="shared" si="2"/>
        <v>#REF!</v>
      </c>
      <c r="O18" s="14"/>
      <c r="P18" s="18"/>
      <c r="Q18" s="6"/>
    </row>
    <row r="19" spans="1:17" s="1" customFormat="1" x14ac:dyDescent="0.25">
      <c r="A19" s="9"/>
      <c r="B19" s="10"/>
      <c r="C19" s="9"/>
      <c r="D19" s="10" t="s">
        <v>9</v>
      </c>
      <c r="E19" s="43" t="e">
        <f>VLOOKUP(D19,#REF!,2,FALSE)</f>
        <v>#REF!</v>
      </c>
      <c r="F19" s="10" t="s">
        <v>29</v>
      </c>
      <c r="G19" s="43" t="e">
        <f>VLOOKUP(F19,#REF!,2,FALSE)</f>
        <v>#REF!</v>
      </c>
      <c r="H19" s="9"/>
      <c r="I19" s="12" t="s">
        <v>9</v>
      </c>
      <c r="J19" s="43" t="e">
        <f>VLOOKUP(I19,#REF!,2,FALSE)</f>
        <v>#REF!</v>
      </c>
      <c r="K19" s="43" t="e">
        <f t="shared" si="0"/>
        <v>#REF!</v>
      </c>
      <c r="L19" s="51" t="e">
        <f t="shared" si="1"/>
        <v>#REF!</v>
      </c>
      <c r="M19" s="43" t="e">
        <f>#REF!</f>
        <v>#REF!</v>
      </c>
      <c r="N19" s="48" t="e">
        <f t="shared" si="2"/>
        <v>#REF!</v>
      </c>
      <c r="O19" s="14"/>
      <c r="P19" s="18"/>
      <c r="Q19" s="6"/>
    </row>
    <row r="20" spans="1:17" s="1" customFormat="1" x14ac:dyDescent="0.25">
      <c r="A20" s="9"/>
      <c r="B20" s="10"/>
      <c r="C20" s="13"/>
      <c r="D20" s="10" t="s">
        <v>9</v>
      </c>
      <c r="E20" s="43" t="e">
        <f>VLOOKUP(D20,#REF!,2,FALSE)</f>
        <v>#REF!</v>
      </c>
      <c r="F20" s="10" t="s">
        <v>29</v>
      </c>
      <c r="G20" s="43" t="e">
        <f>VLOOKUP(F20,#REF!,2,FALSE)</f>
        <v>#REF!</v>
      </c>
      <c r="H20" s="9"/>
      <c r="I20" s="12" t="s">
        <v>9</v>
      </c>
      <c r="J20" s="43" t="e">
        <f>VLOOKUP(I20,#REF!,2,FALSE)</f>
        <v>#REF!</v>
      </c>
      <c r="K20" s="43" t="e">
        <f t="shared" si="0"/>
        <v>#REF!</v>
      </c>
      <c r="L20" s="51" t="e">
        <f t="shared" si="1"/>
        <v>#REF!</v>
      </c>
      <c r="M20" s="43" t="e">
        <f>#REF!</f>
        <v>#REF!</v>
      </c>
      <c r="N20" s="48" t="e">
        <f t="shared" si="2"/>
        <v>#REF!</v>
      </c>
      <c r="O20" s="14"/>
      <c r="P20" s="18"/>
      <c r="Q20" s="6"/>
    </row>
    <row r="21" spans="1:17" s="1" customFormat="1" x14ac:dyDescent="0.25">
      <c r="A21" s="9"/>
      <c r="B21" s="10"/>
      <c r="C21" s="13"/>
      <c r="D21" s="10" t="s">
        <v>9</v>
      </c>
      <c r="E21" s="43" t="e">
        <f>VLOOKUP(D21,#REF!,2,FALSE)</f>
        <v>#REF!</v>
      </c>
      <c r="F21" s="10" t="s">
        <v>29</v>
      </c>
      <c r="G21" s="43" t="e">
        <f>VLOOKUP(F21,#REF!,2,FALSE)</f>
        <v>#REF!</v>
      </c>
      <c r="H21" s="9"/>
      <c r="I21" s="12" t="s">
        <v>9</v>
      </c>
      <c r="J21" s="43" t="e">
        <f>VLOOKUP(I21,#REF!,2,FALSE)</f>
        <v>#REF!</v>
      </c>
      <c r="K21" s="43" t="e">
        <f t="shared" si="0"/>
        <v>#REF!</v>
      </c>
      <c r="L21" s="51" t="e">
        <f t="shared" si="1"/>
        <v>#REF!</v>
      </c>
      <c r="M21" s="43" t="e">
        <f>#REF!</f>
        <v>#REF!</v>
      </c>
      <c r="N21" s="48" t="e">
        <f t="shared" si="2"/>
        <v>#REF!</v>
      </c>
      <c r="O21" s="14"/>
      <c r="P21" s="18"/>
      <c r="Q21" s="6"/>
    </row>
    <row r="22" spans="1:17" s="46" customFormat="1" x14ac:dyDescent="0.25">
      <c r="A22" s="34"/>
      <c r="B22" s="34"/>
      <c r="C22" s="5"/>
      <c r="D22" s="34" t="s">
        <v>9</v>
      </c>
      <c r="E22" s="42" t="e">
        <f>VLOOKUP(D22,#REF!,2,FALSE)</f>
        <v>#REF!</v>
      </c>
      <c r="F22" s="34" t="s">
        <v>9</v>
      </c>
      <c r="G22" s="42" t="e">
        <f>VLOOKUP(F22,#REF!,2,FALSE)</f>
        <v>#REF!</v>
      </c>
      <c r="H22" s="35"/>
      <c r="I22" s="35" t="s">
        <v>9</v>
      </c>
      <c r="J22" s="42" t="e">
        <f>VLOOKUP(I22,#REF!,2,FALSE)</f>
        <v>#REF!</v>
      </c>
      <c r="K22" s="42" t="e">
        <f>J22*G22*E22</f>
        <v>#REF!</v>
      </c>
      <c r="L22" s="36" t="e">
        <f>K22/N22</f>
        <v>#REF!</v>
      </c>
      <c r="M22" s="42" t="e">
        <f>#REF!</f>
        <v>#REF!</v>
      </c>
      <c r="N22" s="42" t="e">
        <f>E22*G22*M22</f>
        <v>#REF!</v>
      </c>
      <c r="O22" s="55"/>
      <c r="P22" s="55"/>
      <c r="Q22" s="45"/>
    </row>
    <row r="23" spans="1:17" s="1" customFormat="1" x14ac:dyDescent="0.25">
      <c r="A23" s="9"/>
      <c r="B23" s="10"/>
      <c r="C23" s="13"/>
      <c r="D23" s="10" t="s">
        <v>9</v>
      </c>
      <c r="E23" s="43" t="e">
        <f>VLOOKUP(D23,#REF!,2,FALSE)</f>
        <v>#REF!</v>
      </c>
      <c r="F23" s="10" t="s">
        <v>29</v>
      </c>
      <c r="G23" s="43" t="e">
        <f>VLOOKUP(F23,#REF!,2,FALSE)</f>
        <v>#REF!</v>
      </c>
      <c r="H23" s="9"/>
      <c r="I23" s="12" t="s">
        <v>9</v>
      </c>
      <c r="J23" s="43" t="e">
        <f>VLOOKUP(I23,#REF!,2,FALSE)</f>
        <v>#REF!</v>
      </c>
      <c r="K23" s="43" t="e">
        <f t="shared" si="0"/>
        <v>#REF!</v>
      </c>
      <c r="L23" s="51" t="e">
        <f t="shared" si="1"/>
        <v>#REF!</v>
      </c>
      <c r="M23" s="43" t="e">
        <f>#REF!</f>
        <v>#REF!</v>
      </c>
      <c r="N23" s="48" t="e">
        <f t="shared" si="2"/>
        <v>#REF!</v>
      </c>
      <c r="O23" s="15"/>
      <c r="P23" s="18"/>
      <c r="Q23" s="6"/>
    </row>
    <row r="24" spans="1:17" s="60" customFormat="1" x14ac:dyDescent="0.25">
      <c r="A24" s="12"/>
      <c r="B24" s="12"/>
      <c r="C24" s="17"/>
      <c r="D24" s="61" t="s">
        <v>9</v>
      </c>
      <c r="E24" s="48" t="e">
        <f>VLOOKUP(D24,#REF!,2,FALSE)</f>
        <v>#REF!</v>
      </c>
      <c r="F24" s="61" t="s">
        <v>9</v>
      </c>
      <c r="G24" s="48" t="e">
        <f>VLOOKUP(F24,#REF!,2,FALSE)</f>
        <v>#REF!</v>
      </c>
      <c r="H24" s="61"/>
      <c r="I24" s="61" t="s">
        <v>9</v>
      </c>
      <c r="J24" s="48" t="e">
        <f>VLOOKUP(I24,#REF!,2,FALSE)</f>
        <v>#REF!</v>
      </c>
      <c r="K24" s="48" t="e">
        <f>J24*G24*E24</f>
        <v>#REF!</v>
      </c>
      <c r="L24" s="51" t="e">
        <f>K24/N24</f>
        <v>#REF!</v>
      </c>
      <c r="M24" s="48" t="e">
        <f>#REF!</f>
        <v>#REF!</v>
      </c>
      <c r="N24" s="48" t="e">
        <f>E24*G24*M24</f>
        <v>#REF!</v>
      </c>
      <c r="O24" s="17"/>
      <c r="P24" s="58"/>
      <c r="Q24" s="59"/>
    </row>
    <row r="25" spans="1:17" s="1" customFormat="1" x14ac:dyDescent="0.25">
      <c r="A25" s="9"/>
      <c r="B25" s="10"/>
      <c r="C25" s="13"/>
      <c r="D25" s="10" t="s">
        <v>9</v>
      </c>
      <c r="E25" s="43" t="e">
        <f>VLOOKUP(D25,#REF!,2,FALSE)</f>
        <v>#REF!</v>
      </c>
      <c r="F25" s="10" t="s">
        <v>29</v>
      </c>
      <c r="G25" s="43" t="e">
        <f>VLOOKUP(F25,#REF!,2,FALSE)</f>
        <v>#REF!</v>
      </c>
      <c r="H25" s="9"/>
      <c r="I25" s="12" t="s">
        <v>9</v>
      </c>
      <c r="J25" s="43" t="e">
        <f>VLOOKUP(I25,#REF!,2,FALSE)</f>
        <v>#REF!</v>
      </c>
      <c r="K25" s="43" t="e">
        <f t="shared" si="0"/>
        <v>#REF!</v>
      </c>
      <c r="L25" s="51" t="e">
        <f t="shared" si="1"/>
        <v>#REF!</v>
      </c>
      <c r="M25" s="43" t="e">
        <f>#REF!</f>
        <v>#REF!</v>
      </c>
      <c r="N25" s="48" t="e">
        <f t="shared" si="2"/>
        <v>#REF!</v>
      </c>
      <c r="O25" s="16"/>
      <c r="P25" s="18"/>
      <c r="Q25" s="6"/>
    </row>
    <row r="26" spans="1:17" s="38" customFormat="1" x14ac:dyDescent="0.25">
      <c r="A26" s="9"/>
      <c r="B26" s="10"/>
      <c r="C26" s="13"/>
      <c r="D26" s="10" t="s">
        <v>9</v>
      </c>
      <c r="E26" s="43" t="e">
        <f>VLOOKUP(D26,#REF!,2,FALSE)</f>
        <v>#REF!</v>
      </c>
      <c r="F26" s="10" t="s">
        <v>29</v>
      </c>
      <c r="G26" s="43" t="e">
        <f>VLOOKUP(F26,#REF!,2,FALSE)</f>
        <v>#REF!</v>
      </c>
      <c r="H26" s="9"/>
      <c r="I26" s="12" t="s">
        <v>9</v>
      </c>
      <c r="J26" s="43" t="e">
        <f>VLOOKUP(I26,#REF!,2,FALSE)</f>
        <v>#REF!</v>
      </c>
      <c r="K26" s="43" t="e">
        <f t="shared" si="0"/>
        <v>#REF!</v>
      </c>
      <c r="L26" s="51" t="e">
        <f t="shared" si="1"/>
        <v>#REF!</v>
      </c>
      <c r="M26" s="43" t="e">
        <f>#REF!</f>
        <v>#REF!</v>
      </c>
      <c r="N26" s="48" t="e">
        <f t="shared" si="2"/>
        <v>#REF!</v>
      </c>
      <c r="O26" s="16"/>
      <c r="P26" s="18"/>
      <c r="Q26" s="37"/>
    </row>
    <row r="27" spans="1:17" s="1" customFormat="1" ht="57.75" customHeight="1" x14ac:dyDescent="0.25">
      <c r="A27" s="9"/>
      <c r="B27" s="10"/>
      <c r="C27" s="13"/>
      <c r="D27" s="10" t="s">
        <v>9</v>
      </c>
      <c r="E27" s="43" t="e">
        <f>VLOOKUP(D27,#REF!,2,FALSE)</f>
        <v>#REF!</v>
      </c>
      <c r="F27" s="10" t="s">
        <v>29</v>
      </c>
      <c r="G27" s="43" t="e">
        <f>VLOOKUP(F27,#REF!,2,FALSE)</f>
        <v>#REF!</v>
      </c>
      <c r="H27" s="9"/>
      <c r="I27" s="12" t="s">
        <v>9</v>
      </c>
      <c r="J27" s="43" t="e">
        <f>VLOOKUP(I27,#REF!,2,FALSE)</f>
        <v>#REF!</v>
      </c>
      <c r="K27" s="43" t="e">
        <f t="shared" si="0"/>
        <v>#REF!</v>
      </c>
      <c r="L27" s="51" t="e">
        <f t="shared" si="1"/>
        <v>#REF!</v>
      </c>
      <c r="M27" s="43" t="e">
        <f>#REF!</f>
        <v>#REF!</v>
      </c>
      <c r="N27" s="48" t="e">
        <f t="shared" si="2"/>
        <v>#REF!</v>
      </c>
      <c r="O27" s="16"/>
      <c r="P27" s="18"/>
      <c r="Q27" s="6"/>
    </row>
    <row r="28" spans="1:17" s="1" customFormat="1" ht="72.75" customHeight="1" x14ac:dyDescent="0.25">
      <c r="A28" s="9"/>
      <c r="B28" s="10"/>
      <c r="C28" s="13"/>
      <c r="D28" s="10" t="s">
        <v>9</v>
      </c>
      <c r="E28" s="43" t="e">
        <f>VLOOKUP(D28,#REF!,2,FALSE)</f>
        <v>#REF!</v>
      </c>
      <c r="F28" s="10" t="s">
        <v>29</v>
      </c>
      <c r="G28" s="43" t="e">
        <f>VLOOKUP(F28,#REF!,2,FALSE)</f>
        <v>#REF!</v>
      </c>
      <c r="H28" s="9"/>
      <c r="I28" s="12" t="s">
        <v>9</v>
      </c>
      <c r="J28" s="43" t="e">
        <f>VLOOKUP(I28,#REF!,2,FALSE)</f>
        <v>#REF!</v>
      </c>
      <c r="K28" s="43" t="e">
        <f t="shared" si="0"/>
        <v>#REF!</v>
      </c>
      <c r="L28" s="51" t="e">
        <f t="shared" si="1"/>
        <v>#REF!</v>
      </c>
      <c r="M28" s="43" t="e">
        <f>#REF!</f>
        <v>#REF!</v>
      </c>
      <c r="N28" s="48" t="e">
        <f t="shared" si="2"/>
        <v>#REF!</v>
      </c>
      <c r="O28" s="16"/>
      <c r="P28" s="18"/>
      <c r="Q28" s="6"/>
    </row>
    <row r="29" spans="1:17" x14ac:dyDescent="0.25">
      <c r="A29" s="9"/>
      <c r="B29" s="10"/>
      <c r="C29" s="17"/>
      <c r="D29" s="10" t="s">
        <v>9</v>
      </c>
      <c r="E29" s="43" t="e">
        <f>VLOOKUP(D29,#REF!,2,FALSE)</f>
        <v>#REF!</v>
      </c>
      <c r="F29" s="10" t="s">
        <v>29</v>
      </c>
      <c r="G29" s="43" t="e">
        <f>VLOOKUP(F29,#REF!,2,FALSE)</f>
        <v>#REF!</v>
      </c>
      <c r="H29" s="9"/>
      <c r="I29" s="12" t="s">
        <v>9</v>
      </c>
      <c r="J29" s="43" t="e">
        <f>VLOOKUP(I29,#REF!,2,FALSE)</f>
        <v>#REF!</v>
      </c>
      <c r="K29" s="43" t="e">
        <f t="shared" si="0"/>
        <v>#REF!</v>
      </c>
      <c r="L29" s="51" t="e">
        <f t="shared" si="1"/>
        <v>#REF!</v>
      </c>
      <c r="M29" s="43" t="e">
        <f>#REF!</f>
        <v>#REF!</v>
      </c>
      <c r="N29" s="48" t="e">
        <f t="shared" si="2"/>
        <v>#REF!</v>
      </c>
      <c r="O29" s="15"/>
      <c r="P29" s="18"/>
    </row>
    <row r="30" spans="1:17" s="46" customFormat="1" x14ac:dyDescent="0.25">
      <c r="A30" s="34"/>
      <c r="B30" s="34"/>
      <c r="C30" s="5"/>
      <c r="D30" s="34" t="s">
        <v>9</v>
      </c>
      <c r="E30" s="42" t="e">
        <f>VLOOKUP(D30,#REF!,2,FALSE)</f>
        <v>#REF!</v>
      </c>
      <c r="F30" s="34" t="s">
        <v>9</v>
      </c>
      <c r="G30" s="42" t="e">
        <f>VLOOKUP(F30,#REF!,2,FALSE)</f>
        <v>#REF!</v>
      </c>
      <c r="H30" s="35"/>
      <c r="I30" s="35" t="s">
        <v>9</v>
      </c>
      <c r="J30" s="42" t="e">
        <f>VLOOKUP(I30,#REF!,2,FALSE)</f>
        <v>#REF!</v>
      </c>
      <c r="K30" s="42" t="e">
        <f>J30*G30*E30</f>
        <v>#REF!</v>
      </c>
      <c r="L30" s="36" t="e">
        <f>K30/N30</f>
        <v>#REF!</v>
      </c>
      <c r="M30" s="42" t="e">
        <f>#REF!</f>
        <v>#REF!</v>
      </c>
      <c r="N30" s="42" t="e">
        <f>E30*G30*M30</f>
        <v>#REF!</v>
      </c>
      <c r="O30" s="55"/>
      <c r="P30" s="55"/>
      <c r="Q30" s="45"/>
    </row>
    <row r="31" spans="1:17" s="64" customFormat="1" x14ac:dyDescent="0.25">
      <c r="A31" s="61"/>
      <c r="B31" s="61"/>
      <c r="C31" s="12"/>
      <c r="D31" s="61" t="s">
        <v>9</v>
      </c>
      <c r="E31" s="48" t="e">
        <f>VLOOKUP(D31,#REF!,2,FALSE)</f>
        <v>#REF!</v>
      </c>
      <c r="F31" s="61" t="s">
        <v>9</v>
      </c>
      <c r="G31" s="48" t="e">
        <f>VLOOKUP(F31,#REF!,2,FALSE)</f>
        <v>#REF!</v>
      </c>
      <c r="H31" s="61"/>
      <c r="I31" s="61" t="s">
        <v>9</v>
      </c>
      <c r="J31" s="48" t="e">
        <f>VLOOKUP(I31,#REF!,2,FALSE)</f>
        <v>#REF!</v>
      </c>
      <c r="K31" s="48" t="e">
        <f>J31*G31*E31</f>
        <v>#REF!</v>
      </c>
      <c r="L31" s="51" t="e">
        <f>K31/N31</f>
        <v>#REF!</v>
      </c>
      <c r="M31" s="48" t="e">
        <f>#REF!</f>
        <v>#REF!</v>
      </c>
      <c r="N31" s="48" t="e">
        <f>E31*G31*M31</f>
        <v>#REF!</v>
      </c>
      <c r="O31" s="62"/>
      <c r="P31" s="62"/>
      <c r="Q31" s="63"/>
    </row>
    <row r="32" spans="1:17" x14ac:dyDescent="0.25">
      <c r="A32" s="9"/>
      <c r="B32" s="10"/>
      <c r="C32" s="16"/>
      <c r="D32" s="10" t="s">
        <v>9</v>
      </c>
      <c r="E32" s="43" t="e">
        <f>VLOOKUP(D32,#REF!,2,FALSE)</f>
        <v>#REF!</v>
      </c>
      <c r="F32" s="10" t="s">
        <v>29</v>
      </c>
      <c r="G32" s="43" t="e">
        <f>VLOOKUP(F32,#REF!,2,FALSE)</f>
        <v>#REF!</v>
      </c>
      <c r="H32" s="53"/>
      <c r="I32" s="54" t="s">
        <v>9</v>
      </c>
      <c r="J32" s="43" t="e">
        <f>VLOOKUP(I32,#REF!,2,FALSE)</f>
        <v>#REF!</v>
      </c>
      <c r="K32" s="43" t="e">
        <f t="shared" si="0"/>
        <v>#REF!</v>
      </c>
      <c r="L32" s="51" t="e">
        <f t="shared" si="1"/>
        <v>#REF!</v>
      </c>
      <c r="M32" s="43" t="e">
        <f>#REF!</f>
        <v>#REF!</v>
      </c>
      <c r="N32" s="48" t="e">
        <f t="shared" si="2"/>
        <v>#REF!</v>
      </c>
      <c r="O32" s="14"/>
      <c r="P32" s="19"/>
    </row>
    <row r="33" spans="1:17" x14ac:dyDescent="0.25">
      <c r="A33" s="9"/>
      <c r="B33" s="10"/>
      <c r="C33" s="16"/>
      <c r="D33" s="10" t="s">
        <v>9</v>
      </c>
      <c r="E33" s="43" t="e">
        <f>VLOOKUP(D33,#REF!,2,FALSE)</f>
        <v>#REF!</v>
      </c>
      <c r="F33" s="10" t="s">
        <v>29</v>
      </c>
      <c r="G33" s="43" t="e">
        <f>VLOOKUP(F33,#REF!,2,FALSE)</f>
        <v>#REF!</v>
      </c>
      <c r="H33" s="53"/>
      <c r="I33" s="54" t="s">
        <v>9</v>
      </c>
      <c r="J33" s="43" t="e">
        <f>VLOOKUP(I33,#REF!,2,FALSE)</f>
        <v>#REF!</v>
      </c>
      <c r="K33" s="43" t="e">
        <f t="shared" si="0"/>
        <v>#REF!</v>
      </c>
      <c r="L33" s="51" t="e">
        <f t="shared" si="1"/>
        <v>#REF!</v>
      </c>
      <c r="M33" s="43" t="e">
        <f>#REF!</f>
        <v>#REF!</v>
      </c>
      <c r="N33" s="48" t="e">
        <f t="shared" si="2"/>
        <v>#REF!</v>
      </c>
      <c r="O33" s="16"/>
      <c r="P33" s="18"/>
    </row>
    <row r="34" spans="1:17" x14ac:dyDescent="0.25">
      <c r="A34" s="9"/>
      <c r="B34" s="10"/>
      <c r="C34" s="14"/>
      <c r="D34" s="10" t="s">
        <v>9</v>
      </c>
      <c r="E34" s="43" t="e">
        <f>VLOOKUP(D34,#REF!,2,FALSE)</f>
        <v>#REF!</v>
      </c>
      <c r="F34" s="10" t="s">
        <v>29</v>
      </c>
      <c r="G34" s="43" t="e">
        <f>VLOOKUP(F34,#REF!,2,FALSE)</f>
        <v>#REF!</v>
      </c>
      <c r="H34" s="53"/>
      <c r="I34" s="54" t="s">
        <v>9</v>
      </c>
      <c r="J34" s="43" t="e">
        <f>VLOOKUP(I34,#REF!,2,FALSE)</f>
        <v>#REF!</v>
      </c>
      <c r="K34" s="43" t="e">
        <f t="shared" si="0"/>
        <v>#REF!</v>
      </c>
      <c r="L34" s="51" t="e">
        <f t="shared" si="1"/>
        <v>#REF!</v>
      </c>
      <c r="M34" s="43" t="e">
        <f>#REF!</f>
        <v>#REF!</v>
      </c>
      <c r="N34" s="48" t="e">
        <f t="shared" si="2"/>
        <v>#REF!</v>
      </c>
      <c r="O34" s="14"/>
      <c r="P34" s="13"/>
    </row>
    <row r="35" spans="1:17" x14ac:dyDescent="0.25">
      <c r="A35" s="9"/>
      <c r="B35" s="10"/>
      <c r="C35" s="23"/>
      <c r="D35" s="10" t="s">
        <v>9</v>
      </c>
      <c r="E35" s="43" t="e">
        <f>VLOOKUP(D35,#REF!,2,FALSE)</f>
        <v>#REF!</v>
      </c>
      <c r="F35" s="10" t="s">
        <v>29</v>
      </c>
      <c r="G35" s="43" t="e">
        <f>VLOOKUP(F35,#REF!,2,FALSE)</f>
        <v>#REF!</v>
      </c>
      <c r="H35" s="53"/>
      <c r="I35" s="54" t="s">
        <v>9</v>
      </c>
      <c r="J35" s="43" t="e">
        <f>VLOOKUP(I35,#REF!,2,FALSE)</f>
        <v>#REF!</v>
      </c>
      <c r="K35" s="43" t="e">
        <f t="shared" si="0"/>
        <v>#REF!</v>
      </c>
      <c r="L35" s="51" t="e">
        <f t="shared" si="1"/>
        <v>#REF!</v>
      </c>
      <c r="M35" s="43" t="e">
        <f>#REF!</f>
        <v>#REF!</v>
      </c>
      <c r="N35" s="48" t="e">
        <f t="shared" si="2"/>
        <v>#REF!</v>
      </c>
      <c r="O35" s="16"/>
      <c r="P35" s="18"/>
    </row>
    <row r="36" spans="1:17" s="64" customFormat="1" x14ac:dyDescent="0.25">
      <c r="A36" s="61"/>
      <c r="B36" s="61"/>
      <c r="C36" s="12"/>
      <c r="D36" s="61" t="s">
        <v>9</v>
      </c>
      <c r="E36" s="48" t="e">
        <f>VLOOKUP(D36,#REF!,2,FALSE)</f>
        <v>#REF!</v>
      </c>
      <c r="F36" s="61" t="s">
        <v>9</v>
      </c>
      <c r="G36" s="48" t="e">
        <f>VLOOKUP(F36,#REF!,2,FALSE)</f>
        <v>#REF!</v>
      </c>
      <c r="H36" s="61"/>
      <c r="I36" s="61" t="s">
        <v>9</v>
      </c>
      <c r="J36" s="48" t="e">
        <f>VLOOKUP(I36,#REF!,2,FALSE)</f>
        <v>#REF!</v>
      </c>
      <c r="K36" s="48" t="e">
        <f>J36*G36*E36</f>
        <v>#REF!</v>
      </c>
      <c r="L36" s="51" t="e">
        <f>K36/N36</f>
        <v>#REF!</v>
      </c>
      <c r="M36" s="48" t="e">
        <f>#REF!</f>
        <v>#REF!</v>
      </c>
      <c r="N36" s="48" t="e">
        <f>E36*G36*M36</f>
        <v>#REF!</v>
      </c>
      <c r="O36" s="62"/>
      <c r="P36" s="62"/>
      <c r="Q36" s="63"/>
    </row>
    <row r="37" spans="1:17" x14ac:dyDescent="0.25">
      <c r="A37" s="9"/>
      <c r="B37" s="10"/>
      <c r="C37" s="8"/>
      <c r="D37" s="10" t="s">
        <v>9</v>
      </c>
      <c r="E37" s="43" t="e">
        <f>VLOOKUP(D37,#REF!,2,FALSE)</f>
        <v>#REF!</v>
      </c>
      <c r="F37" s="9" t="s">
        <v>29</v>
      </c>
      <c r="G37" s="43" t="e">
        <f>VLOOKUP(F37,#REF!,2,FALSE)</f>
        <v>#REF!</v>
      </c>
      <c r="H37" s="53"/>
      <c r="I37" s="12" t="s">
        <v>9</v>
      </c>
      <c r="J37" s="43" t="e">
        <f>VLOOKUP(I37,#REF!,2,FALSE)</f>
        <v>#REF!</v>
      </c>
      <c r="K37" s="43" t="e">
        <f t="shared" si="0"/>
        <v>#REF!</v>
      </c>
      <c r="L37" s="51" t="e">
        <f t="shared" si="1"/>
        <v>#REF!</v>
      </c>
      <c r="M37" s="43" t="e">
        <f>#REF!</f>
        <v>#REF!</v>
      </c>
      <c r="N37" s="48" t="e">
        <f t="shared" si="2"/>
        <v>#REF!</v>
      </c>
      <c r="O37" s="14"/>
      <c r="P37" s="18"/>
    </row>
    <row r="38" spans="1:17" s="46" customFormat="1" x14ac:dyDescent="0.25">
      <c r="A38" s="34"/>
      <c r="B38" s="34"/>
      <c r="C38" s="5"/>
      <c r="D38" s="34" t="s">
        <v>9</v>
      </c>
      <c r="E38" s="42" t="e">
        <f>VLOOKUP(D38,#REF!,2,FALSE)</f>
        <v>#REF!</v>
      </c>
      <c r="F38" s="34" t="s">
        <v>9</v>
      </c>
      <c r="G38" s="42" t="e">
        <f>VLOOKUP(F38,#REF!,2,FALSE)</f>
        <v>#REF!</v>
      </c>
      <c r="H38" s="35"/>
      <c r="I38" s="35" t="s">
        <v>9</v>
      </c>
      <c r="J38" s="42" t="e">
        <f>VLOOKUP(I38,#REF!,2,FALSE)</f>
        <v>#REF!</v>
      </c>
      <c r="K38" s="42" t="e">
        <f>J38*G38*E38</f>
        <v>#REF!</v>
      </c>
      <c r="L38" s="36" t="e">
        <f>K38/N38</f>
        <v>#REF!</v>
      </c>
      <c r="M38" s="42" t="e">
        <f>#REF!</f>
        <v>#REF!</v>
      </c>
      <c r="N38" s="42" t="e">
        <f>E38*G38*M38</f>
        <v>#REF!</v>
      </c>
      <c r="O38" s="55"/>
      <c r="P38" s="55"/>
      <c r="Q38" s="45"/>
    </row>
    <row r="39" spans="1:17" s="70" customFormat="1" x14ac:dyDescent="0.25">
      <c r="A39" s="20"/>
      <c r="B39" s="20"/>
      <c r="C39" s="12"/>
      <c r="D39" s="65" t="s">
        <v>9</v>
      </c>
      <c r="E39" s="74" t="e">
        <f>VLOOKUP(D39,#REF!,2,FALSE)</f>
        <v>#REF!</v>
      </c>
      <c r="F39" s="66" t="s">
        <v>9</v>
      </c>
      <c r="G39" s="75" t="e">
        <f>VLOOKUP(F39,#REF!,2,FALSE)</f>
        <v>#REF!</v>
      </c>
      <c r="H39" s="67"/>
      <c r="I39" s="67" t="s">
        <v>9</v>
      </c>
      <c r="J39" s="75" t="e">
        <f>VLOOKUP(I39,#REF!,2,FALSE)</f>
        <v>#REF!</v>
      </c>
      <c r="K39" s="75" t="e">
        <f>J39*G39*E39</f>
        <v>#REF!</v>
      </c>
      <c r="L39" s="56" t="e">
        <f>K39/N39</f>
        <v>#REF!</v>
      </c>
      <c r="M39" s="75" t="e">
        <f>#REF!</f>
        <v>#REF!</v>
      </c>
      <c r="N39" s="75" t="e">
        <f>E39*G39*M39</f>
        <v>#REF!</v>
      </c>
      <c r="O39" s="68"/>
      <c r="P39" s="68"/>
      <c r="Q39" s="69"/>
    </row>
    <row r="40" spans="1:17" s="46" customFormat="1" x14ac:dyDescent="0.25">
      <c r="A40" s="34"/>
      <c r="B40" s="34"/>
      <c r="C40" s="5"/>
      <c r="D40" s="34" t="s">
        <v>9</v>
      </c>
      <c r="E40" s="42" t="e">
        <f>VLOOKUP(D40,#REF!,2,FALSE)</f>
        <v>#REF!</v>
      </c>
      <c r="F40" s="34" t="s">
        <v>9</v>
      </c>
      <c r="G40" s="42" t="e">
        <f>VLOOKUP(F40,#REF!,2,FALSE)</f>
        <v>#REF!</v>
      </c>
      <c r="H40" s="35"/>
      <c r="I40" s="35" t="s">
        <v>9</v>
      </c>
      <c r="J40" s="42" t="e">
        <f>VLOOKUP(I40,#REF!,2,FALSE)</f>
        <v>#REF!</v>
      </c>
      <c r="K40" s="42" t="e">
        <f>J40*G40*E40</f>
        <v>#REF!</v>
      </c>
      <c r="L40" s="36" t="e">
        <f>K40/N40</f>
        <v>#REF!</v>
      </c>
      <c r="M40" s="42" t="e">
        <f>#REF!</f>
        <v>#REF!</v>
      </c>
      <c r="N40" s="42" t="e">
        <f>E40*G40*M40</f>
        <v>#REF!</v>
      </c>
      <c r="O40" s="55"/>
      <c r="P40" s="55"/>
      <c r="Q40" s="45"/>
    </row>
    <row r="41" spans="1:17" x14ac:dyDescent="0.25">
      <c r="A41" s="7"/>
      <c r="B41" s="8"/>
      <c r="C41" s="12"/>
      <c r="D41" s="10" t="s">
        <v>9</v>
      </c>
      <c r="E41" s="43" t="e">
        <f>VLOOKUP(D41,#REF!,2,FALSE)</f>
        <v>#REF!</v>
      </c>
      <c r="F41" s="10" t="s">
        <v>29</v>
      </c>
      <c r="G41" s="43" t="e">
        <f>VLOOKUP(F41,#REF!,2,FALSE)</f>
        <v>#REF!</v>
      </c>
      <c r="I41" s="54" t="s">
        <v>9</v>
      </c>
      <c r="J41" s="43" t="e">
        <f>VLOOKUP(I41,#REF!,2,FALSE)</f>
        <v>#REF!</v>
      </c>
      <c r="K41" s="43" t="e">
        <f t="shared" si="0"/>
        <v>#REF!</v>
      </c>
      <c r="L41" s="51" t="e">
        <f t="shared" si="1"/>
        <v>#REF!</v>
      </c>
      <c r="M41" s="43" t="e">
        <f>#REF!</f>
        <v>#REF!</v>
      </c>
      <c r="N41" s="48" t="e">
        <f t="shared" si="2"/>
        <v>#REF!</v>
      </c>
      <c r="O41" s="14"/>
      <c r="P41" s="18"/>
    </row>
    <row r="42" spans="1:17" x14ac:dyDescent="0.25">
      <c r="A42" s="7"/>
      <c r="B42" s="8"/>
      <c r="C42" s="21"/>
      <c r="D42" s="10" t="s">
        <v>9</v>
      </c>
      <c r="E42" s="43" t="e">
        <f>VLOOKUP(D42,#REF!,2,FALSE)</f>
        <v>#REF!</v>
      </c>
      <c r="F42" s="10" t="s">
        <v>29</v>
      </c>
      <c r="G42" s="43" t="e">
        <f>VLOOKUP(F42,#REF!,2,FALSE)</f>
        <v>#REF!</v>
      </c>
      <c r="I42" s="54" t="s">
        <v>9</v>
      </c>
      <c r="J42" s="43" t="e">
        <f>VLOOKUP(I42,#REF!,2,FALSE)</f>
        <v>#REF!</v>
      </c>
      <c r="K42" s="43" t="e">
        <f t="shared" si="0"/>
        <v>#REF!</v>
      </c>
      <c r="L42" s="51" t="e">
        <f t="shared" si="1"/>
        <v>#REF!</v>
      </c>
      <c r="M42" s="43" t="e">
        <f>#REF!</f>
        <v>#REF!</v>
      </c>
      <c r="N42" s="48" t="e">
        <f t="shared" si="2"/>
        <v>#REF!</v>
      </c>
    </row>
    <row r="43" spans="1:17" x14ac:dyDescent="0.25">
      <c r="A43" s="7"/>
      <c r="B43" s="8"/>
      <c r="C43" s="21"/>
      <c r="D43" s="10" t="s">
        <v>9</v>
      </c>
      <c r="E43" s="43" t="e">
        <f>VLOOKUP(D43,#REF!,2,FALSE)</f>
        <v>#REF!</v>
      </c>
      <c r="F43" s="10" t="s">
        <v>29</v>
      </c>
      <c r="G43" s="43" t="e">
        <f>VLOOKUP(F43,#REF!,2,FALSE)</f>
        <v>#REF!</v>
      </c>
      <c r="I43" s="54" t="s">
        <v>9</v>
      </c>
      <c r="J43" s="43" t="e">
        <f>VLOOKUP(I43,#REF!,2,FALSE)</f>
        <v>#REF!</v>
      </c>
      <c r="K43" s="43" t="e">
        <f t="shared" si="0"/>
        <v>#REF!</v>
      </c>
      <c r="L43" s="51" t="e">
        <f t="shared" si="1"/>
        <v>#REF!</v>
      </c>
      <c r="M43" s="43" t="e">
        <f>#REF!</f>
        <v>#REF!</v>
      </c>
      <c r="N43" s="48" t="e">
        <f t="shared" si="2"/>
        <v>#REF!</v>
      </c>
    </row>
    <row r="44" spans="1:17" s="46" customFormat="1" x14ac:dyDescent="0.25">
      <c r="A44" s="34"/>
      <c r="B44" s="34"/>
      <c r="C44" s="5"/>
      <c r="D44" s="34" t="s">
        <v>9</v>
      </c>
      <c r="E44" s="42" t="e">
        <f>VLOOKUP(D44,#REF!,2,FALSE)</f>
        <v>#REF!</v>
      </c>
      <c r="F44" s="34" t="s">
        <v>9</v>
      </c>
      <c r="G44" s="42" t="e">
        <f>VLOOKUP(F44,#REF!,2,FALSE)</f>
        <v>#REF!</v>
      </c>
      <c r="H44" s="35"/>
      <c r="I44" s="35" t="s">
        <v>9</v>
      </c>
      <c r="J44" s="42" t="e">
        <f>VLOOKUP(I44,#REF!,2,FALSE)</f>
        <v>#REF!</v>
      </c>
      <c r="K44" s="42" t="e">
        <f>J44*G44*E44</f>
        <v>#REF!</v>
      </c>
      <c r="L44" s="36" t="e">
        <f>K44/N44</f>
        <v>#REF!</v>
      </c>
      <c r="M44" s="42" t="e">
        <f>#REF!</f>
        <v>#REF!</v>
      </c>
      <c r="N44" s="42" t="e">
        <f>E44*G44*M44</f>
        <v>#REF!</v>
      </c>
      <c r="O44" s="55"/>
      <c r="P44" s="55"/>
      <c r="Q44" s="45"/>
    </row>
    <row r="45" spans="1:17" x14ac:dyDescent="0.25">
      <c r="A45" s="7"/>
      <c r="B45" s="8"/>
      <c r="C45" s="13"/>
      <c r="D45" s="10" t="s">
        <v>9</v>
      </c>
      <c r="E45" s="43" t="e">
        <f>VLOOKUP(D45,#REF!,2,FALSE)</f>
        <v>#REF!</v>
      </c>
      <c r="F45" s="10" t="s">
        <v>29</v>
      </c>
      <c r="G45" s="43" t="e">
        <f>VLOOKUP(F45,#REF!,2,FALSE)</f>
        <v>#REF!</v>
      </c>
      <c r="I45" s="54" t="s">
        <v>9</v>
      </c>
      <c r="J45" s="43" t="e">
        <f>VLOOKUP(I45,#REF!,2,FALSE)</f>
        <v>#REF!</v>
      </c>
      <c r="K45" s="43" t="e">
        <f t="shared" si="0"/>
        <v>#REF!</v>
      </c>
      <c r="L45" s="51" t="e">
        <f t="shared" si="1"/>
        <v>#REF!</v>
      </c>
      <c r="M45" s="43" t="e">
        <f>#REF!</f>
        <v>#REF!</v>
      </c>
      <c r="N45" s="48" t="e">
        <f t="shared" si="2"/>
        <v>#REF!</v>
      </c>
      <c r="O45" s="16"/>
      <c r="P45" s="18"/>
    </row>
    <row r="46" spans="1:17" s="64" customFormat="1" x14ac:dyDescent="0.25">
      <c r="A46" s="61"/>
      <c r="B46" s="61"/>
      <c r="C46" s="12"/>
      <c r="D46" s="61" t="s">
        <v>9</v>
      </c>
      <c r="E46" s="48" t="e">
        <f>VLOOKUP(D46,#REF!,2,FALSE)</f>
        <v>#REF!</v>
      </c>
      <c r="F46" s="61" t="s">
        <v>9</v>
      </c>
      <c r="G46" s="48" t="e">
        <f>VLOOKUP(F46,#REF!,2,FALSE)</f>
        <v>#REF!</v>
      </c>
      <c r="H46" s="61"/>
      <c r="I46" s="61" t="s">
        <v>9</v>
      </c>
      <c r="J46" s="48" t="e">
        <f>VLOOKUP(I46,#REF!,2,FALSE)</f>
        <v>#REF!</v>
      </c>
      <c r="K46" s="48" t="e">
        <f>J46*G46*E46</f>
        <v>#REF!</v>
      </c>
      <c r="L46" s="51" t="e">
        <f>K46/N46</f>
        <v>#REF!</v>
      </c>
      <c r="M46" s="48" t="e">
        <f>#REF!</f>
        <v>#REF!</v>
      </c>
      <c r="N46" s="48" t="e">
        <f>E46*G46*M46</f>
        <v>#REF!</v>
      </c>
      <c r="O46" s="62"/>
      <c r="P46" s="62"/>
      <c r="Q46" s="63"/>
    </row>
    <row r="47" spans="1:17" s="46" customFormat="1" x14ac:dyDescent="0.25">
      <c r="A47" s="34"/>
      <c r="B47" s="34"/>
      <c r="C47" s="5"/>
      <c r="D47" s="34" t="s">
        <v>9</v>
      </c>
      <c r="E47" s="42" t="e">
        <f>VLOOKUP(D47,#REF!,2,FALSE)</f>
        <v>#REF!</v>
      </c>
      <c r="F47" s="34" t="s">
        <v>9</v>
      </c>
      <c r="G47" s="42" t="e">
        <f>VLOOKUP(F47,#REF!,2,FALSE)</f>
        <v>#REF!</v>
      </c>
      <c r="H47" s="35"/>
      <c r="I47" s="35" t="s">
        <v>9</v>
      </c>
      <c r="J47" s="42" t="e">
        <f>VLOOKUP(I47,#REF!,2,FALSE)</f>
        <v>#REF!</v>
      </c>
      <c r="K47" s="42" t="e">
        <f>J47*G47*E47</f>
        <v>#REF!</v>
      </c>
      <c r="L47" s="36" t="e">
        <f>K47/N47</f>
        <v>#REF!</v>
      </c>
      <c r="M47" s="42" t="e">
        <f>#REF!</f>
        <v>#REF!</v>
      </c>
      <c r="N47" s="42" t="e">
        <f>E47*G47*M47</f>
        <v>#REF!</v>
      </c>
      <c r="O47" s="55"/>
      <c r="P47" s="55"/>
      <c r="Q47" s="45"/>
    </row>
    <row r="48" spans="1:17" x14ac:dyDescent="0.25">
      <c r="A48" s="9"/>
      <c r="B48" s="10"/>
      <c r="C48" s="21"/>
      <c r="D48" s="10" t="s">
        <v>9</v>
      </c>
      <c r="E48" s="43" t="e">
        <f>VLOOKUP(D48,#REF!,2,FALSE)</f>
        <v>#REF!</v>
      </c>
      <c r="F48" s="10" t="s">
        <v>29</v>
      </c>
      <c r="G48" s="43" t="e">
        <f>VLOOKUP(F48,#REF!,2,FALSE)</f>
        <v>#REF!</v>
      </c>
      <c r="I48" s="54" t="s">
        <v>9</v>
      </c>
      <c r="J48" s="43" t="e">
        <f>VLOOKUP(I48,#REF!,2,FALSE)</f>
        <v>#REF!</v>
      </c>
      <c r="K48" s="43" t="e">
        <f t="shared" si="0"/>
        <v>#REF!</v>
      </c>
      <c r="L48" s="51" t="e">
        <f t="shared" si="1"/>
        <v>#REF!</v>
      </c>
      <c r="M48" s="43" t="e">
        <f>#REF!</f>
        <v>#REF!</v>
      </c>
      <c r="N48" s="48" t="e">
        <f t="shared" si="2"/>
        <v>#REF!</v>
      </c>
    </row>
    <row r="49" spans="1:17" s="46" customFormat="1" x14ac:dyDescent="0.25">
      <c r="A49" s="34"/>
      <c r="B49" s="34"/>
      <c r="C49" s="5"/>
      <c r="D49" s="34" t="s">
        <v>9</v>
      </c>
      <c r="E49" s="42" t="e">
        <f>VLOOKUP(D49,#REF!,2,FALSE)</f>
        <v>#REF!</v>
      </c>
      <c r="F49" s="34" t="s">
        <v>9</v>
      </c>
      <c r="G49" s="42" t="e">
        <f>VLOOKUP(F49,#REF!,2,FALSE)</f>
        <v>#REF!</v>
      </c>
      <c r="H49" s="35"/>
      <c r="I49" s="35" t="s">
        <v>9</v>
      </c>
      <c r="J49" s="42" t="e">
        <f>VLOOKUP(I49,#REF!,2,FALSE)</f>
        <v>#REF!</v>
      </c>
      <c r="K49" s="42" t="e">
        <f>J49*G49*E49</f>
        <v>#REF!</v>
      </c>
      <c r="L49" s="36" t="e">
        <f>K49/N49</f>
        <v>#REF!</v>
      </c>
      <c r="M49" s="42" t="e">
        <f>#REF!</f>
        <v>#REF!</v>
      </c>
      <c r="N49" s="42" t="e">
        <f>E49*G49*M49</f>
        <v>#REF!</v>
      </c>
      <c r="O49" s="55"/>
      <c r="P49" s="55"/>
      <c r="Q49" s="45"/>
    </row>
    <row r="50" spans="1:17" s="64" customFormat="1" x14ac:dyDescent="0.25">
      <c r="A50" s="61"/>
      <c r="B50" s="61"/>
      <c r="C50" s="12"/>
      <c r="D50" s="61" t="s">
        <v>9</v>
      </c>
      <c r="E50" s="48" t="e">
        <f>VLOOKUP(D50,#REF!,2,FALSE)</f>
        <v>#REF!</v>
      </c>
      <c r="F50" s="61" t="s">
        <v>9</v>
      </c>
      <c r="G50" s="48" t="e">
        <f>VLOOKUP(F50,#REF!,2,FALSE)</f>
        <v>#REF!</v>
      </c>
      <c r="H50" s="61"/>
      <c r="I50" s="61" t="s">
        <v>9</v>
      </c>
      <c r="J50" s="48" t="e">
        <f>VLOOKUP(I50,#REF!,2,FALSE)</f>
        <v>#REF!</v>
      </c>
      <c r="K50" s="48" t="e">
        <f>J50*G50*E50</f>
        <v>#REF!</v>
      </c>
      <c r="L50" s="51" t="e">
        <f>K50/N50</f>
        <v>#REF!</v>
      </c>
      <c r="M50" s="48" t="e">
        <f>#REF!</f>
        <v>#REF!</v>
      </c>
      <c r="N50" s="48" t="e">
        <f>E50*G50*M50</f>
        <v>#REF!</v>
      </c>
      <c r="O50" s="61"/>
      <c r="P50" s="61"/>
      <c r="Q50" s="63"/>
    </row>
    <row r="51" spans="1:17" x14ac:dyDescent="0.25">
      <c r="A51" s="9"/>
      <c r="B51" s="10"/>
      <c r="D51" s="10" t="s">
        <v>9</v>
      </c>
      <c r="E51" s="43" t="e">
        <f>VLOOKUP(D51,#REF!,2,FALSE)</f>
        <v>#REF!</v>
      </c>
      <c r="F51" s="10" t="s">
        <v>29</v>
      </c>
      <c r="G51" s="43" t="e">
        <f>VLOOKUP(F51,#REF!,2,FALSE)</f>
        <v>#REF!</v>
      </c>
      <c r="I51" s="54" t="s">
        <v>9</v>
      </c>
      <c r="J51" s="43" t="e">
        <f>VLOOKUP(I51,#REF!,2,FALSE)</f>
        <v>#REF!</v>
      </c>
      <c r="K51" s="43" t="e">
        <f t="shared" si="0"/>
        <v>#REF!</v>
      </c>
      <c r="L51" s="51" t="e">
        <f t="shared" si="1"/>
        <v>#REF!</v>
      </c>
      <c r="M51" s="43" t="e">
        <f>#REF!</f>
        <v>#REF!</v>
      </c>
      <c r="N51" s="48" t="e">
        <f t="shared" si="2"/>
        <v>#REF!</v>
      </c>
      <c r="O51" s="31"/>
      <c r="P51" s="29"/>
    </row>
    <row r="52" spans="1:17" x14ac:dyDescent="0.25">
      <c r="A52" s="9"/>
      <c r="B52" s="10"/>
      <c r="C52" s="9"/>
      <c r="D52" s="10" t="s">
        <v>9</v>
      </c>
      <c r="E52" s="43" t="e">
        <f>VLOOKUP(D52,#REF!,2,FALSE)</f>
        <v>#REF!</v>
      </c>
      <c r="F52" s="10" t="s">
        <v>29</v>
      </c>
      <c r="G52" s="43" t="e">
        <f>VLOOKUP(F52,#REF!,2,FALSE)</f>
        <v>#REF!</v>
      </c>
      <c r="I52" s="54" t="s">
        <v>9</v>
      </c>
      <c r="J52" s="43" t="e">
        <f>VLOOKUP(I52,#REF!,2,FALSE)</f>
        <v>#REF!</v>
      </c>
      <c r="K52" s="43" t="e">
        <f t="shared" si="0"/>
        <v>#REF!</v>
      </c>
      <c r="L52" s="51" t="e">
        <f t="shared" si="1"/>
        <v>#REF!</v>
      </c>
      <c r="M52" s="43" t="e">
        <f>#REF!</f>
        <v>#REF!</v>
      </c>
      <c r="N52" s="48" t="e">
        <f t="shared" si="2"/>
        <v>#REF!</v>
      </c>
      <c r="O52" s="10"/>
      <c r="P52" s="28"/>
    </row>
    <row r="53" spans="1:17" x14ac:dyDescent="0.25">
      <c r="A53" s="9"/>
      <c r="B53" s="10"/>
      <c r="C53" s="12"/>
      <c r="D53" s="10" t="s">
        <v>9</v>
      </c>
      <c r="E53" s="43" t="e">
        <f>VLOOKUP(D53,#REF!,2,FALSE)</f>
        <v>#REF!</v>
      </c>
      <c r="F53" s="10" t="s">
        <v>29</v>
      </c>
      <c r="G53" s="43" t="e">
        <f>VLOOKUP(F53,#REF!,2,FALSE)</f>
        <v>#REF!</v>
      </c>
      <c r="I53" s="54" t="s">
        <v>9</v>
      </c>
      <c r="J53" s="43" t="e">
        <f>VLOOKUP(I53,#REF!,2,FALSE)</f>
        <v>#REF!</v>
      </c>
      <c r="K53" s="43" t="e">
        <f t="shared" si="0"/>
        <v>#REF!</v>
      </c>
      <c r="L53" s="51" t="e">
        <f t="shared" si="1"/>
        <v>#REF!</v>
      </c>
      <c r="M53" s="43" t="e">
        <f>#REF!</f>
        <v>#REF!</v>
      </c>
      <c r="N53" s="48" t="e">
        <f t="shared" si="2"/>
        <v>#REF!</v>
      </c>
      <c r="O53" s="10"/>
      <c r="P53" s="28"/>
    </row>
    <row r="54" spans="1:17" s="46" customFormat="1" x14ac:dyDescent="0.25">
      <c r="A54" s="34"/>
      <c r="B54" s="34"/>
      <c r="C54" s="5"/>
      <c r="D54" s="34" t="s">
        <v>9</v>
      </c>
      <c r="E54" s="42" t="e">
        <f>VLOOKUP(D54,#REF!,2,FALSE)</f>
        <v>#REF!</v>
      </c>
      <c r="F54" s="34" t="s">
        <v>9</v>
      </c>
      <c r="G54" s="42" t="e">
        <f>VLOOKUP(F54,#REF!,2,FALSE)</f>
        <v>#REF!</v>
      </c>
      <c r="H54" s="35"/>
      <c r="I54" s="35" t="s">
        <v>9</v>
      </c>
      <c r="J54" s="42" t="e">
        <f>VLOOKUP(I54,#REF!,2,FALSE)</f>
        <v>#REF!</v>
      </c>
      <c r="K54" s="42" t="e">
        <f>J54*G54*E54</f>
        <v>#REF!</v>
      </c>
      <c r="L54" s="36" t="e">
        <f>K54/N54</f>
        <v>#REF!</v>
      </c>
      <c r="M54" s="42" t="e">
        <f>#REF!</f>
        <v>#REF!</v>
      </c>
      <c r="N54" s="42" t="e">
        <f>E54*G54*M54</f>
        <v>#REF!</v>
      </c>
      <c r="O54" s="55"/>
      <c r="P54" s="55"/>
      <c r="Q54" s="45"/>
    </row>
    <row r="55" spans="1:17" s="64" customFormat="1" x14ac:dyDescent="0.25">
      <c r="A55" s="7"/>
      <c r="B55" s="61"/>
      <c r="C55" s="12"/>
      <c r="D55" s="61" t="s">
        <v>9</v>
      </c>
      <c r="E55" s="48" t="e">
        <f>VLOOKUP(D55,#REF!,2,FALSE)</f>
        <v>#REF!</v>
      </c>
      <c r="F55" s="61" t="s">
        <v>9</v>
      </c>
      <c r="G55" s="48" t="e">
        <f>VLOOKUP(F55,#REF!,2,FALSE)</f>
        <v>#REF!</v>
      </c>
      <c r="H55" s="61"/>
      <c r="I55" s="61" t="s">
        <v>9</v>
      </c>
      <c r="J55" s="48" t="e">
        <f>VLOOKUP(I55,#REF!,2,FALSE)</f>
        <v>#REF!</v>
      </c>
      <c r="K55" s="48" t="e">
        <f>J55*G55*E55</f>
        <v>#REF!</v>
      </c>
      <c r="L55" s="51" t="e">
        <f>K55/N55</f>
        <v>#REF!</v>
      </c>
      <c r="M55" s="48" t="e">
        <f>#REF!</f>
        <v>#REF!</v>
      </c>
      <c r="N55" s="48" t="e">
        <f>E55*G55*M55</f>
        <v>#REF!</v>
      </c>
      <c r="O55" s="61"/>
      <c r="P55" s="57"/>
      <c r="Q55" s="63"/>
    </row>
    <row r="56" spans="1:17" x14ac:dyDescent="0.25">
      <c r="A56" s="7"/>
      <c r="B56" s="10"/>
      <c r="C56" s="12"/>
      <c r="D56" s="10" t="s">
        <v>9</v>
      </c>
      <c r="E56" s="43" t="e">
        <f>VLOOKUP(D56,#REF!,2,FALSE)</f>
        <v>#REF!</v>
      </c>
      <c r="F56" s="10" t="s">
        <v>29</v>
      </c>
      <c r="G56" s="43" t="e">
        <f>VLOOKUP(F56,#REF!,2,FALSE)</f>
        <v>#REF!</v>
      </c>
      <c r="I56" s="54" t="s">
        <v>9</v>
      </c>
      <c r="J56" s="43" t="e">
        <f>VLOOKUP(I56,#REF!,2,FALSE)</f>
        <v>#REF!</v>
      </c>
      <c r="K56" s="43" t="e">
        <f t="shared" si="0"/>
        <v>#REF!</v>
      </c>
      <c r="L56" s="51" t="e">
        <f t="shared" si="1"/>
        <v>#REF!</v>
      </c>
      <c r="M56" s="43" t="e">
        <f>#REF!</f>
        <v>#REF!</v>
      </c>
      <c r="N56" s="48" t="e">
        <f t="shared" si="2"/>
        <v>#REF!</v>
      </c>
      <c r="O56" s="9"/>
      <c r="P56" s="33"/>
    </row>
    <row r="57" spans="1:17" x14ac:dyDescent="0.25">
      <c r="A57" s="7"/>
      <c r="B57" s="10"/>
      <c r="C57" s="8"/>
      <c r="D57" s="10" t="s">
        <v>9</v>
      </c>
      <c r="E57" s="43" t="e">
        <f>VLOOKUP(D57,#REF!,2,FALSE)</f>
        <v>#REF!</v>
      </c>
      <c r="F57" s="10" t="s">
        <v>29</v>
      </c>
      <c r="G57" s="43" t="e">
        <f>VLOOKUP(F57,#REF!,2,FALSE)</f>
        <v>#REF!</v>
      </c>
      <c r="H57" s="9"/>
      <c r="I57" s="12" t="s">
        <v>9</v>
      </c>
      <c r="J57" s="43" t="e">
        <f>VLOOKUP(I57,#REF!,2,FALSE)</f>
        <v>#REF!</v>
      </c>
      <c r="K57" s="43" t="e">
        <f t="shared" si="0"/>
        <v>#REF!</v>
      </c>
      <c r="L57" s="51" t="e">
        <f t="shared" si="1"/>
        <v>#REF!</v>
      </c>
      <c r="M57" s="43" t="e">
        <f>#REF!</f>
        <v>#REF!</v>
      </c>
      <c r="N57" s="48" t="e">
        <f t="shared" si="2"/>
        <v>#REF!</v>
      </c>
      <c r="O57" s="7"/>
      <c r="P57" s="33"/>
    </row>
  </sheetData>
  <autoFilter ref="A1:U57" xr:uid="{00000000-0009-0000-0000-000007000000}"/>
  <phoneticPr fontId="12" type="noConversion"/>
  <dataValidations count="4">
    <dataValidation type="list" allowBlank="1" showInputMessage="1" showErrorMessage="1" sqref="B1:B1048576" xr:uid="{00000000-0002-0000-0700-000000000000}">
      <formula1>Spec_Compl_Adj</formula1>
    </dataValidation>
    <dataValidation type="list" allowBlank="1" showInputMessage="1" showErrorMessage="1" sqref="F2:F65536" xr:uid="{00000000-0002-0000-0700-000001000000}">
      <formula1>Adj_Evidence</formula1>
    </dataValidation>
    <dataValidation type="list" allowBlank="1" showInputMessage="1" showErrorMessage="1" sqref="O57 O52:O53 O50 D1:D1048576" xr:uid="{00000000-0002-0000-0700-000002000000}">
      <formula1>Adj_Weight</formula1>
    </dataValidation>
    <dataValidation type="list" allowBlank="1" showInputMessage="1" showErrorMessage="1" sqref="H28:H29 I2:I65536" xr:uid="{00000000-0002-0000-0700-000003000000}">
      <formula1>Adj_Service</formula1>
    </dataValidation>
  </dataValidation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B050"/>
    <pageSetUpPr fitToPage="1"/>
  </sheetPr>
  <dimension ref="A1:E46"/>
  <sheetViews>
    <sheetView zoomScale="80" zoomScaleNormal="80" workbookViewId="0">
      <pane ySplit="1" topLeftCell="A2" activePane="bottomLeft" state="frozen"/>
      <selection pane="bottomLeft"/>
    </sheetView>
  </sheetViews>
  <sheetFormatPr defaultColWidth="8.81640625" defaultRowHeight="13.8" x14ac:dyDescent="0.25"/>
  <cols>
    <col min="1" max="1" width="12.81640625" style="127" customWidth="1"/>
    <col min="2" max="2" width="17.08984375" style="146" customWidth="1"/>
    <col min="3" max="3" width="83.26953125" style="127" customWidth="1"/>
    <col min="4" max="4" width="26.08984375" style="165" hidden="1" customWidth="1"/>
    <col min="5" max="5" width="71.26953125" style="162" customWidth="1"/>
    <col min="6" max="16384" width="8.81640625" style="162"/>
  </cols>
  <sheetData>
    <row r="1" spans="1:5" s="146" customFormat="1" ht="92.85" customHeight="1" x14ac:dyDescent="0.25">
      <c r="A1" s="116" t="s">
        <v>94</v>
      </c>
      <c r="B1" s="116" t="s">
        <v>36</v>
      </c>
      <c r="C1" s="116" t="s">
        <v>40</v>
      </c>
      <c r="D1" s="149" t="s">
        <v>155</v>
      </c>
      <c r="E1" s="114" t="s">
        <v>370</v>
      </c>
    </row>
    <row r="2" spans="1:5" s="119" customFormat="1" ht="124.2" x14ac:dyDescent="0.25">
      <c r="A2" s="118"/>
      <c r="B2" s="245" t="s">
        <v>37</v>
      </c>
      <c r="C2" s="276" t="s">
        <v>579</v>
      </c>
      <c r="D2" s="125" t="s">
        <v>156</v>
      </c>
      <c r="E2" s="137"/>
    </row>
    <row r="3" spans="1:5" s="153" customFormat="1" ht="126" customHeight="1" x14ac:dyDescent="0.25">
      <c r="A3" s="150"/>
      <c r="B3" s="245" t="s">
        <v>39</v>
      </c>
      <c r="C3" s="151" t="s">
        <v>628</v>
      </c>
      <c r="D3" s="125" t="s">
        <v>346</v>
      </c>
      <c r="E3" s="137" t="s">
        <v>578</v>
      </c>
    </row>
    <row r="4" spans="1:5" s="153" customFormat="1" x14ac:dyDescent="0.25">
      <c r="A4" s="154"/>
      <c r="B4" s="173"/>
      <c r="C4" s="122" t="s">
        <v>27</v>
      </c>
      <c r="D4" s="156"/>
      <c r="E4" s="155"/>
    </row>
    <row r="5" spans="1:5" s="153" customFormat="1" ht="27.6" x14ac:dyDescent="0.25">
      <c r="A5" s="295"/>
      <c r="B5" s="278" t="s">
        <v>39</v>
      </c>
      <c r="C5" s="311" t="s">
        <v>431</v>
      </c>
      <c r="D5" s="303"/>
      <c r="E5" s="312" t="s">
        <v>629</v>
      </c>
    </row>
    <row r="6" spans="1:5" s="153" customFormat="1" x14ac:dyDescent="0.25">
      <c r="A6" s="295"/>
      <c r="B6" s="278" t="s">
        <v>39</v>
      </c>
      <c r="C6" s="277" t="s">
        <v>432</v>
      </c>
      <c r="D6" s="303"/>
      <c r="E6" s="312" t="s">
        <v>630</v>
      </c>
    </row>
    <row r="7" spans="1:5" s="153" customFormat="1" ht="27.6" x14ac:dyDescent="0.25">
      <c r="A7" s="295"/>
      <c r="B7" s="278" t="s">
        <v>39</v>
      </c>
      <c r="C7" s="313" t="s">
        <v>433</v>
      </c>
      <c r="D7" s="303"/>
      <c r="E7" s="312" t="s">
        <v>631</v>
      </c>
    </row>
    <row r="8" spans="1:5" s="153" customFormat="1" ht="99.6" customHeight="1" x14ac:dyDescent="0.25">
      <c r="A8" s="295"/>
      <c r="B8" s="278" t="s">
        <v>39</v>
      </c>
      <c r="C8" s="314" t="s">
        <v>434</v>
      </c>
      <c r="D8" s="303"/>
      <c r="E8" s="312" t="s">
        <v>635</v>
      </c>
    </row>
    <row r="9" spans="1:5" s="153" customFormat="1" ht="41.4" x14ac:dyDescent="0.25">
      <c r="A9" s="300"/>
      <c r="B9" s="217" t="s">
        <v>39</v>
      </c>
      <c r="C9" s="243" t="s">
        <v>435</v>
      </c>
      <c r="D9" s="236"/>
      <c r="E9" s="247" t="s">
        <v>373</v>
      </c>
    </row>
    <row r="10" spans="1:5" s="153" customFormat="1" ht="96.6" x14ac:dyDescent="0.25">
      <c r="A10" s="295"/>
      <c r="B10" s="302" t="s">
        <v>39</v>
      </c>
      <c r="C10" s="313" t="s">
        <v>436</v>
      </c>
      <c r="D10" s="303"/>
      <c r="E10" s="312" t="s">
        <v>632</v>
      </c>
    </row>
    <row r="11" spans="1:5" s="153" customFormat="1" ht="27.6" x14ac:dyDescent="0.25">
      <c r="A11" s="295"/>
      <c r="B11" s="278" t="s">
        <v>39</v>
      </c>
      <c r="C11" s="313" t="s">
        <v>437</v>
      </c>
      <c r="D11" s="303"/>
      <c r="E11" s="312" t="s">
        <v>633</v>
      </c>
    </row>
    <row r="12" spans="1:5" s="153" customFormat="1" ht="55.2" x14ac:dyDescent="0.25">
      <c r="A12" s="295"/>
      <c r="B12" s="278" t="s">
        <v>39</v>
      </c>
      <c r="C12" s="313" t="s">
        <v>438</v>
      </c>
      <c r="D12" s="303"/>
      <c r="E12" s="312" t="s">
        <v>634</v>
      </c>
    </row>
    <row r="13" spans="1:5" s="153" customFormat="1" ht="96.6" x14ac:dyDescent="0.25">
      <c r="A13" s="150"/>
      <c r="B13" s="245" t="s">
        <v>39</v>
      </c>
      <c r="C13" s="117" t="s">
        <v>157</v>
      </c>
      <c r="D13" s="125" t="s">
        <v>86</v>
      </c>
      <c r="E13" s="137" t="s">
        <v>578</v>
      </c>
    </row>
    <row r="14" spans="1:5" s="153" customFormat="1" ht="41.4" x14ac:dyDescent="0.25">
      <c r="A14" s="137"/>
      <c r="B14" s="245" t="s">
        <v>39</v>
      </c>
      <c r="C14" s="126" t="s">
        <v>158</v>
      </c>
      <c r="D14" s="157"/>
      <c r="E14" s="137" t="s">
        <v>578</v>
      </c>
    </row>
    <row r="15" spans="1:5" s="153" customFormat="1" ht="55.2" x14ac:dyDescent="0.25">
      <c r="A15" s="150"/>
      <c r="B15" s="245" t="s">
        <v>39</v>
      </c>
      <c r="C15" s="126" t="s">
        <v>347</v>
      </c>
      <c r="D15" s="125" t="s">
        <v>159</v>
      </c>
      <c r="E15" s="313" t="s">
        <v>430</v>
      </c>
    </row>
    <row r="16" spans="1:5" s="153" customFormat="1" ht="27.6" x14ac:dyDescent="0.25">
      <c r="A16" s="150"/>
      <c r="B16" s="245" t="s">
        <v>38</v>
      </c>
      <c r="C16" s="128" t="s">
        <v>160</v>
      </c>
      <c r="D16" s="246"/>
      <c r="E16" s="137" t="s">
        <v>578</v>
      </c>
    </row>
    <row r="17" spans="1:5" s="153" customFormat="1" x14ac:dyDescent="0.25">
      <c r="A17" s="154"/>
      <c r="B17" s="173"/>
      <c r="C17" s="122" t="s">
        <v>30</v>
      </c>
      <c r="D17" s="156"/>
      <c r="E17" s="155"/>
    </row>
    <row r="18" spans="1:5" s="310" customFormat="1" ht="115.5" customHeight="1" x14ac:dyDescent="0.25">
      <c r="A18" s="150"/>
      <c r="B18" s="174" t="s">
        <v>39</v>
      </c>
      <c r="C18" s="117" t="s">
        <v>436</v>
      </c>
      <c r="D18" s="308"/>
      <c r="E18" s="309"/>
    </row>
    <row r="19" spans="1:5" s="158" customFormat="1" ht="149.1" customHeight="1" x14ac:dyDescent="0.25">
      <c r="A19" s="300"/>
      <c r="B19" s="245" t="s">
        <v>39</v>
      </c>
      <c r="C19" s="126" t="s">
        <v>161</v>
      </c>
      <c r="D19" s="152"/>
      <c r="E19" s="131" t="s">
        <v>636</v>
      </c>
    </row>
    <row r="20" spans="1:5" s="158" customFormat="1" ht="27.6" customHeight="1" x14ac:dyDescent="0.25">
      <c r="A20" s="150"/>
      <c r="B20" s="114" t="s">
        <v>38</v>
      </c>
      <c r="C20" s="135" t="s">
        <v>439</v>
      </c>
      <c r="D20" s="152"/>
      <c r="E20" s="137" t="s">
        <v>578</v>
      </c>
    </row>
    <row r="21" spans="1:5" s="158" customFormat="1" ht="27.6" customHeight="1" x14ac:dyDescent="0.25">
      <c r="A21" s="300"/>
      <c r="B21" s="217" t="s">
        <v>39</v>
      </c>
      <c r="C21" s="243" t="s">
        <v>440</v>
      </c>
      <c r="D21" s="248"/>
      <c r="E21" s="247" t="s">
        <v>373</v>
      </c>
    </row>
    <row r="22" spans="1:5" s="158" customFormat="1" ht="27.6" customHeight="1" x14ac:dyDescent="0.25">
      <c r="A22" s="295"/>
      <c r="B22" s="278" t="s">
        <v>39</v>
      </c>
      <c r="C22" s="315" t="s">
        <v>441</v>
      </c>
      <c r="D22" s="316"/>
      <c r="E22" s="312" t="s">
        <v>637</v>
      </c>
    </row>
    <row r="23" spans="1:5" s="158" customFormat="1" ht="27.6" customHeight="1" x14ac:dyDescent="0.25">
      <c r="A23" s="295"/>
      <c r="B23" s="278" t="s">
        <v>38</v>
      </c>
      <c r="C23" s="317" t="s">
        <v>442</v>
      </c>
      <c r="D23" s="316"/>
      <c r="E23" s="312" t="s">
        <v>639</v>
      </c>
    </row>
    <row r="24" spans="1:5" s="158" customFormat="1" ht="27.6" customHeight="1" x14ac:dyDescent="0.25">
      <c r="A24" s="295"/>
      <c r="B24" s="278" t="s">
        <v>39</v>
      </c>
      <c r="C24" s="315" t="s">
        <v>445</v>
      </c>
      <c r="D24" s="316"/>
      <c r="E24" s="312" t="s">
        <v>638</v>
      </c>
    </row>
    <row r="25" spans="1:5" s="158" customFormat="1" ht="27.6" customHeight="1" x14ac:dyDescent="0.25">
      <c r="A25" s="295"/>
      <c r="B25" s="278" t="s">
        <v>39</v>
      </c>
      <c r="C25" s="313" t="s">
        <v>446</v>
      </c>
      <c r="D25" s="316"/>
      <c r="E25" s="312" t="s">
        <v>638</v>
      </c>
    </row>
    <row r="26" spans="1:5" s="158" customFormat="1" ht="27.6" customHeight="1" x14ac:dyDescent="0.25">
      <c r="A26" s="300"/>
      <c r="B26" s="217" t="s">
        <v>39</v>
      </c>
      <c r="C26" s="242" t="s">
        <v>447</v>
      </c>
      <c r="D26" s="248"/>
      <c r="E26" s="247" t="s">
        <v>373</v>
      </c>
    </row>
    <row r="27" spans="1:5" s="158" customFormat="1" ht="27.6" customHeight="1" x14ac:dyDescent="0.25">
      <c r="A27" s="300"/>
      <c r="B27" s="217" t="s">
        <v>39</v>
      </c>
      <c r="C27" s="218" t="s">
        <v>448</v>
      </c>
      <c r="D27" s="248"/>
      <c r="E27" s="247" t="s">
        <v>373</v>
      </c>
    </row>
    <row r="28" spans="1:5" s="153" customFormat="1" ht="96.6" x14ac:dyDescent="0.25">
      <c r="A28" s="131"/>
      <c r="B28" s="251" t="s">
        <v>39</v>
      </c>
      <c r="C28" s="126" t="s">
        <v>162</v>
      </c>
      <c r="D28" s="125" t="s">
        <v>163</v>
      </c>
      <c r="E28" s="315" t="s">
        <v>640</v>
      </c>
    </row>
    <row r="29" spans="1:5" s="153" customFormat="1" ht="27.6" x14ac:dyDescent="0.25">
      <c r="A29" s="301"/>
      <c r="B29" s="217" t="s">
        <v>39</v>
      </c>
      <c r="C29" s="242" t="s">
        <v>443</v>
      </c>
      <c r="D29" s="219"/>
      <c r="E29" s="247" t="s">
        <v>373</v>
      </c>
    </row>
    <row r="30" spans="1:5" s="153" customFormat="1" ht="27.6" x14ac:dyDescent="0.25">
      <c r="A30" s="218"/>
      <c r="B30" s="217" t="s">
        <v>38</v>
      </c>
      <c r="C30" s="253" t="s">
        <v>444</v>
      </c>
      <c r="D30" s="219"/>
      <c r="E30" s="247" t="s">
        <v>373</v>
      </c>
    </row>
    <row r="31" spans="1:5" s="153" customFormat="1" ht="55.2" x14ac:dyDescent="0.25">
      <c r="A31" s="131"/>
      <c r="B31" s="251" t="s">
        <v>39</v>
      </c>
      <c r="C31" s="126" t="s">
        <v>164</v>
      </c>
      <c r="D31" s="152"/>
      <c r="E31" s="137" t="s">
        <v>578</v>
      </c>
    </row>
    <row r="32" spans="1:5" s="153" customFormat="1" ht="82.8" x14ac:dyDescent="0.25">
      <c r="A32" s="300"/>
      <c r="B32" s="245" t="s">
        <v>39</v>
      </c>
      <c r="C32" s="159" t="s">
        <v>165</v>
      </c>
      <c r="D32" s="125" t="s">
        <v>166</v>
      </c>
      <c r="E32" s="137" t="s">
        <v>578</v>
      </c>
    </row>
    <row r="33" spans="1:5" s="153" customFormat="1" x14ac:dyDescent="0.25">
      <c r="A33" s="154"/>
      <c r="B33" s="173"/>
      <c r="C33" s="122" t="s">
        <v>28</v>
      </c>
      <c r="D33" s="156"/>
      <c r="E33" s="155"/>
    </row>
    <row r="34" spans="1:5" s="153" customFormat="1" ht="82.8" x14ac:dyDescent="0.25">
      <c r="A34" s="150"/>
      <c r="B34" s="245" t="s">
        <v>39</v>
      </c>
      <c r="C34" s="117" t="s">
        <v>89</v>
      </c>
      <c r="D34" s="152"/>
      <c r="E34" s="295" t="s">
        <v>393</v>
      </c>
    </row>
    <row r="35" spans="1:5" s="160" customFormat="1" ht="41.4" x14ac:dyDescent="0.25">
      <c r="A35" s="137"/>
      <c r="B35" s="245" t="s">
        <v>39</v>
      </c>
      <c r="C35" s="117" t="s">
        <v>63</v>
      </c>
      <c r="D35" s="152"/>
      <c r="E35" s="295" t="s">
        <v>393</v>
      </c>
    </row>
    <row r="36" spans="1:5" ht="41.4" x14ac:dyDescent="0.25">
      <c r="A36" s="137"/>
      <c r="B36" s="245" t="s">
        <v>39</v>
      </c>
      <c r="C36" s="161" t="s">
        <v>167</v>
      </c>
      <c r="D36" s="152"/>
      <c r="E36" s="295" t="s">
        <v>393</v>
      </c>
    </row>
    <row r="37" spans="1:5" ht="177.6" customHeight="1" x14ac:dyDescent="0.25">
      <c r="A37" s="163"/>
      <c r="B37" s="251" t="s">
        <v>39</v>
      </c>
      <c r="C37" s="117" t="s">
        <v>168</v>
      </c>
      <c r="D37" s="152"/>
      <c r="E37" s="315" t="s">
        <v>641</v>
      </c>
    </row>
    <row r="38" spans="1:5" x14ac:dyDescent="0.25">
      <c r="A38" s="162"/>
      <c r="C38" s="164"/>
      <c r="D38" s="148"/>
    </row>
    <row r="46" spans="1:5" x14ac:dyDescent="0.25">
      <c r="D46" s="166"/>
    </row>
  </sheetData>
  <protectedRanges>
    <protectedRange sqref="C8" name="Range3_1_2_1_1"/>
    <protectedRange sqref="C8" name="Range2_1_10_1_1"/>
  </protectedRanges>
  <autoFilter ref="A1:E37" xr:uid="{00000000-0001-0000-0900-000000000000}"/>
  <dataValidations count="1">
    <dataValidation type="list" allowBlank="1" showInputMessage="1" showErrorMessage="1" sqref="E15 C9:C12 C29:C30 E33:E37 C5:C7 E4:E12 C20:C27 B1:B1048576 E17:E19 E21:E30" xr:uid="{00000000-0002-0000-0900-000003000000}">
      <formula1>Spec_Compl_Adj</formula1>
    </dataValidation>
  </dataValidations>
  <printOptions headings="1"/>
  <pageMargins left="0.70866141732283472" right="0.70866141732283472" top="0.74803149606299213" bottom="0.74803149606299213" header="0.31496062992125984" footer="0.31496062992125984"/>
  <pageSetup paperSize="9" scale="74" fitToHeight="0" orientation="landscape" r:id="rId1"/>
  <headerFooter>
    <oddHeader>&amp;A&amp;RPage &amp;P</oddHeader>
    <oddFooter>&amp;F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EE7B6-2956-40A2-9D68-BA296884E932}">
  <sheetPr codeName="Sheet12">
    <tabColor rgb="FF92D050"/>
  </sheetPr>
  <dimension ref="A1:T32"/>
  <sheetViews>
    <sheetView zoomScale="80" zoomScaleNormal="80" workbookViewId="0">
      <selection activeCell="A4" sqref="A4"/>
    </sheetView>
  </sheetViews>
  <sheetFormatPr defaultColWidth="8.81640625" defaultRowHeight="13.8" x14ac:dyDescent="0.25"/>
  <cols>
    <col min="1" max="1" width="14.54296875" style="127" customWidth="1"/>
    <col min="2" max="2" width="19.453125" style="146" customWidth="1"/>
    <col min="3" max="3" width="83.26953125" style="127" customWidth="1"/>
    <col min="4" max="4" width="20" style="162" customWidth="1"/>
    <col min="5" max="5" width="22.81640625" style="162" hidden="1" customWidth="1"/>
    <col min="6" max="6" width="63" style="162" customWidth="1"/>
    <col min="7" max="7" width="19.81640625" style="162" customWidth="1"/>
    <col min="8" max="8" width="25.08984375" style="162" hidden="1" customWidth="1"/>
    <col min="9" max="9" width="23.81640625" style="162" bestFit="1" customWidth="1"/>
    <col min="10" max="10" width="27.26953125" style="162" hidden="1" customWidth="1"/>
    <col min="11" max="11" width="23" style="162" hidden="1" customWidth="1"/>
    <col min="12" max="12" width="27.26953125" style="162" hidden="1" customWidth="1"/>
    <col min="13" max="13" width="26.26953125" style="162" hidden="1" customWidth="1"/>
    <col min="14" max="14" width="26.08984375" style="162" hidden="1" customWidth="1"/>
    <col min="15" max="15" width="19.6328125" style="162" customWidth="1"/>
    <col min="16" max="16" width="19.54296875" style="162" customWidth="1"/>
    <col min="17" max="17" width="19.36328125" style="162" customWidth="1"/>
    <col min="18" max="18" width="24.7265625" style="162" hidden="1" customWidth="1"/>
    <col min="19" max="19" width="23.81640625" style="162" hidden="1" customWidth="1"/>
    <col min="20" max="20" width="47.08984375" style="162" hidden="1" customWidth="1"/>
    <col min="21" max="16384" width="8.81640625" style="162"/>
  </cols>
  <sheetData>
    <row r="1" spans="1:20" s="634" customFormat="1" ht="31.5" customHeight="1" x14ac:dyDescent="0.25">
      <c r="A1" s="153" t="s">
        <v>755</v>
      </c>
      <c r="D1" s="635"/>
      <c r="E1" s="635"/>
      <c r="F1" s="147" t="s">
        <v>755</v>
      </c>
      <c r="G1" s="636"/>
      <c r="H1" s="637" t="s">
        <v>1219</v>
      </c>
      <c r="I1" s="637"/>
      <c r="J1" s="638">
        <f>COUNTIF(B4:B26,"Compliance Yes/No")+COUNTIF(B4:B26,"Adjudication Question")</f>
        <v>4</v>
      </c>
      <c r="K1" s="637" t="s">
        <v>1219</v>
      </c>
      <c r="L1" s="638" t="s">
        <v>1219</v>
      </c>
      <c r="M1" s="637" t="s">
        <v>1219</v>
      </c>
      <c r="N1" s="637" t="s">
        <v>1219</v>
      </c>
      <c r="O1" s="637"/>
      <c r="P1" s="639"/>
      <c r="Q1" s="639"/>
      <c r="R1" s="640" t="e">
        <f>L2/O2</f>
        <v>#N/A</v>
      </c>
      <c r="S1" s="777"/>
      <c r="T1" s="671"/>
    </row>
    <row r="2" spans="1:20" s="634" customFormat="1" ht="27.75" customHeight="1" x14ac:dyDescent="0.25">
      <c r="A2" s="747" t="s">
        <v>1521</v>
      </c>
      <c r="B2" s="641">
        <f>COUNTIF(B5:B95,"Compliance Yes/No")+COUNTIF(B5:B95,"Specification")</f>
        <v>19</v>
      </c>
      <c r="D2" s="642"/>
      <c r="E2" s="642"/>
      <c r="F2" s="642"/>
      <c r="G2" s="643"/>
      <c r="H2" s="643"/>
      <c r="I2" s="643"/>
      <c r="J2" s="116" t="s">
        <v>1220</v>
      </c>
      <c r="K2" s="644"/>
      <c r="L2" s="116" t="e">
        <f>SUM(L7:L91)</f>
        <v>#N/A</v>
      </c>
      <c r="M2" s="646" t="e">
        <f>L2/O2</f>
        <v>#N/A</v>
      </c>
      <c r="N2" s="647"/>
      <c r="O2" s="645">
        <f>SUM(O7:O99)</f>
        <v>216</v>
      </c>
      <c r="P2" s="648">
        <f>SUM(P7:P99)</f>
        <v>1</v>
      </c>
      <c r="Q2" s="648">
        <f>SUM(Q7:Q99)</f>
        <v>0</v>
      </c>
      <c r="R2" s="649" t="e">
        <f>SUM(R7:R96)</f>
        <v>#N/A</v>
      </c>
      <c r="S2" s="648">
        <f>SUM(S7:S99)</f>
        <v>0</v>
      </c>
      <c r="T2" s="671"/>
    </row>
    <row r="3" spans="1:20" s="634" customFormat="1" ht="33.75" customHeight="1" x14ac:dyDescent="0.25">
      <c r="A3" s="650" t="s">
        <v>1524</v>
      </c>
      <c r="B3" s="650"/>
      <c r="C3" s="651"/>
      <c r="D3" s="652"/>
      <c r="E3" s="652"/>
      <c r="F3" s="652"/>
      <c r="G3" s="652"/>
      <c r="H3" s="652"/>
      <c r="I3" s="652"/>
      <c r="J3" s="652"/>
      <c r="K3" s="652"/>
      <c r="L3" s="652"/>
      <c r="M3" s="652"/>
      <c r="N3" s="175"/>
      <c r="O3" s="653"/>
      <c r="P3" s="653"/>
      <c r="Q3" s="175"/>
      <c r="R3" s="175"/>
      <c r="S3" s="175"/>
      <c r="T3" s="175"/>
    </row>
    <row r="4" spans="1:20" s="124" customFormat="1" ht="17.25" customHeight="1" x14ac:dyDescent="0.25">
      <c r="A4" s="650" t="s">
        <v>1606</v>
      </c>
      <c r="B4" s="655"/>
      <c r="C4" s="656"/>
      <c r="D4" s="652"/>
      <c r="E4" s="652"/>
      <c r="F4" s="652"/>
      <c r="G4" s="652"/>
      <c r="H4" s="652"/>
      <c r="I4" s="652"/>
      <c r="J4" s="652"/>
      <c r="K4" s="652"/>
      <c r="L4" s="652"/>
      <c r="M4" s="652"/>
      <c r="N4" s="175"/>
      <c r="O4" s="653"/>
      <c r="P4" s="653"/>
      <c r="Q4" s="175"/>
      <c r="R4" s="175"/>
      <c r="S4" s="175"/>
      <c r="T4" s="175"/>
    </row>
    <row r="5" spans="1:20" s="682" customFormat="1" ht="109.95" customHeight="1" x14ac:dyDescent="0.25">
      <c r="A5" s="245" t="s">
        <v>0</v>
      </c>
      <c r="B5" s="174" t="s">
        <v>1221</v>
      </c>
      <c r="C5" s="174" t="s">
        <v>40</v>
      </c>
      <c r="D5" s="678" t="s">
        <v>1222</v>
      </c>
      <c r="E5" s="678" t="s">
        <v>1223</v>
      </c>
      <c r="F5" s="679" t="s">
        <v>1224</v>
      </c>
      <c r="G5" s="245" t="s">
        <v>43</v>
      </c>
      <c r="H5" s="245" t="s">
        <v>8</v>
      </c>
      <c r="I5" s="245" t="s">
        <v>5</v>
      </c>
      <c r="J5" s="245" t="s">
        <v>11</v>
      </c>
      <c r="K5" s="245" t="s">
        <v>7</v>
      </c>
      <c r="L5" s="245" t="s">
        <v>10</v>
      </c>
      <c r="M5" s="245" t="s">
        <v>13</v>
      </c>
      <c r="N5" s="245" t="s">
        <v>1225</v>
      </c>
      <c r="O5" s="245" t="s">
        <v>14</v>
      </c>
      <c r="P5" s="680" t="s">
        <v>1226</v>
      </c>
      <c r="Q5" s="680" t="s">
        <v>1227</v>
      </c>
      <c r="R5" s="680" t="s">
        <v>1228</v>
      </c>
      <c r="S5" s="680" t="s">
        <v>1229</v>
      </c>
      <c r="T5" s="680" t="s">
        <v>1230</v>
      </c>
    </row>
    <row r="6" spans="1:20" s="127" customFormat="1" x14ac:dyDescent="0.25">
      <c r="A6" s="154"/>
      <c r="B6" s="154"/>
      <c r="C6" s="122" t="s">
        <v>1290</v>
      </c>
      <c r="D6" s="154"/>
      <c r="E6" s="154"/>
      <c r="F6" s="154"/>
      <c r="G6" s="154"/>
      <c r="H6" s="154"/>
      <c r="I6" s="154"/>
      <c r="J6" s="154"/>
      <c r="K6" s="154"/>
      <c r="L6" s="154"/>
      <c r="M6" s="154"/>
      <c r="N6" s="154"/>
      <c r="O6" s="154"/>
      <c r="P6" s="154"/>
      <c r="Q6" s="154"/>
      <c r="R6" s="154"/>
      <c r="S6" s="154"/>
      <c r="T6" s="457"/>
    </row>
    <row r="7" spans="1:20" s="119" customFormat="1" ht="162" customHeight="1" x14ac:dyDescent="0.25">
      <c r="A7" s="245" t="s">
        <v>1366</v>
      </c>
      <c r="B7" s="245" t="s">
        <v>37</v>
      </c>
      <c r="C7" s="117" t="s">
        <v>579</v>
      </c>
      <c r="D7" s="657">
        <f>ROUND(COUNTIF(D8:D84,"Yes")/($B$2-1),2)</f>
        <v>0</v>
      </c>
      <c r="E7" s="657"/>
      <c r="F7" s="658"/>
      <c r="G7" s="206" t="s">
        <v>1231</v>
      </c>
      <c r="H7" s="659">
        <f>VLOOKUP(G7,Lists!$A$45:$B$50,2,0)</f>
        <v>10</v>
      </c>
      <c r="I7" s="668" t="s">
        <v>1232</v>
      </c>
      <c r="J7" s="206" t="s">
        <v>1233</v>
      </c>
      <c r="K7" s="660">
        <f>IF(D7&gt;=0.97,6,IF(D7&gt;=0.9,4,IF(D7&gt;=0.8,2,IF(D7&gt;=0.7,1,0))))</f>
        <v>0</v>
      </c>
      <c r="L7" s="206">
        <f>K7*H7</f>
        <v>0</v>
      </c>
      <c r="M7" s="662">
        <f>IF(ISERROR(L7/O7),"n/a",L7/O7)</f>
        <v>0</v>
      </c>
      <c r="N7" s="729">
        <f>IF($B7=Lists!$A$14,Lists!$E$35)+IF($B7=Lists!$A$15,Lists!$E$40)+IF($B7=Lists!$A$16,Lists!$E$40)</f>
        <v>6</v>
      </c>
      <c r="O7" s="661">
        <f t="shared" ref="O7" si="0">H7*N7</f>
        <v>60</v>
      </c>
      <c r="P7" s="663">
        <f t="shared" ref="P7" si="1">IF((O7/$O$2)&gt;0.0001,O7/$O$2,"n/a")</f>
        <v>0.27777777777777779</v>
      </c>
      <c r="Q7" s="663" t="str">
        <f>IF(ISERROR(P7*VLOOKUP($B$4,'Weighting '!$A$21:$B$31,2,0)),"n/a",P7*VLOOKUP($B$4,'Weighting '!$A$21:$B$31,2,0))</f>
        <v>n/a</v>
      </c>
      <c r="R7" s="664">
        <f t="shared" ref="R7" si="2">IF($B7="Specification","n/a",L7/$O$2)</f>
        <v>0</v>
      </c>
      <c r="S7" s="663" t="str">
        <f>IF(ISERROR(R7*VLOOKUP($B$4,'Weighting '!$A$21:$B$31,2,0)),"n/a",R7*VLOOKUP($B$4,'Weighting '!$A$21:$B$31,2,0))</f>
        <v>n/a</v>
      </c>
      <c r="T7" s="673"/>
    </row>
    <row r="8" spans="1:20" s="153" customFormat="1" ht="68.55" customHeight="1" x14ac:dyDescent="0.25">
      <c r="A8" s="245" t="s">
        <v>1600</v>
      </c>
      <c r="B8" s="245" t="s">
        <v>39</v>
      </c>
      <c r="C8" s="117" t="s">
        <v>1166</v>
      </c>
      <c r="D8" s="666"/>
      <c r="E8" s="666"/>
      <c r="F8" s="667" t="s">
        <v>958</v>
      </c>
      <c r="G8" s="206" t="s">
        <v>9</v>
      </c>
      <c r="H8" s="659">
        <f>VLOOKUP(G8,Lists!$A$45:$B$50,2,0)</f>
        <v>1.0000000000000001E-5</v>
      </c>
      <c r="I8" s="206" t="s">
        <v>9</v>
      </c>
      <c r="J8" s="206" t="s">
        <v>9</v>
      </c>
      <c r="K8" s="669">
        <f>VLOOKUP(J8,Lists!$A$35:$B$40,2,0)</f>
        <v>0</v>
      </c>
      <c r="L8" s="206">
        <f t="shared" ref="L8" si="3">K8*H8</f>
        <v>0</v>
      </c>
      <c r="M8" s="662" t="str">
        <f t="shared" ref="M8" si="4">IF(ISERROR(L8/O8),"n/a",L8/O8)</f>
        <v>n/a</v>
      </c>
      <c r="N8" s="729">
        <f>IF($B8=Lists!$A$14,Lists!$E$35)+IF($B8=Lists!$A$15,Lists!$E$40)+IF($B8=Lists!$A$16,Lists!$E$40)</f>
        <v>0</v>
      </c>
      <c r="O8" s="661">
        <f t="shared" ref="O8" si="5">H8*N8</f>
        <v>0</v>
      </c>
      <c r="P8" s="663" t="str">
        <f t="shared" ref="P8" si="6">IF((O8/$O$2)&gt;0.0001,O8/$O$2,"n/a")</f>
        <v>n/a</v>
      </c>
      <c r="Q8" s="663" t="str">
        <f>IF(ISERROR(P8*VLOOKUP($B$4,'Weighting '!$A$21:$B$31,2,0)),"n/a",P8*VLOOKUP($B$4,'Weighting '!$A$21:$B$31,2,0))</f>
        <v>n/a</v>
      </c>
      <c r="R8" s="664" t="str">
        <f t="shared" ref="R8" si="7">IF($B8="Specification","n/a",L8/$O$2)</f>
        <v>n/a</v>
      </c>
      <c r="S8" s="663" t="str">
        <f>IF(ISERROR(R8*VLOOKUP($B$4,'Weighting '!$A$21:$B$31,2,0)),"n/a",R8*VLOOKUP($B$4,'Weighting '!$A$21:$B$31,2,0))</f>
        <v>n/a</v>
      </c>
      <c r="T8" s="673"/>
    </row>
    <row r="9" spans="1:20" s="127" customFormat="1" x14ac:dyDescent="0.25">
      <c r="A9" s="173" t="s">
        <v>1367</v>
      </c>
      <c r="B9" s="154"/>
      <c r="C9" s="154" t="s">
        <v>27</v>
      </c>
      <c r="D9" s="154"/>
      <c r="E9" s="154"/>
      <c r="F9" s="154"/>
      <c r="G9" s="154"/>
      <c r="H9" s="154"/>
      <c r="I9" s="154"/>
      <c r="J9" s="154"/>
      <c r="K9" s="154"/>
      <c r="L9" s="154"/>
      <c r="M9" s="154"/>
      <c r="N9" s="154"/>
      <c r="O9" s="154"/>
      <c r="P9" s="154"/>
      <c r="Q9" s="154"/>
      <c r="R9" s="154"/>
      <c r="S9" s="154"/>
      <c r="T9" s="457"/>
    </row>
    <row r="10" spans="1:20" s="153" customFormat="1" ht="68.55" customHeight="1" x14ac:dyDescent="0.25">
      <c r="A10" s="245" t="s">
        <v>1373</v>
      </c>
      <c r="B10" s="245" t="s">
        <v>39</v>
      </c>
      <c r="C10" s="117" t="s">
        <v>157</v>
      </c>
      <c r="D10" s="666"/>
      <c r="E10" s="666"/>
      <c r="F10" s="667" t="s">
        <v>958</v>
      </c>
      <c r="G10" s="206" t="s">
        <v>9</v>
      </c>
      <c r="H10" s="659">
        <f>VLOOKUP(G10,Lists!$A$45:$B$50,2,0)</f>
        <v>1.0000000000000001E-5</v>
      </c>
      <c r="I10" s="206" t="s">
        <v>9</v>
      </c>
      <c r="J10" s="206" t="s">
        <v>9</v>
      </c>
      <c r="K10" s="669">
        <f>VLOOKUP(J10,Lists!$A$35:$B$40,2,0)</f>
        <v>0</v>
      </c>
      <c r="L10" s="206">
        <f t="shared" ref="L10:L13" si="8">K10*H10</f>
        <v>0</v>
      </c>
      <c r="M10" s="662" t="str">
        <f t="shared" ref="M10:M13" si="9">IF(ISERROR(L10/O10),"n/a",L10/O10)</f>
        <v>n/a</v>
      </c>
      <c r="N10" s="729">
        <f>IF($B10=Lists!$A$14,Lists!$E$35)+IF($B10=Lists!$A$15,Lists!$E$40)+IF($B10=Lists!$A$16,Lists!$E$40)</f>
        <v>0</v>
      </c>
      <c r="O10" s="661">
        <f t="shared" ref="O10:O14" si="10">H10*N10</f>
        <v>0</v>
      </c>
      <c r="P10" s="663" t="str">
        <f t="shared" ref="P10:P14" si="11">IF((O10/$O$2)&gt;0.0001,O10/$O$2,"n/a")</f>
        <v>n/a</v>
      </c>
      <c r="Q10" s="663" t="str">
        <f>IF(ISERROR(P10*VLOOKUP($B$4,'Weighting '!$A$21:$B$31,2,0)),"n/a",P10*VLOOKUP($B$4,'Weighting '!$A$21:$B$31,2,0))</f>
        <v>n/a</v>
      </c>
      <c r="R10" s="664" t="str">
        <f t="shared" ref="R10:R14" si="12">IF($B10="Specification","n/a",L10/$O$2)</f>
        <v>n/a</v>
      </c>
      <c r="S10" s="663" t="str">
        <f>IF(ISERROR(R10*VLOOKUP($B$4,'Weighting '!$A$21:$B$31,2,0)),"n/a",R10*VLOOKUP($B$4,'Weighting '!$A$21:$B$31,2,0))</f>
        <v>n/a</v>
      </c>
      <c r="T10" s="673"/>
    </row>
    <row r="11" spans="1:20" s="153" customFormat="1" ht="70.5" customHeight="1" x14ac:dyDescent="0.25">
      <c r="A11" s="245" t="s">
        <v>1374</v>
      </c>
      <c r="B11" s="129" t="s">
        <v>39</v>
      </c>
      <c r="C11" s="188" t="s">
        <v>1098</v>
      </c>
      <c r="D11" s="666"/>
      <c r="E11" s="666"/>
      <c r="F11" s="667" t="s">
        <v>958</v>
      </c>
      <c r="G11" s="206" t="s">
        <v>9</v>
      </c>
      <c r="H11" s="659">
        <f>VLOOKUP(G11,Lists!$A$45:$B$50,2,0)</f>
        <v>1.0000000000000001E-5</v>
      </c>
      <c r="I11" s="206" t="s">
        <v>9</v>
      </c>
      <c r="J11" s="206" t="s">
        <v>9</v>
      </c>
      <c r="K11" s="669">
        <f>VLOOKUP(J11,Lists!$A$35:$B$40,2,0)</f>
        <v>0</v>
      </c>
      <c r="L11" s="206">
        <f t="shared" si="8"/>
        <v>0</v>
      </c>
      <c r="M11" s="662" t="str">
        <f t="shared" si="9"/>
        <v>n/a</v>
      </c>
      <c r="N11" s="729">
        <f>IF($B11=Lists!$A$14,Lists!$E$35)+IF($B11=Lists!$A$15,Lists!$E$40)+IF($B11=Lists!$A$16,Lists!$E$40)</f>
        <v>0</v>
      </c>
      <c r="O11" s="661">
        <f t="shared" si="10"/>
        <v>0</v>
      </c>
      <c r="P11" s="663" t="str">
        <f t="shared" si="11"/>
        <v>n/a</v>
      </c>
      <c r="Q11" s="663" t="str">
        <f>IF(ISERROR(P11*VLOOKUP($B$4,'Weighting '!$A$21:$B$31,2,0)),"n/a",P11*VLOOKUP($B$4,'Weighting '!$A$21:$B$31,2,0))</f>
        <v>n/a</v>
      </c>
      <c r="R11" s="664" t="str">
        <f t="shared" si="12"/>
        <v>n/a</v>
      </c>
      <c r="S11" s="663" t="str">
        <f>IF(ISERROR(R11*VLOOKUP($B$4,'Weighting '!$A$21:$B$31,2,0)),"n/a",R11*VLOOKUP($B$4,'Weighting '!$A$21:$B$31,2,0))</f>
        <v>n/a</v>
      </c>
      <c r="T11" s="673"/>
    </row>
    <row r="12" spans="1:20" s="153" customFormat="1" ht="61.5" customHeight="1" x14ac:dyDescent="0.25">
      <c r="A12" s="245" t="s">
        <v>1370</v>
      </c>
      <c r="B12" s="245" t="s">
        <v>39</v>
      </c>
      <c r="C12" s="126" t="s">
        <v>158</v>
      </c>
      <c r="D12" s="666"/>
      <c r="E12" s="666"/>
      <c r="F12" s="667" t="s">
        <v>958</v>
      </c>
      <c r="G12" s="206" t="s">
        <v>9</v>
      </c>
      <c r="H12" s="659">
        <f>VLOOKUP(G12,Lists!$A$45:$B$50,2,0)</f>
        <v>1.0000000000000001E-5</v>
      </c>
      <c r="I12" s="206" t="s">
        <v>9</v>
      </c>
      <c r="J12" s="206" t="s">
        <v>9</v>
      </c>
      <c r="K12" s="669">
        <f>VLOOKUP(J12,Lists!$A$35:$B$40,2,0)</f>
        <v>0</v>
      </c>
      <c r="L12" s="206">
        <f t="shared" si="8"/>
        <v>0</v>
      </c>
      <c r="M12" s="662" t="str">
        <f t="shared" si="9"/>
        <v>n/a</v>
      </c>
      <c r="N12" s="729">
        <f>IF($B12=Lists!$A$14,Lists!$E$35)+IF($B12=Lists!$A$15,Lists!$E$40)+IF($B12=Lists!$A$16,Lists!$E$40)</f>
        <v>0</v>
      </c>
      <c r="O12" s="661">
        <f t="shared" si="10"/>
        <v>0</v>
      </c>
      <c r="P12" s="663" t="str">
        <f t="shared" si="11"/>
        <v>n/a</v>
      </c>
      <c r="Q12" s="663" t="str">
        <f>IF(ISERROR(P12*VLOOKUP($B$4,'Weighting '!$A$21:$B$31,2,0)),"n/a",P12*VLOOKUP($B$4,'Weighting '!$A$21:$B$31,2,0))</f>
        <v>n/a</v>
      </c>
      <c r="R12" s="664" t="str">
        <f t="shared" si="12"/>
        <v>n/a</v>
      </c>
      <c r="S12" s="663" t="str">
        <f>IF(ISERROR(R12*VLOOKUP($B$4,'Weighting '!$A$21:$B$31,2,0)),"n/a",R12*VLOOKUP($B$4,'Weighting '!$A$21:$B$31,2,0))</f>
        <v>n/a</v>
      </c>
      <c r="T12" s="673"/>
    </row>
    <row r="13" spans="1:20" s="153" customFormat="1" ht="49.5" customHeight="1" x14ac:dyDescent="0.25">
      <c r="A13" s="245" t="s">
        <v>1371</v>
      </c>
      <c r="B13" s="245" t="s">
        <v>39</v>
      </c>
      <c r="C13" s="126" t="s">
        <v>1084</v>
      </c>
      <c r="D13" s="666"/>
      <c r="E13" s="666"/>
      <c r="F13" s="667" t="s">
        <v>958</v>
      </c>
      <c r="G13" s="206" t="s">
        <v>9</v>
      </c>
      <c r="H13" s="659">
        <f>VLOOKUP(G13,Lists!$A$45:$B$50,2,0)</f>
        <v>1.0000000000000001E-5</v>
      </c>
      <c r="I13" s="206" t="s">
        <v>9</v>
      </c>
      <c r="J13" s="206" t="s">
        <v>9</v>
      </c>
      <c r="K13" s="669">
        <f>VLOOKUP(J13,Lists!$A$35:$B$40,2,0)</f>
        <v>0</v>
      </c>
      <c r="L13" s="206">
        <f t="shared" si="8"/>
        <v>0</v>
      </c>
      <c r="M13" s="662" t="str">
        <f t="shared" si="9"/>
        <v>n/a</v>
      </c>
      <c r="N13" s="729">
        <f>IF($B13=Lists!$A$14,Lists!$E$35)+IF($B13=Lists!$A$15,Lists!$E$40)+IF($B13=Lists!$A$16,Lists!$E$40)</f>
        <v>0</v>
      </c>
      <c r="O13" s="661">
        <f t="shared" si="10"/>
        <v>0</v>
      </c>
      <c r="P13" s="663" t="str">
        <f t="shared" si="11"/>
        <v>n/a</v>
      </c>
      <c r="Q13" s="663" t="str">
        <f>IF(ISERROR(P13*VLOOKUP($B$4,'Weighting '!$A$21:$B$31,2,0)),"n/a",P13*VLOOKUP($B$4,'Weighting '!$A$21:$B$31,2,0))</f>
        <v>n/a</v>
      </c>
      <c r="R13" s="664" t="str">
        <f t="shared" si="12"/>
        <v>n/a</v>
      </c>
      <c r="S13" s="663" t="str">
        <f>IF(ISERROR(R13*VLOOKUP($B$4,'Weighting '!$A$21:$B$31,2,0)),"n/a",R13*VLOOKUP($B$4,'Weighting '!$A$21:$B$31,2,0))</f>
        <v>n/a</v>
      </c>
      <c r="T13" s="673"/>
    </row>
    <row r="14" spans="1:20" s="153" customFormat="1" ht="51.45" customHeight="1" x14ac:dyDescent="0.25">
      <c r="A14" s="245" t="s">
        <v>1372</v>
      </c>
      <c r="B14" s="245" t="s">
        <v>38</v>
      </c>
      <c r="C14" s="128" t="s">
        <v>160</v>
      </c>
      <c r="D14" s="206" t="s">
        <v>958</v>
      </c>
      <c r="E14" s="206"/>
      <c r="F14" s="658"/>
      <c r="G14" s="206" t="s">
        <v>1231</v>
      </c>
      <c r="H14" s="659">
        <f>VLOOKUP(G14,Lists!$A$45:$B$50,2,0)</f>
        <v>10</v>
      </c>
      <c r="I14" s="668" t="s">
        <v>1232</v>
      </c>
      <c r="J14" s="668"/>
      <c r="K14" s="669" t="e">
        <f>VLOOKUP(J14,Lists!$A$35:$B$40,2,0)</f>
        <v>#N/A</v>
      </c>
      <c r="L14" s="668" t="e">
        <f t="shared" ref="L14" si="13">K14*H14</f>
        <v>#N/A</v>
      </c>
      <c r="M14" s="662" t="str">
        <f t="shared" ref="M14" si="14">IF(ISERROR(L14/O14),"n/a",L14/O14)</f>
        <v>n/a</v>
      </c>
      <c r="N14" s="729">
        <f>IF($B14=Lists!$A$14,Lists!$E$35)+IF($B14=Lists!$A$15,Lists!$E$40)+IF($B14=Lists!$A$16,Lists!$E$40)</f>
        <v>6</v>
      </c>
      <c r="O14" s="661">
        <f t="shared" si="10"/>
        <v>60</v>
      </c>
      <c r="P14" s="663">
        <f t="shared" si="11"/>
        <v>0.27777777777777779</v>
      </c>
      <c r="Q14" s="663" t="str">
        <f>IF(ISERROR(P14*VLOOKUP($B$4,'Weighting '!$A$21:$B$31,2,0)),"n/a",P14*VLOOKUP($B$4,'Weighting '!$A$21:$B$31,2,0))</f>
        <v>n/a</v>
      </c>
      <c r="R14" s="664" t="e">
        <f t="shared" si="12"/>
        <v>#N/A</v>
      </c>
      <c r="S14" s="663" t="str">
        <f>IF(ISERROR(R14*VLOOKUP($B$4,'Weighting '!$A$21:$B$31,2,0)),"n/a",R14*VLOOKUP($B$4,'Weighting '!$A$21:$B$31,2,0))</f>
        <v>n/a</v>
      </c>
      <c r="T14" s="670"/>
    </row>
    <row r="15" spans="1:20" s="127" customFormat="1" x14ac:dyDescent="0.25">
      <c r="A15" s="173" t="s">
        <v>1368</v>
      </c>
      <c r="B15" s="154"/>
      <c r="C15" s="154" t="s">
        <v>30</v>
      </c>
      <c r="D15" s="154"/>
      <c r="E15" s="154"/>
      <c r="F15" s="154"/>
      <c r="G15" s="154"/>
      <c r="H15" s="154"/>
      <c r="I15" s="154"/>
      <c r="J15" s="154"/>
      <c r="K15" s="154"/>
      <c r="L15" s="154"/>
      <c r="M15" s="154"/>
      <c r="N15" s="154"/>
      <c r="O15" s="154"/>
      <c r="P15" s="154"/>
      <c r="Q15" s="154"/>
      <c r="R15" s="154"/>
      <c r="S15" s="154"/>
      <c r="T15" s="457"/>
    </row>
    <row r="16" spans="1:20" s="153" customFormat="1" ht="115.5" customHeight="1" x14ac:dyDescent="0.25">
      <c r="A16" s="245" t="s">
        <v>1375</v>
      </c>
      <c r="B16" s="174" t="s">
        <v>39</v>
      </c>
      <c r="C16" s="117" t="s">
        <v>436</v>
      </c>
      <c r="D16" s="666"/>
      <c r="E16" s="666"/>
      <c r="F16" s="667" t="s">
        <v>958</v>
      </c>
      <c r="G16" s="206" t="s">
        <v>9</v>
      </c>
      <c r="H16" s="659">
        <f>VLOOKUP(G16,Lists!$A$45:$B$50,2,0)</f>
        <v>1.0000000000000001E-5</v>
      </c>
      <c r="I16" s="206" t="s">
        <v>9</v>
      </c>
      <c r="J16" s="206" t="s">
        <v>9</v>
      </c>
      <c r="K16" s="669">
        <f>VLOOKUP(J16,Lists!$A$35:$B$40,2,0)</f>
        <v>0</v>
      </c>
      <c r="L16" s="206">
        <f t="shared" ref="L16:L18" si="15">K16*H16</f>
        <v>0</v>
      </c>
      <c r="M16" s="662" t="str">
        <f t="shared" ref="M16:M18" si="16">IF(ISERROR(L16/O16),"n/a",L16/O16)</f>
        <v>n/a</v>
      </c>
      <c r="N16" s="729">
        <f>IF($B16=Lists!$A$14,Lists!$E$35)+IF($B16=Lists!$A$15,Lists!$E$40)+IF($B16=Lists!$A$16,Lists!$E$40)</f>
        <v>0</v>
      </c>
      <c r="O16" s="661">
        <f t="shared" ref="O16:O26" si="17">H16*N16</f>
        <v>0</v>
      </c>
      <c r="P16" s="663" t="str">
        <f t="shared" ref="P16:P26" si="18">IF((O16/$O$2)&gt;0.0001,O16/$O$2,"n/a")</f>
        <v>n/a</v>
      </c>
      <c r="Q16" s="663" t="str">
        <f>IF(ISERROR(P16*VLOOKUP($B$4,'Weighting '!$A$21:$B$31,2,0)),"n/a",P16*VLOOKUP($B$4,'Weighting '!$A$21:$B$31,2,0))</f>
        <v>n/a</v>
      </c>
      <c r="R16" s="664" t="str">
        <f t="shared" ref="R16:R26" si="19">IF($B16="Specification","n/a",L16/$O$2)</f>
        <v>n/a</v>
      </c>
      <c r="S16" s="663" t="str">
        <f>IF(ISERROR(R16*VLOOKUP($B$4,'Weighting '!$A$21:$B$31,2,0)),"n/a",R16*VLOOKUP($B$4,'Weighting '!$A$21:$B$31,2,0))</f>
        <v>n/a</v>
      </c>
      <c r="T16" s="673"/>
    </row>
    <row r="17" spans="1:20" s="158" customFormat="1" ht="159" customHeight="1" x14ac:dyDescent="0.25">
      <c r="A17" s="245" t="s">
        <v>1376</v>
      </c>
      <c r="B17" s="245" t="s">
        <v>39</v>
      </c>
      <c r="C17" s="126" t="s">
        <v>161</v>
      </c>
      <c r="D17" s="666"/>
      <c r="E17" s="666"/>
      <c r="F17" s="667" t="s">
        <v>958</v>
      </c>
      <c r="G17" s="206" t="s">
        <v>9</v>
      </c>
      <c r="H17" s="659">
        <f>VLOOKUP(G17,Lists!$A$45:$B$50,2,0)</f>
        <v>1.0000000000000001E-5</v>
      </c>
      <c r="I17" s="206" t="s">
        <v>9</v>
      </c>
      <c r="J17" s="206" t="s">
        <v>9</v>
      </c>
      <c r="K17" s="669">
        <f>VLOOKUP(J17,Lists!$A$35:$B$40,2,0)</f>
        <v>0</v>
      </c>
      <c r="L17" s="206">
        <f t="shared" si="15"/>
        <v>0</v>
      </c>
      <c r="M17" s="662" t="str">
        <f t="shared" si="16"/>
        <v>n/a</v>
      </c>
      <c r="N17" s="729">
        <f>IF($B17=Lists!$A$14,Lists!$E$35)+IF($B17=Lists!$A$15,Lists!$E$40)+IF($B17=Lists!$A$16,Lists!$E$40)</f>
        <v>0</v>
      </c>
      <c r="O17" s="661">
        <f t="shared" si="17"/>
        <v>0</v>
      </c>
      <c r="P17" s="663" t="str">
        <f t="shared" si="18"/>
        <v>n/a</v>
      </c>
      <c r="Q17" s="663" t="str">
        <f>IF(ISERROR(P17*VLOOKUP($B$4,'Weighting '!$A$21:$B$31,2,0)),"n/a",P17*VLOOKUP($B$4,'Weighting '!$A$21:$B$31,2,0))</f>
        <v>n/a</v>
      </c>
      <c r="R17" s="664" t="str">
        <f t="shared" si="19"/>
        <v>n/a</v>
      </c>
      <c r="S17" s="663" t="str">
        <f>IF(ISERROR(R17*VLOOKUP($B$4,'Weighting '!$A$21:$B$31,2,0)),"n/a",R17*VLOOKUP($B$4,'Weighting '!$A$21:$B$31,2,0))</f>
        <v>n/a</v>
      </c>
      <c r="T17" s="673"/>
    </row>
    <row r="18" spans="1:20" s="158" customFormat="1" ht="40.5" customHeight="1" x14ac:dyDescent="0.25">
      <c r="A18" s="245" t="s">
        <v>1377</v>
      </c>
      <c r="B18" s="114" t="s">
        <v>38</v>
      </c>
      <c r="C18" s="135" t="s">
        <v>1086</v>
      </c>
      <c r="D18" s="206" t="s">
        <v>958</v>
      </c>
      <c r="E18" s="206"/>
      <c r="F18" s="658"/>
      <c r="G18" s="206" t="s">
        <v>1276</v>
      </c>
      <c r="H18" s="659">
        <f>VLOOKUP(G18,Lists!$A$45:$B$50,2,0)</f>
        <v>8</v>
      </c>
      <c r="I18" s="668" t="s">
        <v>1257</v>
      </c>
      <c r="J18" s="668"/>
      <c r="K18" s="669" t="e">
        <f>VLOOKUP(J18,Lists!$A$35:$B$40,2,0)</f>
        <v>#N/A</v>
      </c>
      <c r="L18" s="668" t="e">
        <f t="shared" si="15"/>
        <v>#N/A</v>
      </c>
      <c r="M18" s="662" t="str">
        <f t="shared" si="16"/>
        <v>n/a</v>
      </c>
      <c r="N18" s="729">
        <f>IF($B18=Lists!$A$14,Lists!$E$35)+IF($B18=Lists!$A$15,Lists!$E$40)+IF($B18=Lists!$A$16,Lists!$E$40)</f>
        <v>6</v>
      </c>
      <c r="O18" s="661">
        <f t="shared" si="17"/>
        <v>48</v>
      </c>
      <c r="P18" s="663">
        <f t="shared" si="18"/>
        <v>0.22222222222222221</v>
      </c>
      <c r="Q18" s="663" t="str">
        <f>IF(ISERROR(P18*VLOOKUP($B$4,'Weighting '!$A$21:$B$31,2,0)),"n/a",P18*VLOOKUP($B$4,'Weighting '!$A$21:$B$31,2,0))</f>
        <v>n/a</v>
      </c>
      <c r="R18" s="664" t="e">
        <f t="shared" si="19"/>
        <v>#N/A</v>
      </c>
      <c r="S18" s="663" t="str">
        <f>IF(ISERROR(R18*VLOOKUP($B$4,'Weighting '!$A$21:$B$31,2,0)),"n/a",R18*VLOOKUP($B$4,'Weighting '!$A$21:$B$31,2,0))</f>
        <v>n/a</v>
      </c>
    </row>
    <row r="19" spans="1:20" s="158" customFormat="1" ht="45.45" customHeight="1" x14ac:dyDescent="0.25">
      <c r="A19" s="245" t="s">
        <v>1378</v>
      </c>
      <c r="B19" s="129" t="s">
        <v>39</v>
      </c>
      <c r="C19" s="188" t="s">
        <v>440</v>
      </c>
      <c r="D19" s="666"/>
      <c r="E19" s="666"/>
      <c r="F19" s="667" t="s">
        <v>958</v>
      </c>
      <c r="G19" s="206" t="s">
        <v>9</v>
      </c>
      <c r="H19" s="659">
        <f>VLOOKUP(G19,Lists!$A$45:$B$50,2,0)</f>
        <v>1.0000000000000001E-5</v>
      </c>
      <c r="I19" s="206" t="s">
        <v>9</v>
      </c>
      <c r="J19" s="206" t="s">
        <v>9</v>
      </c>
      <c r="K19" s="669">
        <f>VLOOKUP(J19,Lists!$A$35:$B$40,2,0)</f>
        <v>0</v>
      </c>
      <c r="L19" s="206">
        <f t="shared" ref="L19:L24" si="20">K19*H19</f>
        <v>0</v>
      </c>
      <c r="M19" s="662" t="str">
        <f t="shared" ref="M19:M24" si="21">IF(ISERROR(L19/O19),"n/a",L19/O19)</f>
        <v>n/a</v>
      </c>
      <c r="N19" s="729">
        <f>IF($B19=Lists!$A$14,Lists!$E$35)+IF($B19=Lists!$A$15,Lists!$E$40)+IF($B19=Lists!$A$16,Lists!$E$40)</f>
        <v>0</v>
      </c>
      <c r="O19" s="661">
        <f t="shared" si="17"/>
        <v>0</v>
      </c>
      <c r="P19" s="663" t="str">
        <f t="shared" si="18"/>
        <v>n/a</v>
      </c>
      <c r="Q19" s="663" t="str">
        <f>IF(ISERROR(P19*VLOOKUP($B$4,'Weighting '!$A$21:$B$31,2,0)),"n/a",P19*VLOOKUP($B$4,'Weighting '!$A$21:$B$31,2,0))</f>
        <v>n/a</v>
      </c>
      <c r="R19" s="664" t="str">
        <f t="shared" si="19"/>
        <v>n/a</v>
      </c>
      <c r="S19" s="663" t="str">
        <f>IF(ISERROR(R19*VLOOKUP($B$4,'Weighting '!$A$21:$B$31,2,0)),"n/a",R19*VLOOKUP($B$4,'Weighting '!$A$21:$B$31,2,0))</f>
        <v>n/a</v>
      </c>
      <c r="T19" s="673"/>
    </row>
    <row r="20" spans="1:20" s="158" customFormat="1" ht="33.450000000000003" customHeight="1" x14ac:dyDescent="0.25">
      <c r="A20" s="245" t="s">
        <v>1379</v>
      </c>
      <c r="B20" s="129" t="s">
        <v>39</v>
      </c>
      <c r="C20" s="616" t="s">
        <v>447</v>
      </c>
      <c r="D20" s="666"/>
      <c r="E20" s="666"/>
      <c r="F20" s="667" t="s">
        <v>958</v>
      </c>
      <c r="G20" s="206" t="s">
        <v>9</v>
      </c>
      <c r="H20" s="659">
        <f>VLOOKUP(G20,Lists!$A$45:$B$50,2,0)</f>
        <v>1.0000000000000001E-5</v>
      </c>
      <c r="I20" s="206" t="s">
        <v>9</v>
      </c>
      <c r="J20" s="206" t="s">
        <v>9</v>
      </c>
      <c r="K20" s="669">
        <f>VLOOKUP(J20,Lists!$A$35:$B$40,2,0)</f>
        <v>0</v>
      </c>
      <c r="L20" s="206">
        <f t="shared" si="20"/>
        <v>0</v>
      </c>
      <c r="M20" s="662" t="str">
        <f t="shared" si="21"/>
        <v>n/a</v>
      </c>
      <c r="N20" s="729">
        <f>IF($B20=Lists!$A$14,Lists!$E$35)+IF($B20=Lists!$A$15,Lists!$E$40)+IF($B20=Lists!$A$16,Lists!$E$40)</f>
        <v>0</v>
      </c>
      <c r="O20" s="661">
        <f t="shared" si="17"/>
        <v>0</v>
      </c>
      <c r="P20" s="663" t="str">
        <f t="shared" si="18"/>
        <v>n/a</v>
      </c>
      <c r="Q20" s="663" t="str">
        <f>IF(ISERROR(P20*VLOOKUP($B$4,'Weighting '!$A$21:$B$31,2,0)),"n/a",P20*VLOOKUP($B$4,'Weighting '!$A$21:$B$31,2,0))</f>
        <v>n/a</v>
      </c>
      <c r="R20" s="664" t="str">
        <f t="shared" si="19"/>
        <v>n/a</v>
      </c>
      <c r="S20" s="663" t="str">
        <f>IF(ISERROR(R20*VLOOKUP($B$4,'Weighting '!$A$21:$B$31,2,0)),"n/a",R20*VLOOKUP($B$4,'Weighting '!$A$21:$B$31,2,0))</f>
        <v>n/a</v>
      </c>
      <c r="T20" s="673"/>
    </row>
    <row r="21" spans="1:20" s="158" customFormat="1" ht="64.95" customHeight="1" x14ac:dyDescent="0.25">
      <c r="A21" s="245" t="s">
        <v>1380</v>
      </c>
      <c r="B21" s="129" t="s">
        <v>39</v>
      </c>
      <c r="C21" s="131" t="s">
        <v>1192</v>
      </c>
      <c r="D21" s="666"/>
      <c r="E21" s="666"/>
      <c r="F21" s="667" t="s">
        <v>958</v>
      </c>
      <c r="G21" s="206" t="s">
        <v>9</v>
      </c>
      <c r="H21" s="659">
        <f>VLOOKUP(G21,Lists!$A$45:$B$50,2,0)</f>
        <v>1.0000000000000001E-5</v>
      </c>
      <c r="I21" s="206" t="s">
        <v>9</v>
      </c>
      <c r="J21" s="206" t="s">
        <v>9</v>
      </c>
      <c r="K21" s="669">
        <f>VLOOKUP(J21,Lists!$A$35:$B$40,2,0)</f>
        <v>0</v>
      </c>
      <c r="L21" s="206">
        <f t="shared" si="20"/>
        <v>0</v>
      </c>
      <c r="M21" s="662" t="str">
        <f t="shared" si="21"/>
        <v>n/a</v>
      </c>
      <c r="N21" s="729">
        <f>IF($B21=Lists!$A$14,Lists!$E$35)+IF($B21=Lists!$A$15,Lists!$E$40)+IF($B21=Lists!$A$16,Lists!$E$40)</f>
        <v>0</v>
      </c>
      <c r="O21" s="661">
        <f t="shared" si="17"/>
        <v>0</v>
      </c>
      <c r="P21" s="663" t="str">
        <f t="shared" si="18"/>
        <v>n/a</v>
      </c>
      <c r="Q21" s="663" t="str">
        <f>IF(ISERROR(P21*VLOOKUP($B$4,'Weighting '!$A$21:$B$31,2,0)),"n/a",P21*VLOOKUP($B$4,'Weighting '!$A$21:$B$31,2,0))</f>
        <v>n/a</v>
      </c>
      <c r="R21" s="664" t="str">
        <f t="shared" si="19"/>
        <v>n/a</v>
      </c>
      <c r="S21" s="663" t="str">
        <f>IF(ISERROR(R21*VLOOKUP($B$4,'Weighting '!$A$21:$B$31,2,0)),"n/a",R21*VLOOKUP($B$4,'Weighting '!$A$21:$B$31,2,0))</f>
        <v>n/a</v>
      </c>
      <c r="T21" s="673"/>
    </row>
    <row r="22" spans="1:20" s="153" customFormat="1" ht="57" customHeight="1" x14ac:dyDescent="0.25">
      <c r="A22" s="245" t="s">
        <v>1381</v>
      </c>
      <c r="B22" s="251" t="s">
        <v>39</v>
      </c>
      <c r="C22" s="126" t="s">
        <v>162</v>
      </c>
      <c r="D22" s="666"/>
      <c r="E22" s="666"/>
      <c r="F22" s="667" t="s">
        <v>958</v>
      </c>
      <c r="G22" s="206" t="s">
        <v>9</v>
      </c>
      <c r="H22" s="659">
        <f>VLOOKUP(G22,Lists!$A$45:$B$50,2,0)</f>
        <v>1.0000000000000001E-5</v>
      </c>
      <c r="I22" s="206" t="s">
        <v>9</v>
      </c>
      <c r="J22" s="206" t="s">
        <v>9</v>
      </c>
      <c r="K22" s="669">
        <f>VLOOKUP(J22,Lists!$A$35:$B$40,2,0)</f>
        <v>0</v>
      </c>
      <c r="L22" s="206">
        <f t="shared" si="20"/>
        <v>0</v>
      </c>
      <c r="M22" s="662" t="str">
        <f t="shared" si="21"/>
        <v>n/a</v>
      </c>
      <c r="N22" s="729">
        <f>IF($B22=Lists!$A$14,Lists!$E$35)+IF($B22=Lists!$A$15,Lists!$E$40)+IF($B22=Lists!$A$16,Lists!$E$40)</f>
        <v>0</v>
      </c>
      <c r="O22" s="661">
        <f t="shared" si="17"/>
        <v>0</v>
      </c>
      <c r="P22" s="663" t="str">
        <f t="shared" si="18"/>
        <v>n/a</v>
      </c>
      <c r="Q22" s="663" t="str">
        <f>IF(ISERROR(P22*VLOOKUP($B$4,'Weighting '!$A$21:$B$31,2,0)),"n/a",P22*VLOOKUP($B$4,'Weighting '!$A$21:$B$31,2,0))</f>
        <v>n/a</v>
      </c>
      <c r="R22" s="664" t="str">
        <f t="shared" si="19"/>
        <v>n/a</v>
      </c>
      <c r="S22" s="663" t="str">
        <f>IF(ISERROR(R22*VLOOKUP($B$4,'Weighting '!$A$21:$B$31,2,0)),"n/a",R22*VLOOKUP($B$4,'Weighting '!$A$21:$B$31,2,0))</f>
        <v>n/a</v>
      </c>
      <c r="T22" s="673"/>
    </row>
    <row r="23" spans="1:20" s="153" customFormat="1" ht="47.55" customHeight="1" x14ac:dyDescent="0.25">
      <c r="A23" s="245" t="s">
        <v>1382</v>
      </c>
      <c r="B23" s="129" t="s">
        <v>39</v>
      </c>
      <c r="C23" s="616" t="s">
        <v>1193</v>
      </c>
      <c r="D23" s="666"/>
      <c r="E23" s="666"/>
      <c r="F23" s="667" t="s">
        <v>958</v>
      </c>
      <c r="G23" s="206" t="s">
        <v>9</v>
      </c>
      <c r="H23" s="659">
        <f>VLOOKUP(G23,Lists!$A$45:$B$50,2,0)</f>
        <v>1.0000000000000001E-5</v>
      </c>
      <c r="I23" s="206" t="s">
        <v>9</v>
      </c>
      <c r="J23" s="206" t="s">
        <v>9</v>
      </c>
      <c r="K23" s="669">
        <f>VLOOKUP(J23,Lists!$A$35:$B$40,2,0)</f>
        <v>0</v>
      </c>
      <c r="L23" s="206">
        <f t="shared" si="20"/>
        <v>0</v>
      </c>
      <c r="M23" s="662" t="str">
        <f t="shared" si="21"/>
        <v>n/a</v>
      </c>
      <c r="N23" s="729">
        <f>IF($B23=Lists!$A$14,Lists!$E$35)+IF($B23=Lists!$A$15,Lists!$E$40)+IF($B23=Lists!$A$16,Lists!$E$40)</f>
        <v>0</v>
      </c>
      <c r="O23" s="661">
        <f t="shared" si="17"/>
        <v>0</v>
      </c>
      <c r="P23" s="663" t="str">
        <f t="shared" si="18"/>
        <v>n/a</v>
      </c>
      <c r="Q23" s="663" t="str">
        <f>IF(ISERROR(P23*VLOOKUP($B$4,'Weighting '!$A$21:$B$31,2,0)),"n/a",P23*VLOOKUP($B$4,'Weighting '!$A$21:$B$31,2,0))</f>
        <v>n/a</v>
      </c>
      <c r="R23" s="664" t="str">
        <f t="shared" si="19"/>
        <v>n/a</v>
      </c>
      <c r="S23" s="663" t="str">
        <f>IF(ISERROR(R23*VLOOKUP($B$4,'Weighting '!$A$21:$B$31,2,0)),"n/a",R23*VLOOKUP($B$4,'Weighting '!$A$21:$B$31,2,0))</f>
        <v>n/a</v>
      </c>
      <c r="T23" s="673"/>
    </row>
    <row r="24" spans="1:20" s="153" customFormat="1" ht="48" customHeight="1" x14ac:dyDescent="0.25">
      <c r="A24" s="245" t="s">
        <v>1383</v>
      </c>
      <c r="B24" s="129" t="s">
        <v>38</v>
      </c>
      <c r="C24" s="617" t="s">
        <v>1090</v>
      </c>
      <c r="D24" s="206" t="s">
        <v>958</v>
      </c>
      <c r="E24" s="206"/>
      <c r="F24" s="658"/>
      <c r="G24" s="206" t="s">
        <v>1276</v>
      </c>
      <c r="H24" s="659">
        <f>VLOOKUP(G24,Lists!$A$45:$B$50,2,0)</f>
        <v>8</v>
      </c>
      <c r="I24" s="668" t="s">
        <v>1237</v>
      </c>
      <c r="J24" s="668"/>
      <c r="K24" s="669" t="e">
        <f>VLOOKUP(J24,Lists!$A$35:$B$40,2,0)</f>
        <v>#N/A</v>
      </c>
      <c r="L24" s="668" t="e">
        <f t="shared" si="20"/>
        <v>#N/A</v>
      </c>
      <c r="M24" s="662" t="str">
        <f t="shared" si="21"/>
        <v>n/a</v>
      </c>
      <c r="N24" s="729">
        <f>IF($B24=Lists!$A$14,Lists!$E$35)+IF($B24=Lists!$A$15,Lists!$E$40)+IF($B24=Lists!$A$16,Lists!$E$40)</f>
        <v>6</v>
      </c>
      <c r="O24" s="661">
        <f t="shared" si="17"/>
        <v>48</v>
      </c>
      <c r="P24" s="663">
        <f t="shared" si="18"/>
        <v>0.22222222222222221</v>
      </c>
      <c r="Q24" s="663" t="str">
        <f>IF(ISERROR(P24*VLOOKUP($B$4,'Weighting '!$A$21:$B$31,2,0)),"n/a",P24*VLOOKUP($B$4,'Weighting '!$A$21:$B$31,2,0))</f>
        <v>n/a</v>
      </c>
      <c r="R24" s="664" t="e">
        <f t="shared" si="19"/>
        <v>#N/A</v>
      </c>
      <c r="S24" s="663" t="str">
        <f>IF(ISERROR(R24*VLOOKUP($B$4,'Weighting '!$A$21:$B$31,2,0)),"n/a",R24*VLOOKUP($B$4,'Weighting '!$A$21:$B$31,2,0))</f>
        <v>n/a</v>
      </c>
    </row>
    <row r="25" spans="1:20" s="153" customFormat="1" ht="82.95" customHeight="1" x14ac:dyDescent="0.25">
      <c r="A25" s="245" t="s">
        <v>1384</v>
      </c>
      <c r="B25" s="251" t="s">
        <v>39</v>
      </c>
      <c r="C25" s="126" t="s">
        <v>1099</v>
      </c>
      <c r="D25" s="666"/>
      <c r="E25" s="666"/>
      <c r="F25" s="667" t="s">
        <v>958</v>
      </c>
      <c r="G25" s="206" t="s">
        <v>9</v>
      </c>
      <c r="H25" s="659">
        <f>VLOOKUP(G25,Lists!$A$45:$B$50,2,0)</f>
        <v>1.0000000000000001E-5</v>
      </c>
      <c r="I25" s="206" t="s">
        <v>9</v>
      </c>
      <c r="J25" s="206" t="s">
        <v>9</v>
      </c>
      <c r="K25" s="669">
        <f>VLOOKUP(J25,Lists!$A$35:$B$40,2,0)</f>
        <v>0</v>
      </c>
      <c r="L25" s="206">
        <f t="shared" ref="L25:L26" si="22">K25*H25</f>
        <v>0</v>
      </c>
      <c r="M25" s="662" t="str">
        <f t="shared" ref="M25:M26" si="23">IF(ISERROR(L25/O25),"n/a",L25/O25)</f>
        <v>n/a</v>
      </c>
      <c r="N25" s="729">
        <f>IF($B25=Lists!$A$14,Lists!$E$35)+IF($B25=Lists!$A$15,Lists!$E$40)+IF($B25=Lists!$A$16,Lists!$E$40)</f>
        <v>0</v>
      </c>
      <c r="O25" s="661">
        <f t="shared" si="17"/>
        <v>0</v>
      </c>
      <c r="P25" s="663" t="str">
        <f t="shared" si="18"/>
        <v>n/a</v>
      </c>
      <c r="Q25" s="663" t="str">
        <f>IF(ISERROR(P25*VLOOKUP($B$4,'Weighting '!$A$21:$B$31,2,0)),"n/a",P25*VLOOKUP($B$4,'Weighting '!$A$21:$B$31,2,0))</f>
        <v>n/a</v>
      </c>
      <c r="R25" s="664" t="str">
        <f t="shared" si="19"/>
        <v>n/a</v>
      </c>
      <c r="S25" s="663" t="str">
        <f>IF(ISERROR(R25*VLOOKUP($B$4,'Weighting '!$A$21:$B$31,2,0)),"n/a",R25*VLOOKUP($B$4,'Weighting '!$A$21:$B$31,2,0))</f>
        <v>n/a</v>
      </c>
      <c r="T25" s="673"/>
    </row>
    <row r="26" spans="1:20" s="153" customFormat="1" ht="49.5" customHeight="1" x14ac:dyDescent="0.25">
      <c r="A26" s="245" t="s">
        <v>1385</v>
      </c>
      <c r="B26" s="245" t="s">
        <v>39</v>
      </c>
      <c r="C26" s="126" t="s">
        <v>1091</v>
      </c>
      <c r="D26" s="666"/>
      <c r="E26" s="666"/>
      <c r="F26" s="667" t="s">
        <v>958</v>
      </c>
      <c r="G26" s="206" t="s">
        <v>9</v>
      </c>
      <c r="H26" s="659">
        <f>VLOOKUP(G26,Lists!$A$45:$B$50,2,0)</f>
        <v>1.0000000000000001E-5</v>
      </c>
      <c r="I26" s="206" t="s">
        <v>9</v>
      </c>
      <c r="J26" s="206" t="s">
        <v>9</v>
      </c>
      <c r="K26" s="669">
        <f>VLOOKUP(J26,Lists!$A$35:$B$40,2,0)</f>
        <v>0</v>
      </c>
      <c r="L26" s="206">
        <f t="shared" si="22"/>
        <v>0</v>
      </c>
      <c r="M26" s="662" t="str">
        <f t="shared" si="23"/>
        <v>n/a</v>
      </c>
      <c r="N26" s="729">
        <f>IF($B26=Lists!$A$14,Lists!$E$35)+IF($B26=Lists!$A$15,Lists!$E$40)+IF($B26=Lists!$A$16,Lists!$E$40)</f>
        <v>0</v>
      </c>
      <c r="O26" s="661">
        <f t="shared" si="17"/>
        <v>0</v>
      </c>
      <c r="P26" s="663" t="str">
        <f t="shared" si="18"/>
        <v>n/a</v>
      </c>
      <c r="Q26" s="663" t="str">
        <f>IF(ISERROR(P26*VLOOKUP($B$4,'Weighting '!$A$21:$B$31,2,0)),"n/a",P26*VLOOKUP($B$4,'Weighting '!$A$21:$B$31,2,0))</f>
        <v>n/a</v>
      </c>
      <c r="R26" s="664" t="str">
        <f t="shared" si="19"/>
        <v>n/a</v>
      </c>
      <c r="S26" s="663" t="str">
        <f>IF(ISERROR(R26*VLOOKUP($B$4,'Weighting '!$A$21:$B$31,2,0)),"n/a",R26*VLOOKUP($B$4,'Weighting '!$A$21:$B$31,2,0))</f>
        <v>n/a</v>
      </c>
      <c r="T26" s="673"/>
    </row>
    <row r="27" spans="1:20" s="127" customFormat="1" ht="25.5" customHeight="1" x14ac:dyDescent="0.25">
      <c r="A27" s="173" t="s">
        <v>1369</v>
      </c>
      <c r="B27" s="154"/>
      <c r="C27" s="154" t="s">
        <v>28</v>
      </c>
      <c r="D27" s="154"/>
      <c r="E27" s="154"/>
      <c r="F27" s="154"/>
      <c r="G27" s="154"/>
      <c r="H27" s="154"/>
      <c r="I27" s="154"/>
      <c r="J27" s="154"/>
      <c r="K27" s="154"/>
      <c r="L27" s="154"/>
      <c r="M27" s="154"/>
      <c r="N27" s="154"/>
      <c r="O27" s="154"/>
      <c r="P27" s="154"/>
      <c r="Q27" s="154"/>
      <c r="R27" s="154"/>
      <c r="S27" s="154"/>
      <c r="T27" s="457"/>
    </row>
    <row r="28" spans="1:20" s="153" customFormat="1" ht="81" customHeight="1" x14ac:dyDescent="0.25">
      <c r="A28" s="245" t="s">
        <v>1386</v>
      </c>
      <c r="B28" s="245" t="s">
        <v>39</v>
      </c>
      <c r="C28" s="117" t="s">
        <v>89</v>
      </c>
      <c r="D28" s="666"/>
      <c r="E28" s="666"/>
      <c r="F28" s="667" t="s">
        <v>958</v>
      </c>
      <c r="G28" s="206" t="s">
        <v>9</v>
      </c>
      <c r="H28" s="659">
        <f>VLOOKUP(G28,Lists!$A$45:$B$50,2,0)</f>
        <v>1.0000000000000001E-5</v>
      </c>
      <c r="I28" s="206" t="s">
        <v>9</v>
      </c>
      <c r="J28" s="206" t="s">
        <v>9</v>
      </c>
      <c r="K28" s="669">
        <f>VLOOKUP(J28,Lists!$A$35:$B$40,2,0)</f>
        <v>0</v>
      </c>
      <c r="L28" s="206">
        <f t="shared" ref="L28:L31" si="24">K28*H28</f>
        <v>0</v>
      </c>
      <c r="M28" s="662" t="str">
        <f t="shared" ref="M28:M31" si="25">IF(ISERROR(L28/O28),"n/a",L28/O28)</f>
        <v>n/a</v>
      </c>
      <c r="N28" s="729">
        <f>IF($B28=Lists!$A$14,Lists!$E$35)+IF($B28=Lists!$A$15,Lists!$E$40)+IF($B28=Lists!$A$16,Lists!$E$40)</f>
        <v>0</v>
      </c>
      <c r="O28" s="661">
        <f t="shared" ref="O28:O31" si="26">H28*N28</f>
        <v>0</v>
      </c>
      <c r="P28" s="663" t="str">
        <f t="shared" ref="P28:P31" si="27">IF((O28/$O$2)&gt;0.0001,O28/$O$2,"n/a")</f>
        <v>n/a</v>
      </c>
      <c r="Q28" s="663" t="str">
        <f>IF(ISERROR(P28*VLOOKUP($B$4,'Weighting '!$A$21:$B$31,2,0)),"n/a",P28*VLOOKUP($B$4,'Weighting '!$A$21:$B$31,2,0))</f>
        <v>n/a</v>
      </c>
      <c r="R28" s="664" t="str">
        <f t="shared" ref="R28:R31" si="28">IF($B28="Specification","n/a",L28/$O$2)</f>
        <v>n/a</v>
      </c>
      <c r="S28" s="663" t="str">
        <f>IF(ISERROR(R28*VLOOKUP($B$4,'Weighting '!$A$21:$B$31,2,0)),"n/a",R28*VLOOKUP($B$4,'Weighting '!$A$21:$B$31,2,0))</f>
        <v>n/a</v>
      </c>
      <c r="T28" s="673"/>
    </row>
    <row r="29" spans="1:20" s="160" customFormat="1" ht="61.5" customHeight="1" x14ac:dyDescent="0.25">
      <c r="A29" s="245" t="s">
        <v>1387</v>
      </c>
      <c r="B29" s="245" t="s">
        <v>39</v>
      </c>
      <c r="C29" s="117" t="s">
        <v>63</v>
      </c>
      <c r="D29" s="666"/>
      <c r="E29" s="666"/>
      <c r="F29" s="667" t="s">
        <v>958</v>
      </c>
      <c r="G29" s="206" t="s">
        <v>9</v>
      </c>
      <c r="H29" s="659">
        <f>VLOOKUP(G29,Lists!$A$45:$B$50,2,0)</f>
        <v>1.0000000000000001E-5</v>
      </c>
      <c r="I29" s="206" t="s">
        <v>9</v>
      </c>
      <c r="J29" s="206" t="s">
        <v>9</v>
      </c>
      <c r="K29" s="669">
        <f>VLOOKUP(J29,Lists!$A$35:$B$40,2,0)</f>
        <v>0</v>
      </c>
      <c r="L29" s="206">
        <f t="shared" si="24"/>
        <v>0</v>
      </c>
      <c r="M29" s="662" t="str">
        <f t="shared" si="25"/>
        <v>n/a</v>
      </c>
      <c r="N29" s="729">
        <f>IF($B29=Lists!$A$14,Lists!$E$35)+IF($B29=Lists!$A$15,Lists!$E$40)+IF($B29=Lists!$A$16,Lists!$E$40)</f>
        <v>0</v>
      </c>
      <c r="O29" s="661">
        <f t="shared" si="26"/>
        <v>0</v>
      </c>
      <c r="P29" s="663" t="str">
        <f t="shared" si="27"/>
        <v>n/a</v>
      </c>
      <c r="Q29" s="663" t="str">
        <f>IF(ISERROR(P29*VLOOKUP($B$4,'Weighting '!$A$21:$B$31,2,0)),"n/a",P29*VLOOKUP($B$4,'Weighting '!$A$21:$B$31,2,0))</f>
        <v>n/a</v>
      </c>
      <c r="R29" s="664" t="str">
        <f t="shared" si="28"/>
        <v>n/a</v>
      </c>
      <c r="S29" s="663" t="str">
        <f>IF(ISERROR(R29*VLOOKUP($B$4,'Weighting '!$A$21:$B$31,2,0)),"n/a",R29*VLOOKUP($B$4,'Weighting '!$A$21:$B$31,2,0))</f>
        <v>n/a</v>
      </c>
      <c r="T29" s="673"/>
    </row>
    <row r="30" spans="1:20" ht="53.55" customHeight="1" x14ac:dyDescent="0.25">
      <c r="A30" s="245" t="s">
        <v>1388</v>
      </c>
      <c r="B30" s="245" t="s">
        <v>39</v>
      </c>
      <c r="C30" s="161" t="s">
        <v>167</v>
      </c>
      <c r="D30" s="666"/>
      <c r="E30" s="666"/>
      <c r="F30" s="667" t="s">
        <v>958</v>
      </c>
      <c r="G30" s="206" t="s">
        <v>9</v>
      </c>
      <c r="H30" s="659">
        <f>VLOOKUP(G30,Lists!$A$45:$B$50,2,0)</f>
        <v>1.0000000000000001E-5</v>
      </c>
      <c r="I30" s="206" t="s">
        <v>9</v>
      </c>
      <c r="J30" s="206" t="s">
        <v>9</v>
      </c>
      <c r="K30" s="669">
        <f>VLOOKUP(J30,Lists!$A$35:$B$40,2,0)</f>
        <v>0</v>
      </c>
      <c r="L30" s="206">
        <f t="shared" si="24"/>
        <v>0</v>
      </c>
      <c r="M30" s="662" t="str">
        <f t="shared" si="25"/>
        <v>n/a</v>
      </c>
      <c r="N30" s="729">
        <f>IF($B30=Lists!$A$14,Lists!$E$35)+IF($B30=Lists!$A$15,Lists!$E$40)+IF($B30=Lists!$A$16,Lists!$E$40)</f>
        <v>0</v>
      </c>
      <c r="O30" s="661">
        <f t="shared" si="26"/>
        <v>0</v>
      </c>
      <c r="P30" s="663" t="str">
        <f t="shared" si="27"/>
        <v>n/a</v>
      </c>
      <c r="Q30" s="663" t="str">
        <f>IF(ISERROR(P30*VLOOKUP($B$4,'Weighting '!$A$21:$B$31,2,0)),"n/a",P30*VLOOKUP($B$4,'Weighting '!$A$21:$B$31,2,0))</f>
        <v>n/a</v>
      </c>
      <c r="R30" s="664" t="str">
        <f t="shared" si="28"/>
        <v>n/a</v>
      </c>
      <c r="S30" s="663" t="str">
        <f>IF(ISERROR(R30*VLOOKUP($B$4,'Weighting '!$A$21:$B$31,2,0)),"n/a",R30*VLOOKUP($B$4,'Weighting '!$A$21:$B$31,2,0))</f>
        <v>n/a</v>
      </c>
      <c r="T30" s="673"/>
    </row>
    <row r="31" spans="1:20" ht="118.8" customHeight="1" x14ac:dyDescent="0.25">
      <c r="A31" s="245" t="s">
        <v>1389</v>
      </c>
      <c r="B31" s="251" t="s">
        <v>39</v>
      </c>
      <c r="C31" s="117" t="s">
        <v>168</v>
      </c>
      <c r="D31" s="666"/>
      <c r="E31" s="666"/>
      <c r="F31" s="667" t="s">
        <v>958</v>
      </c>
      <c r="G31" s="206" t="s">
        <v>9</v>
      </c>
      <c r="H31" s="659">
        <f>VLOOKUP(G31,Lists!$A$45:$B$50,2,0)</f>
        <v>1.0000000000000001E-5</v>
      </c>
      <c r="I31" s="206" t="s">
        <v>9</v>
      </c>
      <c r="J31" s="206" t="s">
        <v>9</v>
      </c>
      <c r="K31" s="669">
        <f>VLOOKUP(J31,Lists!$A$35:$B$40,2,0)</f>
        <v>0</v>
      </c>
      <c r="L31" s="206">
        <f t="shared" si="24"/>
        <v>0</v>
      </c>
      <c r="M31" s="662" t="str">
        <f t="shared" si="25"/>
        <v>n/a</v>
      </c>
      <c r="N31" s="729">
        <f>IF($B31=Lists!$A$14,Lists!$E$35)+IF($B31=Lists!$A$15,Lists!$E$40)+IF($B31=Lists!$A$16,Lists!$E$40)</f>
        <v>0</v>
      </c>
      <c r="O31" s="661">
        <f t="shared" si="26"/>
        <v>0</v>
      </c>
      <c r="P31" s="663" t="str">
        <f t="shared" si="27"/>
        <v>n/a</v>
      </c>
      <c r="Q31" s="663" t="str">
        <f>IF(ISERROR(P31*VLOOKUP($B$4,'Weighting '!$A$21:$B$31,2,0)),"n/a",P31*VLOOKUP($B$4,'Weighting '!$A$21:$B$31,2,0))</f>
        <v>n/a</v>
      </c>
      <c r="R31" s="664" t="str">
        <f t="shared" si="28"/>
        <v>n/a</v>
      </c>
      <c r="S31" s="663" t="str">
        <f>IF(ISERROR(R31*VLOOKUP($B$4,'Weighting '!$A$21:$B$31,2,0)),"n/a",R31*VLOOKUP($B$4,'Weighting '!$A$21:$B$31,2,0))</f>
        <v>n/a</v>
      </c>
      <c r="T31" s="673"/>
    </row>
    <row r="32" spans="1:20" x14ac:dyDescent="0.25">
      <c r="A32" s="162"/>
      <c r="C32" s="164"/>
    </row>
  </sheetData>
  <sheetProtection algorithmName="SHA-512" hashValue="FSq7piELc9YvfgfZnxayeCRGqLBhnLsuKn7kZWCT/JOTm9DmZe4pWVmevxRlCkxTfYwz9MdTX+vLDY6RuX9lcg==" saltValue="QoSY2oE2Mo31dxQnO/akxw==" spinCount="100000" sheet="1" objects="1" scenarios="1" formatCells="0" formatColumns="0" formatRows="0" autoFilter="0" pivotTables="0"/>
  <autoFilter ref="A5:T31" xr:uid="{B1DEE7B6-2956-40A2-9D68-BA296884E932}"/>
  <phoneticPr fontId="12" type="noConversion"/>
  <dataValidations count="5">
    <dataValidation type="list" allowBlank="1" showInputMessage="1" showErrorMessage="1" sqref="C11 C23:C24 C18:C21 B2 B5:B1048576" xr:uid="{25FD32FA-8062-453F-B50D-8AE425A2B8D1}">
      <formula1>Spec_Compl_Adj</formula1>
    </dataValidation>
    <dataValidation type="list" allowBlank="1" showInputMessage="1" showErrorMessage="1" sqref="I4" xr:uid="{C0BC5B37-A200-41BE-AC52-817C8AE1E807}">
      <formula1>Adj_Evidence</formula1>
    </dataValidation>
    <dataValidation type="list" allowBlank="1" showInputMessage="1" showErrorMessage="1" sqref="N4 G4:H4 K4:L4" xr:uid="{D8150543-9657-4A0E-89E4-93E1293DAEB1}">
      <formula1>Adj_Weight</formula1>
    </dataValidation>
    <dataValidation type="list" allowBlank="1" showInputMessage="1" showErrorMessage="1" sqref="J4" xr:uid="{6F1FAC4B-7E9A-4A8B-A97D-7442F1374E47}">
      <formula1>Adj_Service</formula1>
    </dataValidation>
    <dataValidation type="list" allowBlank="1" showInputMessage="1" showErrorMessage="1" sqref="D25:E26 D8:E8 D10:E13 D16:E17 D19:E23 D28:E31" xr:uid="{421F9007-07C9-4845-AED1-FE96C3DB2889}">
      <formula1>"Yes,No"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6A41100-9EAF-4D14-A93C-F7880020F4A7}">
          <x14:formula1>
            <xm:f>Lists!$A$45:$A$50</xm:f>
          </x14:formula1>
          <xm:sqref>G7 G14 G18 G24</xm:sqref>
        </x14:dataValidation>
        <x14:dataValidation type="list" allowBlank="1" showInputMessage="1" showErrorMessage="1" xr:uid="{434F54A3-07A7-4B02-819A-543C1ECB756B}">
          <x14:formula1>
            <xm:f>Lists!$A$35:$A$40</xm:f>
          </x14:formula1>
          <xm:sqref>J14 J18 J24</xm:sqref>
        </x14:dataValidation>
        <x14:dataValidation type="list" allowBlank="1" showInputMessage="1" showErrorMessage="1" xr:uid="{3074E81E-6FC2-4A02-967E-AB6E104722D2}">
          <x14:formula1>
            <xm:f>Lists!$A$22:$A$30</xm:f>
          </x14:formula1>
          <xm:sqref>I14 I18 I24 I7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B129-48B8-4A8F-BB12-AB40B671506E}">
  <sheetPr codeName="Sheet19">
    <tabColor rgb="FF92D050"/>
  </sheetPr>
  <dimension ref="A1:X35"/>
  <sheetViews>
    <sheetView zoomScale="80" zoomScaleNormal="80" workbookViewId="0">
      <selection activeCell="D2" sqref="D2"/>
    </sheetView>
  </sheetViews>
  <sheetFormatPr defaultColWidth="8.81640625" defaultRowHeight="13.8" x14ac:dyDescent="0.25"/>
  <cols>
    <col min="1" max="1" width="16.08984375" style="735" customWidth="1"/>
    <col min="2" max="2" width="19.7265625" style="146" customWidth="1"/>
    <col min="3" max="3" width="67.81640625" style="162" customWidth="1"/>
    <col min="4" max="4" width="19.6328125" style="162" customWidth="1"/>
    <col min="5" max="5" width="17.81640625" style="162" hidden="1" customWidth="1"/>
    <col min="6" max="6" width="54.1796875" style="162" customWidth="1"/>
    <col min="7" max="7" width="19.453125" style="162" customWidth="1"/>
    <col min="8" max="8" width="0.81640625" style="162" hidden="1" customWidth="1"/>
    <col min="9" max="9" width="23.81640625" style="162" bestFit="1" customWidth="1"/>
    <col min="10" max="10" width="20.26953125" style="162" hidden="1" customWidth="1"/>
    <col min="11" max="11" width="20.08984375" style="162" hidden="1" customWidth="1"/>
    <col min="12" max="12" width="20.453125" style="162" hidden="1" customWidth="1"/>
    <col min="13" max="13" width="20.54296875" style="162" hidden="1" customWidth="1"/>
    <col min="14" max="14" width="19.6328125" style="162" hidden="1" customWidth="1"/>
    <col min="15" max="15" width="19.81640625" style="162" customWidth="1"/>
    <col min="16" max="16" width="19.6328125" style="162" customWidth="1"/>
    <col min="17" max="17" width="19.81640625" style="162" customWidth="1"/>
    <col min="18" max="18" width="29.7265625" style="162" hidden="1" customWidth="1"/>
    <col min="19" max="19" width="30.7265625" style="162" hidden="1" customWidth="1"/>
    <col min="20" max="20" width="59.26953125" style="162" hidden="1" customWidth="1"/>
    <col min="21" max="22" width="8.81640625" style="162" hidden="1" customWidth="1"/>
    <col min="23" max="24" width="0" style="162" hidden="1" customWidth="1"/>
    <col min="25" max="16384" width="8.81640625" style="162"/>
  </cols>
  <sheetData>
    <row r="1" spans="1:24" s="634" customFormat="1" ht="31.5" customHeight="1" x14ac:dyDescent="0.25">
      <c r="A1" s="153" t="s">
        <v>755</v>
      </c>
      <c r="D1" s="635"/>
      <c r="E1" s="635"/>
      <c r="F1" s="147" t="s">
        <v>755</v>
      </c>
      <c r="G1" s="636"/>
      <c r="H1" s="637" t="s">
        <v>1219</v>
      </c>
      <c r="I1" s="637"/>
      <c r="J1" s="638">
        <f>COUNTIF(B4:B21,"Compliance Yes/No")+COUNTIF(B4:B21,"Adjudication Question")</f>
        <v>5</v>
      </c>
      <c r="K1" s="637" t="s">
        <v>1219</v>
      </c>
      <c r="L1" s="637" t="s">
        <v>1219</v>
      </c>
      <c r="M1" s="637" t="s">
        <v>1219</v>
      </c>
      <c r="N1" s="637" t="s">
        <v>1219</v>
      </c>
      <c r="O1" s="637"/>
      <c r="P1" s="639"/>
      <c r="Q1" s="639"/>
      <c r="R1" s="639"/>
      <c r="S1" s="639"/>
      <c r="T1" s="671"/>
    </row>
    <row r="2" spans="1:24" s="634" customFormat="1" ht="27.75" customHeight="1" x14ac:dyDescent="0.25">
      <c r="A2" s="747" t="s">
        <v>1521</v>
      </c>
      <c r="B2" s="641">
        <f>COUNTIF(B5:B93,"Compliance Yes/No")+COUNTIF(B5:B93,"Specification")</f>
        <v>18</v>
      </c>
      <c r="D2" s="642"/>
      <c r="E2" s="642"/>
      <c r="F2" s="642"/>
      <c r="G2" s="643"/>
      <c r="H2" s="643"/>
      <c r="I2" s="643"/>
      <c r="J2" s="116" t="s">
        <v>1220</v>
      </c>
      <c r="K2" s="644"/>
      <c r="L2" s="645" t="e">
        <f>SUM(L5:L85)</f>
        <v>#N/A</v>
      </c>
      <c r="M2" s="646" t="e">
        <f>L2/O2</f>
        <v>#N/A</v>
      </c>
      <c r="N2" s="647"/>
      <c r="O2" s="645">
        <f>SUM(O5:O98)</f>
        <v>306</v>
      </c>
      <c r="P2" s="648">
        <f>SUM(P5:P98)</f>
        <v>1</v>
      </c>
      <c r="Q2" s="648">
        <f>SUM(Q5:Q98)</f>
        <v>0.1</v>
      </c>
      <c r="R2" s="649" t="e">
        <f>SUM(R5:R95)</f>
        <v>#N/A</v>
      </c>
      <c r="S2" s="648">
        <f>SUM(S5:S98)</f>
        <v>0</v>
      </c>
      <c r="T2" s="671"/>
    </row>
    <row r="3" spans="1:24"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2"/>
    </row>
    <row r="4" spans="1:24" s="124" customFormat="1" ht="17.25" customHeight="1" x14ac:dyDescent="0.25">
      <c r="A4" s="734" t="s">
        <v>1607</v>
      </c>
      <c r="B4" s="655" t="s">
        <v>759</v>
      </c>
      <c r="C4" s="656"/>
      <c r="D4" s="652"/>
      <c r="E4" s="652"/>
      <c r="F4" s="652"/>
      <c r="G4" s="652"/>
      <c r="H4" s="652"/>
      <c r="I4" s="652"/>
      <c r="J4" s="652"/>
      <c r="K4" s="652"/>
      <c r="L4" s="652"/>
      <c r="M4" s="652"/>
      <c r="N4" s="652"/>
      <c r="O4" s="175"/>
      <c r="P4" s="653"/>
      <c r="Q4" s="653"/>
      <c r="R4" s="653"/>
      <c r="S4" s="653"/>
      <c r="T4" s="652"/>
    </row>
    <row r="5" spans="1:24" s="146" customFormat="1" ht="82.5" customHeight="1" x14ac:dyDescent="0.25">
      <c r="A5" s="251" t="s">
        <v>94</v>
      </c>
      <c r="B5" s="116" t="s">
        <v>1221</v>
      </c>
      <c r="C5" s="116" t="s">
        <v>40</v>
      </c>
      <c r="D5" s="678" t="s">
        <v>1222</v>
      </c>
      <c r="E5" s="678" t="s">
        <v>1223</v>
      </c>
      <c r="F5" s="679" t="s">
        <v>1224</v>
      </c>
      <c r="G5" s="245" t="s">
        <v>43</v>
      </c>
      <c r="H5" s="245" t="s">
        <v>8</v>
      </c>
      <c r="I5" s="245" t="s">
        <v>5</v>
      </c>
      <c r="J5" s="245" t="s">
        <v>11</v>
      </c>
      <c r="K5" s="245" t="s">
        <v>7</v>
      </c>
      <c r="L5" s="245" t="s">
        <v>10</v>
      </c>
      <c r="M5" s="245" t="s">
        <v>13</v>
      </c>
      <c r="N5" s="245" t="s">
        <v>1225</v>
      </c>
      <c r="O5" s="245" t="s">
        <v>14</v>
      </c>
      <c r="P5" s="740" t="s">
        <v>1226</v>
      </c>
      <c r="Q5" s="741" t="s">
        <v>1227</v>
      </c>
      <c r="R5" s="740" t="s">
        <v>1228</v>
      </c>
      <c r="S5" s="740" t="s">
        <v>1229</v>
      </c>
      <c r="T5" s="742" t="s">
        <v>1230</v>
      </c>
    </row>
    <row r="6" spans="1:24" s="119" customFormat="1" ht="176.55" customHeight="1" x14ac:dyDescent="0.25">
      <c r="A6" s="245" t="s">
        <v>1390</v>
      </c>
      <c r="B6" s="114" t="s">
        <v>37</v>
      </c>
      <c r="C6" s="117" t="s">
        <v>579</v>
      </c>
      <c r="D6" s="657">
        <f>ROUND(COUNTIF(D8:D82,"Yes")/($B$2-1),2)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0.19607843137254902</v>
      </c>
      <c r="Q6" s="663">
        <f>IF(ISERROR(P6*VLOOKUP($B$4,'Weighting '!$A$21:$B$31,2,0)),"n/a",P6*VLOOKUP($B$4,'Weighting '!$A$21:$B$31,2,0))</f>
        <v>1.9607843137254902E-2</v>
      </c>
      <c r="R6" s="664">
        <f t="shared" ref="R6" si="2">IF($B6="Specification","n/a",L6/$O$2)</f>
        <v>0</v>
      </c>
      <c r="S6" s="663">
        <f>IF(ISERROR(R6*VLOOKUP($B$4,'Weighting '!$A$21:$B$31,2,0)),"n/a",R6*VLOOKUP($B$4,'Weighting '!$A$21:$B$31,2,0))</f>
        <v>0</v>
      </c>
      <c r="T6" s="673"/>
    </row>
    <row r="7" spans="1:24" s="153" customFormat="1" x14ac:dyDescent="0.25">
      <c r="A7" s="173" t="s">
        <v>1391</v>
      </c>
      <c r="B7" s="167"/>
      <c r="C7" s="122" t="s">
        <v>15</v>
      </c>
      <c r="D7" s="665"/>
      <c r="E7" s="665"/>
      <c r="F7" s="652"/>
      <c r="G7" s="652"/>
      <c r="H7" s="652"/>
      <c r="I7" s="652"/>
      <c r="J7" s="652"/>
      <c r="K7" s="652"/>
      <c r="L7" s="652"/>
      <c r="M7" s="652"/>
      <c r="N7" s="175"/>
      <c r="O7" s="175"/>
      <c r="P7" s="653"/>
      <c r="Q7" s="653"/>
      <c r="R7" s="653"/>
      <c r="S7" s="653"/>
      <c r="T7" s="654"/>
    </row>
    <row r="8" spans="1:24" s="153" customFormat="1" ht="72" customHeight="1" x14ac:dyDescent="0.25">
      <c r="A8" s="174" t="s">
        <v>1403</v>
      </c>
      <c r="B8" s="114" t="s">
        <v>39</v>
      </c>
      <c r="C8" s="131" t="s">
        <v>1113</v>
      </c>
      <c r="D8" s="666"/>
      <c r="E8" s="666"/>
      <c r="F8" s="667" t="s">
        <v>958</v>
      </c>
      <c r="G8" s="206" t="s">
        <v>9</v>
      </c>
      <c r="H8" s="659">
        <f>VLOOKUP(G8,Lists!$A$45:$B$50,2,0)</f>
        <v>1.0000000000000001E-5</v>
      </c>
      <c r="I8" s="668"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O15" si="5">H8*N8</f>
        <v>0</v>
      </c>
      <c r="P8" s="663" t="str">
        <f t="shared" ref="P8:P15" si="6">IF((O8/$O$2)&gt;0.0001,O8/$O$2,"n/a")</f>
        <v>n/a</v>
      </c>
      <c r="Q8" s="663" t="str">
        <f>IF(ISERROR(P8*VLOOKUP($B$4,'Weighting '!$A$21:$B$31,2,0)),"n/a",P8*VLOOKUP($B$4,'Weighting '!$A$21:$B$31,2,0))</f>
        <v>n/a</v>
      </c>
      <c r="R8" s="664" t="str">
        <f t="shared" ref="R8:R15" si="7">IF($B8="Specification","n/a",L8/$O$2)</f>
        <v>n/a</v>
      </c>
      <c r="S8" s="663" t="str">
        <f>IF(ISERROR(R8*VLOOKUP($B$4,'Weighting '!$A$21:$B$31,2,0)),"n/a",R8*VLOOKUP($B$4,'Weighting '!$A$21:$B$31,2,0))</f>
        <v>n/a</v>
      </c>
      <c r="T8" s="673"/>
    </row>
    <row r="9" spans="1:24" s="153" customFormat="1" ht="55.2" x14ac:dyDescent="0.25">
      <c r="A9" s="174" t="s">
        <v>1404</v>
      </c>
      <c r="B9" s="114" t="s">
        <v>39</v>
      </c>
      <c r="C9" s="117" t="s">
        <v>171</v>
      </c>
      <c r="D9" s="666"/>
      <c r="E9" s="666"/>
      <c r="F9" s="667" t="s">
        <v>958</v>
      </c>
      <c r="G9" s="206" t="s">
        <v>9</v>
      </c>
      <c r="H9" s="659">
        <f>VLOOKUP(G9,Lists!$A$45:$B$50,2,0)</f>
        <v>1.0000000000000001E-5</v>
      </c>
      <c r="I9" s="668" t="s">
        <v>9</v>
      </c>
      <c r="J9" s="206" t="s">
        <v>9</v>
      </c>
      <c r="K9" s="669">
        <f>VLOOKUP(J9,Lists!$A$35:$B$40,2,0)</f>
        <v>0</v>
      </c>
      <c r="L9" s="661">
        <f t="shared" ref="L9:L10" si="8">K9*H9</f>
        <v>0</v>
      </c>
      <c r="M9" s="662" t="str">
        <f t="shared" ref="M9:M10" si="9">IF(ISERROR(L9/O9),"n/a",L9/O9)</f>
        <v>n/a</v>
      </c>
      <c r="N9" s="729">
        <f>IF($B9=Lists!$A$14,Lists!$E$35)+IF($B9=Lists!$A$15,Lists!$E$40)+IF($B9=Lists!$A$16,Lists!$E$40)</f>
        <v>0</v>
      </c>
      <c r="O9" s="661">
        <f t="shared" si="5"/>
        <v>0</v>
      </c>
      <c r="P9" s="663" t="str">
        <f t="shared" si="6"/>
        <v>n/a</v>
      </c>
      <c r="Q9" s="663" t="str">
        <f>IF(ISERROR(P9*VLOOKUP($B$4,'Weighting '!$A$21:$B$31,2,0)),"n/a",P9*VLOOKUP($B$4,'Weighting '!$A$21:$B$31,2,0))</f>
        <v>n/a</v>
      </c>
      <c r="R9" s="664" t="str">
        <f t="shared" si="7"/>
        <v>n/a</v>
      </c>
      <c r="S9" s="663" t="str">
        <f>IF(ISERROR(R9*VLOOKUP($B$4,'Weighting '!$A$21:$B$31,2,0)),"n/a",R9*VLOOKUP($B$4,'Weighting '!$A$21:$B$31,2,0))</f>
        <v>n/a</v>
      </c>
      <c r="T9" s="673"/>
    </row>
    <row r="10" spans="1:24" s="153" customFormat="1" ht="87" customHeight="1" x14ac:dyDescent="0.25">
      <c r="A10" s="174" t="s">
        <v>1405</v>
      </c>
      <c r="B10" s="114" t="s">
        <v>39</v>
      </c>
      <c r="C10" s="117" t="s">
        <v>172</v>
      </c>
      <c r="D10" s="666"/>
      <c r="E10" s="666"/>
      <c r="F10" s="667" t="s">
        <v>958</v>
      </c>
      <c r="G10" s="206" t="s">
        <v>9</v>
      </c>
      <c r="H10" s="659">
        <f>VLOOKUP(G10,Lists!$A$45:$B$50,2,0)</f>
        <v>1.0000000000000001E-5</v>
      </c>
      <c r="I10" s="668" t="s">
        <v>9</v>
      </c>
      <c r="J10" s="206" t="s">
        <v>9</v>
      </c>
      <c r="K10" s="669">
        <f>VLOOKUP(J10,Lists!$A$35:$B$40,2,0)</f>
        <v>0</v>
      </c>
      <c r="L10" s="661">
        <f t="shared" si="8"/>
        <v>0</v>
      </c>
      <c r="M10" s="662" t="str">
        <f t="shared" si="9"/>
        <v>n/a</v>
      </c>
      <c r="N10" s="729">
        <f>IF($B10=Lists!$A$14,Lists!$E$35)+IF($B10=Lists!$A$15,Lists!$E$40)+IF($B10=Lists!$A$16,Lists!$E$40)</f>
        <v>0</v>
      </c>
      <c r="O10" s="661">
        <f t="shared" si="5"/>
        <v>0</v>
      </c>
      <c r="P10" s="663" t="str">
        <f t="shared" si="6"/>
        <v>n/a</v>
      </c>
      <c r="Q10" s="663" t="str">
        <f>IF(ISERROR(P10*VLOOKUP($B$4,'Weighting '!$A$21:$B$31,2,0)),"n/a",P10*VLOOKUP($B$4,'Weighting '!$A$21:$B$31,2,0))</f>
        <v>n/a</v>
      </c>
      <c r="R10" s="664" t="str">
        <f t="shared" si="7"/>
        <v>n/a</v>
      </c>
      <c r="S10" s="663" t="str">
        <f>IF(ISERROR(R10*VLOOKUP($B$4,'Weighting '!$A$21:$B$31,2,0)),"n/a",R10*VLOOKUP($B$4,'Weighting '!$A$21:$B$31,2,0))</f>
        <v>n/a</v>
      </c>
      <c r="T10" s="673"/>
    </row>
    <row r="11" spans="1:24" s="153" customFormat="1" ht="96" customHeight="1" x14ac:dyDescent="0.25">
      <c r="A11" s="174" t="s">
        <v>1396</v>
      </c>
      <c r="B11" s="114" t="s">
        <v>38</v>
      </c>
      <c r="C11" s="135" t="s">
        <v>173</v>
      </c>
      <c r="D11" s="206" t="s">
        <v>958</v>
      </c>
      <c r="E11" s="206"/>
      <c r="F11" s="658"/>
      <c r="G11" s="206" t="s">
        <v>1273</v>
      </c>
      <c r="H11" s="659">
        <f>VLOOKUP(G11,Lists!$A$45:$B$50,2,0)</f>
        <v>5</v>
      </c>
      <c r="I11" s="668" t="s">
        <v>1257</v>
      </c>
      <c r="J11" s="668"/>
      <c r="K11" s="669" t="e">
        <f>VLOOKUP(J11,Lists!$A$35:$B$40,2,0)</f>
        <v>#N/A</v>
      </c>
      <c r="L11" s="661" t="e">
        <f t="shared" ref="L11:L12" si="10">K11*H11</f>
        <v>#N/A</v>
      </c>
      <c r="M11" s="662" t="str">
        <f t="shared" ref="M11:M12" si="11">IF(ISERROR(L11/O11),"n/a",L11/O11)</f>
        <v>n/a</v>
      </c>
      <c r="N11" s="729">
        <f>IF($B11=Lists!$A$14,Lists!$E$35)+IF($B11=Lists!$A$15,Lists!$E$40)+IF($B11=Lists!$A$16,Lists!$E$40)</f>
        <v>6</v>
      </c>
      <c r="O11" s="661">
        <f t="shared" si="5"/>
        <v>30</v>
      </c>
      <c r="P11" s="663">
        <f t="shared" si="6"/>
        <v>9.8039215686274508E-2</v>
      </c>
      <c r="Q11" s="663">
        <f>IF(ISERROR(P11*VLOOKUP($B$4,'Weighting '!$A$21:$B$31,2,0)),"n/a",P11*VLOOKUP($B$4,'Weighting '!$A$21:$B$31,2,0))</f>
        <v>9.8039215686274508E-3</v>
      </c>
      <c r="R11" s="664" t="e">
        <f t="shared" si="7"/>
        <v>#N/A</v>
      </c>
      <c r="S11" s="663" t="str">
        <f>IF(ISERROR(R11*VLOOKUP($B$4,'Weighting '!$A$21:$B$31,2,0)),"n/a",R11*VLOOKUP($B$4,'Weighting '!$A$21:$B$31,2,0))</f>
        <v>n/a</v>
      </c>
      <c r="T11" s="670"/>
    </row>
    <row r="12" spans="1:24" s="153" customFormat="1" ht="55.2" x14ac:dyDescent="0.25">
      <c r="A12" s="174" t="s">
        <v>1406</v>
      </c>
      <c r="B12" s="114" t="s">
        <v>39</v>
      </c>
      <c r="C12" s="117" t="s">
        <v>175</v>
      </c>
      <c r="D12" s="666"/>
      <c r="E12" s="666"/>
      <c r="F12" s="667" t="s">
        <v>958</v>
      </c>
      <c r="G12" s="206" t="s">
        <v>9</v>
      </c>
      <c r="H12" s="659">
        <f>VLOOKUP(G12,Lists!$A$45:$B$50,2,0)</f>
        <v>1.0000000000000001E-5</v>
      </c>
      <c r="I12" s="668" t="s">
        <v>9</v>
      </c>
      <c r="J12" s="206" t="s">
        <v>9</v>
      </c>
      <c r="K12" s="669">
        <f>VLOOKUP(J12,Lists!$A$35:$B$40,2,0)</f>
        <v>0</v>
      </c>
      <c r="L12" s="661">
        <f t="shared" si="10"/>
        <v>0</v>
      </c>
      <c r="M12" s="662" t="str">
        <f t="shared" si="11"/>
        <v>n/a</v>
      </c>
      <c r="N12" s="729">
        <f>IF($B12=Lists!$A$14,Lists!$E$35)+IF($B12=Lists!$A$15,Lists!$E$40)+IF($B12=Lists!$A$16,Lists!$E$40)</f>
        <v>0</v>
      </c>
      <c r="O12" s="661">
        <f t="shared" si="5"/>
        <v>0</v>
      </c>
      <c r="P12" s="663" t="str">
        <f t="shared" si="6"/>
        <v>n/a</v>
      </c>
      <c r="Q12" s="663" t="str">
        <f>IF(ISERROR(P12*VLOOKUP($B$4,'Weighting '!$A$21:$B$31,2,0)),"n/a",P12*VLOOKUP($B$4,'Weighting '!$A$21:$B$31,2,0))</f>
        <v>n/a</v>
      </c>
      <c r="R12" s="664" t="str">
        <f t="shared" si="7"/>
        <v>n/a</v>
      </c>
      <c r="S12" s="663" t="str">
        <f>IF(ISERROR(R12*VLOOKUP($B$4,'Weighting '!$A$21:$B$31,2,0)),"n/a",R12*VLOOKUP($B$4,'Weighting '!$A$21:$B$31,2,0))</f>
        <v>n/a</v>
      </c>
      <c r="T12" s="673"/>
    </row>
    <row r="13" spans="1:24" s="153" customFormat="1" ht="40.799999999999997" customHeight="1" x14ac:dyDescent="0.25">
      <c r="A13" s="174" t="s">
        <v>1397</v>
      </c>
      <c r="B13" s="114" t="s">
        <v>38</v>
      </c>
      <c r="C13" s="142" t="s">
        <v>88</v>
      </c>
      <c r="D13" s="206" t="s">
        <v>958</v>
      </c>
      <c r="E13" s="206"/>
      <c r="F13" s="658"/>
      <c r="G13" s="206" t="s">
        <v>1273</v>
      </c>
      <c r="H13" s="659">
        <f>VLOOKUP(G13,Lists!$A$45:$B$50,2,0)</f>
        <v>5</v>
      </c>
      <c r="I13" s="668" t="s">
        <v>1257</v>
      </c>
      <c r="J13" s="668"/>
      <c r="K13" s="669" t="e">
        <f>VLOOKUP(J13,Lists!$A$35:$B$40,2,0)</f>
        <v>#N/A</v>
      </c>
      <c r="L13" s="661" t="e">
        <f t="shared" ref="L13" si="12">K13*H13</f>
        <v>#N/A</v>
      </c>
      <c r="M13" s="662" t="str">
        <f t="shared" ref="M13" si="13">IF(ISERROR(L13/O13),"n/a",L13/O13)</f>
        <v>n/a</v>
      </c>
      <c r="N13" s="729">
        <f>IF($B13=Lists!$A$14,Lists!$E$35)+IF($B13=Lists!$A$15,Lists!$E$40)+IF($B13=Lists!$A$16,Lists!$E$40)</f>
        <v>6</v>
      </c>
      <c r="O13" s="661">
        <f t="shared" si="5"/>
        <v>30</v>
      </c>
      <c r="P13" s="663">
        <f t="shared" si="6"/>
        <v>9.8039215686274508E-2</v>
      </c>
      <c r="Q13" s="663">
        <f>IF(ISERROR(P13*VLOOKUP($B$4,'Weighting '!$A$21:$B$31,2,0)),"n/a",P13*VLOOKUP($B$4,'Weighting '!$A$21:$B$31,2,0))</f>
        <v>9.8039215686274508E-3</v>
      </c>
      <c r="R13" s="664" t="e">
        <f t="shared" si="7"/>
        <v>#N/A</v>
      </c>
      <c r="S13" s="663" t="str">
        <f>IF(ISERROR(R13*VLOOKUP($B$4,'Weighting '!$A$21:$B$31,2,0)),"n/a",R13*VLOOKUP($B$4,'Weighting '!$A$21:$B$31,2,0))</f>
        <v>n/a</v>
      </c>
      <c r="T13" s="670"/>
    </row>
    <row r="14" spans="1:24" s="153" customFormat="1" ht="76.05" customHeight="1" x14ac:dyDescent="0.25">
      <c r="A14" s="174" t="s">
        <v>1407</v>
      </c>
      <c r="B14" s="114" t="s">
        <v>39</v>
      </c>
      <c r="C14" s="117" t="s">
        <v>1114</v>
      </c>
      <c r="D14" s="666"/>
      <c r="E14" s="666"/>
      <c r="F14" s="667" t="s">
        <v>958</v>
      </c>
      <c r="G14" s="206" t="s">
        <v>9</v>
      </c>
      <c r="H14" s="659">
        <f>VLOOKUP(G14,Lists!$A$45:$B$50,2,0)</f>
        <v>1.0000000000000001E-5</v>
      </c>
      <c r="I14" s="668" t="s">
        <v>9</v>
      </c>
      <c r="J14" s="206" t="s">
        <v>9</v>
      </c>
      <c r="K14" s="669">
        <f>VLOOKUP(J14,Lists!$A$35:$B$40,2,0)</f>
        <v>0</v>
      </c>
      <c r="L14" s="661">
        <f t="shared" ref="L14:L15" si="14">K14*H14</f>
        <v>0</v>
      </c>
      <c r="M14" s="662" t="str">
        <f t="shared" ref="M14:M15" si="15">IF(ISERROR(L14/O14),"n/a",L14/O14)</f>
        <v>n/a</v>
      </c>
      <c r="N14" s="729">
        <f>IF($B14=Lists!$A$14,Lists!$E$35)+IF($B14=Lists!$A$15,Lists!$E$40)+IF($B14=Lists!$A$16,Lists!$E$40)</f>
        <v>0</v>
      </c>
      <c r="O14" s="661">
        <f t="shared" si="5"/>
        <v>0</v>
      </c>
      <c r="P14" s="663" t="str">
        <f t="shared" si="6"/>
        <v>n/a</v>
      </c>
      <c r="Q14" s="663" t="str">
        <f>IF(ISERROR(P14*VLOOKUP($B$4,'Weighting '!$A$21:$B$31,2,0)),"n/a",P14*VLOOKUP($B$4,'Weighting '!$A$21:$B$31,2,0))</f>
        <v>n/a</v>
      </c>
      <c r="R14" s="664" t="str">
        <f t="shared" si="7"/>
        <v>n/a</v>
      </c>
      <c r="S14" s="663" t="str">
        <f>IF(ISERROR(R14*VLOOKUP($B$4,'Weighting '!$A$21:$B$31,2,0)),"n/a",R14*VLOOKUP($B$4,'Weighting '!$A$21:$B$31,2,0))</f>
        <v>n/a</v>
      </c>
      <c r="T14" s="673"/>
    </row>
    <row r="15" spans="1:24" s="153" customFormat="1" ht="49.05" customHeight="1" x14ac:dyDescent="0.25">
      <c r="A15" s="174" t="s">
        <v>1398</v>
      </c>
      <c r="B15" s="114" t="s">
        <v>38</v>
      </c>
      <c r="C15" s="135" t="s">
        <v>178</v>
      </c>
      <c r="D15" s="206" t="s">
        <v>958</v>
      </c>
      <c r="E15" s="206"/>
      <c r="F15" s="658"/>
      <c r="G15" s="206" t="s">
        <v>1273</v>
      </c>
      <c r="H15" s="659">
        <f>VLOOKUP(G15,Lists!$A$45:$B$50,2,0)</f>
        <v>5</v>
      </c>
      <c r="I15" s="668" t="s">
        <v>1257</v>
      </c>
      <c r="J15" s="668"/>
      <c r="K15" s="669" t="e">
        <f>VLOOKUP(J15,Lists!$A$35:$B$40,2,0)</f>
        <v>#N/A</v>
      </c>
      <c r="L15" s="661" t="e">
        <f t="shared" si="14"/>
        <v>#N/A</v>
      </c>
      <c r="M15" s="662" t="str">
        <f t="shared" si="15"/>
        <v>n/a</v>
      </c>
      <c r="N15" s="729">
        <f>IF($B15=Lists!$A$14,Lists!$E$35)+IF($B15=Lists!$A$15,Lists!$E$40)+IF($B15=Lists!$A$16,Lists!$E$40)</f>
        <v>6</v>
      </c>
      <c r="O15" s="661">
        <f t="shared" si="5"/>
        <v>30</v>
      </c>
      <c r="P15" s="663">
        <f t="shared" si="6"/>
        <v>9.8039215686274508E-2</v>
      </c>
      <c r="Q15" s="663">
        <f>IF(ISERROR(P15*VLOOKUP($B$4,'Weighting '!$A$21:$B$31,2,0)),"n/a",P15*VLOOKUP($B$4,'Weighting '!$A$21:$B$31,2,0))</f>
        <v>9.8039215686274508E-3</v>
      </c>
      <c r="R15" s="664" t="e">
        <f t="shared" si="7"/>
        <v>#N/A</v>
      </c>
      <c r="S15" s="663" t="str">
        <f>IF(ISERROR(R15*VLOOKUP($B$4,'Weighting '!$A$21:$B$31,2,0)),"n/a",R15*VLOOKUP($B$4,'Weighting '!$A$21:$B$31,2,0))</f>
        <v>n/a</v>
      </c>
      <c r="T15" s="670"/>
    </row>
    <row r="16" spans="1:24" s="146" customFormat="1" x14ac:dyDescent="0.25">
      <c r="A16" s="173" t="s">
        <v>1392</v>
      </c>
      <c r="B16" s="167"/>
      <c r="C16" s="122" t="s">
        <v>16</v>
      </c>
      <c r="D16" s="167"/>
      <c r="E16" s="167"/>
      <c r="F16" s="167"/>
      <c r="G16" s="167"/>
      <c r="H16" s="167"/>
      <c r="I16" s="167"/>
      <c r="J16" s="167"/>
      <c r="K16" s="167"/>
      <c r="L16" s="167"/>
      <c r="M16" s="167"/>
      <c r="N16" s="175"/>
      <c r="O16" s="167"/>
      <c r="P16" s="167"/>
      <c r="Q16" s="167"/>
      <c r="R16" s="167"/>
      <c r="S16" s="167"/>
      <c r="T16" s="167"/>
      <c r="U16" s="167"/>
      <c r="V16" s="167"/>
      <c r="W16" s="167"/>
      <c r="X16" s="781"/>
    </row>
    <row r="17" spans="1:24" s="153" customFormat="1" ht="42" customHeight="1" x14ac:dyDescent="0.25">
      <c r="A17" s="174" t="s">
        <v>1408</v>
      </c>
      <c r="B17" s="114" t="s">
        <v>39</v>
      </c>
      <c r="C17" s="131" t="s">
        <v>181</v>
      </c>
      <c r="D17" s="666"/>
      <c r="E17" s="666"/>
      <c r="F17" s="667" t="s">
        <v>958</v>
      </c>
      <c r="G17" s="206" t="s">
        <v>9</v>
      </c>
      <c r="H17" s="659">
        <f>VLOOKUP(G17,Lists!$A$45:$B$50,2,0)</f>
        <v>1.0000000000000001E-5</v>
      </c>
      <c r="I17" s="668" t="s">
        <v>9</v>
      </c>
      <c r="J17" s="206" t="s">
        <v>9</v>
      </c>
      <c r="K17" s="669">
        <f>VLOOKUP(J17,Lists!$A$35:$B$40,2,0)</f>
        <v>0</v>
      </c>
      <c r="L17" s="661">
        <f t="shared" ref="L17:L20" si="16">K17*H17</f>
        <v>0</v>
      </c>
      <c r="M17" s="662" t="str">
        <f t="shared" ref="M17:M20" si="17">IF(ISERROR(L17/O17),"n/a",L17/O17)</f>
        <v>n/a</v>
      </c>
      <c r="N17" s="729">
        <f>IF($B17=Lists!$A$14,Lists!$E$35)+IF($B17=Lists!$A$15,Lists!$E$40)+IF($B17=Lists!$A$16,Lists!$E$40)</f>
        <v>0</v>
      </c>
      <c r="O17" s="661">
        <f t="shared" ref="O17:O21" si="18">H17*N17</f>
        <v>0</v>
      </c>
      <c r="P17" s="663" t="str">
        <f t="shared" ref="P17:P21" si="19">IF((O17/$O$2)&gt;0.0001,O17/$O$2,"n/a")</f>
        <v>n/a</v>
      </c>
      <c r="Q17" s="663" t="str">
        <f>IF(ISERROR(P17*VLOOKUP($B$4,'Weighting '!$A$21:$B$31,2,0)),"n/a",P17*VLOOKUP($B$4,'Weighting '!$A$21:$B$31,2,0))</f>
        <v>n/a</v>
      </c>
      <c r="R17" s="664" t="str">
        <f t="shared" ref="R17:R21" si="20">IF($B17="Specification","n/a",L17/$O$2)</f>
        <v>n/a</v>
      </c>
      <c r="S17" s="663" t="str">
        <f>IF(ISERROR(R17*VLOOKUP($B$4,'Weighting '!$A$21:$B$31,2,0)),"n/a",R17*VLOOKUP($B$4,'Weighting '!$A$21:$B$31,2,0))</f>
        <v>n/a</v>
      </c>
      <c r="T17" s="673"/>
    </row>
    <row r="18" spans="1:24" s="153" customFormat="1" ht="36" customHeight="1" x14ac:dyDescent="0.25">
      <c r="A18" s="174" t="s">
        <v>1409</v>
      </c>
      <c r="B18" s="114" t="s">
        <v>39</v>
      </c>
      <c r="C18" s="117" t="s">
        <v>182</v>
      </c>
      <c r="D18" s="666"/>
      <c r="E18" s="666"/>
      <c r="F18" s="667" t="s">
        <v>958</v>
      </c>
      <c r="G18" s="206" t="s">
        <v>9</v>
      </c>
      <c r="H18" s="659">
        <f>VLOOKUP(G18,Lists!$A$45:$B$50,2,0)</f>
        <v>1.0000000000000001E-5</v>
      </c>
      <c r="I18" s="668" t="s">
        <v>9</v>
      </c>
      <c r="J18" s="206" t="s">
        <v>9</v>
      </c>
      <c r="K18" s="669">
        <f>VLOOKUP(J18,Lists!$A$35:$B$40,2,0)</f>
        <v>0</v>
      </c>
      <c r="L18" s="661">
        <f t="shared" si="16"/>
        <v>0</v>
      </c>
      <c r="M18" s="662" t="str">
        <f t="shared" si="17"/>
        <v>n/a</v>
      </c>
      <c r="N18" s="729">
        <f>IF($B18=Lists!$A$14,Lists!$E$35)+IF($B18=Lists!$A$15,Lists!$E$40)+IF($B18=Lists!$A$16,Lists!$E$40)</f>
        <v>0</v>
      </c>
      <c r="O18" s="661">
        <f t="shared" si="18"/>
        <v>0</v>
      </c>
      <c r="P18" s="663" t="str">
        <f t="shared" si="19"/>
        <v>n/a</v>
      </c>
      <c r="Q18" s="663" t="str">
        <f>IF(ISERROR(P18*VLOOKUP($B$4,'Weighting '!$A$21:$B$31,2,0)),"n/a",P18*VLOOKUP($B$4,'Weighting '!$A$21:$B$31,2,0))</f>
        <v>n/a</v>
      </c>
      <c r="R18" s="664" t="str">
        <f t="shared" si="20"/>
        <v>n/a</v>
      </c>
      <c r="S18" s="663" t="str">
        <f>IF(ISERROR(R18*VLOOKUP($B$4,'Weighting '!$A$21:$B$31,2,0)),"n/a",R18*VLOOKUP($B$4,'Weighting '!$A$21:$B$31,2,0))</f>
        <v>n/a</v>
      </c>
      <c r="T18" s="673"/>
    </row>
    <row r="19" spans="1:24" s="153" customFormat="1" ht="38.4" customHeight="1" x14ac:dyDescent="0.25">
      <c r="A19" s="174" t="s">
        <v>1410</v>
      </c>
      <c r="B19" s="114" t="s">
        <v>39</v>
      </c>
      <c r="C19" s="117" t="s">
        <v>1115</v>
      </c>
      <c r="D19" s="666"/>
      <c r="E19" s="666"/>
      <c r="F19" s="667" t="s">
        <v>958</v>
      </c>
      <c r="G19" s="206" t="s">
        <v>9</v>
      </c>
      <c r="H19" s="659">
        <f>VLOOKUP(G19,Lists!$A$45:$B$50,2,0)</f>
        <v>1.0000000000000001E-5</v>
      </c>
      <c r="I19" s="668" t="s">
        <v>9</v>
      </c>
      <c r="J19" s="206" t="s">
        <v>9</v>
      </c>
      <c r="K19" s="669">
        <f>VLOOKUP(J19,Lists!$A$35:$B$40,2,0)</f>
        <v>0</v>
      </c>
      <c r="L19" s="661">
        <f t="shared" si="16"/>
        <v>0</v>
      </c>
      <c r="M19" s="662" t="str">
        <f t="shared" si="17"/>
        <v>n/a</v>
      </c>
      <c r="N19" s="729">
        <f>IF($B19=Lists!$A$14,Lists!$E$35)+IF($B19=Lists!$A$15,Lists!$E$40)+IF($B19=Lists!$A$16,Lists!$E$40)</f>
        <v>0</v>
      </c>
      <c r="O19" s="661">
        <f t="shared" si="18"/>
        <v>0</v>
      </c>
      <c r="P19" s="663" t="str">
        <f t="shared" si="19"/>
        <v>n/a</v>
      </c>
      <c r="Q19" s="663" t="str">
        <f>IF(ISERROR(P19*VLOOKUP($B$4,'Weighting '!$A$21:$B$31,2,0)),"n/a",P19*VLOOKUP($B$4,'Weighting '!$A$21:$B$31,2,0))</f>
        <v>n/a</v>
      </c>
      <c r="R19" s="664" t="str">
        <f t="shared" si="20"/>
        <v>n/a</v>
      </c>
      <c r="S19" s="663" t="str">
        <f>IF(ISERROR(R19*VLOOKUP($B$4,'Weighting '!$A$21:$B$31,2,0)),"n/a",R19*VLOOKUP($B$4,'Weighting '!$A$21:$B$31,2,0))</f>
        <v>n/a</v>
      </c>
      <c r="T19" s="673"/>
    </row>
    <row r="20" spans="1:24" s="153" customFormat="1" ht="49.8" customHeight="1" x14ac:dyDescent="0.25">
      <c r="A20" s="174" t="s">
        <v>1399</v>
      </c>
      <c r="B20" s="114" t="s">
        <v>38</v>
      </c>
      <c r="C20" s="135" t="s">
        <v>183</v>
      </c>
      <c r="D20" s="206" t="s">
        <v>958</v>
      </c>
      <c r="E20" s="206"/>
      <c r="F20" s="658"/>
      <c r="G20" s="206" t="s">
        <v>1273</v>
      </c>
      <c r="H20" s="659">
        <f>VLOOKUP(G20,Lists!$A$45:$B$50,2,0)</f>
        <v>5</v>
      </c>
      <c r="I20" s="668" t="s">
        <v>1237</v>
      </c>
      <c r="J20" s="668"/>
      <c r="K20" s="669" t="e">
        <f>VLOOKUP(J20,Lists!$A$35:$B$40,2,0)</f>
        <v>#N/A</v>
      </c>
      <c r="L20" s="661" t="e">
        <f t="shared" si="16"/>
        <v>#N/A</v>
      </c>
      <c r="M20" s="662" t="str">
        <f t="shared" si="17"/>
        <v>n/a</v>
      </c>
      <c r="N20" s="729">
        <f>IF($B20=Lists!$A$14,Lists!$E$35)+IF($B20=Lists!$A$15,Lists!$E$40)+IF($B20=Lists!$A$16,Lists!$E$40)</f>
        <v>6</v>
      </c>
      <c r="O20" s="661">
        <f t="shared" si="18"/>
        <v>30</v>
      </c>
      <c r="P20" s="663">
        <f t="shared" si="19"/>
        <v>9.8039215686274508E-2</v>
      </c>
      <c r="Q20" s="663">
        <f>IF(ISERROR(P20*VLOOKUP($B$4,'Weighting '!$A$21:$B$31,2,0)),"n/a",P20*VLOOKUP($B$4,'Weighting '!$A$21:$B$31,2,0))</f>
        <v>9.8039215686274508E-3</v>
      </c>
      <c r="R20" s="664" t="e">
        <f t="shared" si="20"/>
        <v>#N/A</v>
      </c>
      <c r="S20" s="663" t="str">
        <f>IF(ISERROR(R20*VLOOKUP($B$4,'Weighting '!$A$21:$B$31,2,0)),"n/a",R20*VLOOKUP($B$4,'Weighting '!$A$21:$B$31,2,0))</f>
        <v>n/a</v>
      </c>
      <c r="T20" s="670"/>
    </row>
    <row r="21" spans="1:24" s="153" customFormat="1" ht="66.45" customHeight="1" x14ac:dyDescent="0.25">
      <c r="A21" s="174" t="s">
        <v>1411</v>
      </c>
      <c r="B21" s="129" t="s">
        <v>39</v>
      </c>
      <c r="C21" s="131" t="s">
        <v>459</v>
      </c>
      <c r="D21" s="666"/>
      <c r="E21" s="666"/>
      <c r="F21" s="667" t="s">
        <v>958</v>
      </c>
      <c r="G21" s="206" t="s">
        <v>9</v>
      </c>
      <c r="H21" s="659">
        <f>VLOOKUP(G21,Lists!$A$45:$B$50,2,0)</f>
        <v>1.0000000000000001E-5</v>
      </c>
      <c r="I21" s="668" t="s">
        <v>9</v>
      </c>
      <c r="J21" s="206" t="s">
        <v>9</v>
      </c>
      <c r="K21" s="669">
        <f>VLOOKUP(J21,Lists!$A$35:$B$40,2,0)</f>
        <v>0</v>
      </c>
      <c r="L21" s="661">
        <f t="shared" ref="L21" si="21">K21*H21</f>
        <v>0</v>
      </c>
      <c r="M21" s="662" t="str">
        <f t="shared" ref="M21" si="22">IF(ISERROR(L21/O21),"n/a",L21/O21)</f>
        <v>n/a</v>
      </c>
      <c r="N21" s="729">
        <f>IF($B21=Lists!$A$14,Lists!$E$35)+IF($B21=Lists!$A$15,Lists!$E$40)+IF($B21=Lists!$A$16,Lists!$E$40)</f>
        <v>0</v>
      </c>
      <c r="O21" s="661">
        <f t="shared" si="18"/>
        <v>0</v>
      </c>
      <c r="P21" s="663" t="str">
        <f t="shared" si="19"/>
        <v>n/a</v>
      </c>
      <c r="Q21" s="663" t="str">
        <f>IF(ISERROR(P21*VLOOKUP($B$4,'Weighting '!$A$21:$B$31,2,0)),"n/a",P21*VLOOKUP($B$4,'Weighting '!$A$21:$B$31,2,0))</f>
        <v>n/a</v>
      </c>
      <c r="R21" s="664" t="str">
        <f t="shared" si="20"/>
        <v>n/a</v>
      </c>
      <c r="S21" s="663" t="str">
        <f>IF(ISERROR(R21*VLOOKUP($B$4,'Weighting '!$A$21:$B$31,2,0)),"n/a",R21*VLOOKUP($B$4,'Weighting '!$A$21:$B$31,2,0))</f>
        <v>n/a</v>
      </c>
      <c r="T21" s="673"/>
    </row>
    <row r="22" spans="1:24" s="146" customFormat="1" x14ac:dyDescent="0.25">
      <c r="A22" s="173" t="s">
        <v>1393</v>
      </c>
      <c r="B22" s="167"/>
      <c r="C22" s="122" t="s">
        <v>17</v>
      </c>
      <c r="D22" s="167"/>
      <c r="E22" s="167"/>
      <c r="F22" s="167"/>
      <c r="G22" s="167"/>
      <c r="H22" s="167"/>
      <c r="I22" s="167"/>
      <c r="J22" s="167"/>
      <c r="K22" s="167"/>
      <c r="L22" s="167"/>
      <c r="M22" s="167"/>
      <c r="N22" s="175"/>
      <c r="O22" s="167"/>
      <c r="P22" s="167"/>
      <c r="Q22" s="167"/>
      <c r="R22" s="167"/>
      <c r="S22" s="167"/>
      <c r="T22" s="167"/>
      <c r="U22" s="167"/>
      <c r="V22" s="167"/>
      <c r="W22" s="167"/>
      <c r="X22" s="781"/>
    </row>
    <row r="23" spans="1:24" s="153" customFormat="1" ht="64.5" customHeight="1" x14ac:dyDescent="0.25">
      <c r="A23" s="245" t="s">
        <v>1412</v>
      </c>
      <c r="B23" s="114" t="s">
        <v>39</v>
      </c>
      <c r="C23" s="131" t="s">
        <v>184</v>
      </c>
      <c r="D23" s="666"/>
      <c r="E23" s="666"/>
      <c r="F23" s="667" t="s">
        <v>958</v>
      </c>
      <c r="G23" s="206" t="s">
        <v>9</v>
      </c>
      <c r="H23" s="659">
        <f>VLOOKUP(G23,Lists!$A$45:$B$50,2,0)</f>
        <v>1.0000000000000001E-5</v>
      </c>
      <c r="I23" s="668" t="s">
        <v>9</v>
      </c>
      <c r="J23" s="206" t="s">
        <v>9</v>
      </c>
      <c r="K23" s="669">
        <f>VLOOKUP(J23,Lists!$A$35:$B$40,2,0)</f>
        <v>0</v>
      </c>
      <c r="L23" s="661">
        <f t="shared" ref="L23:L24" si="23">K23*H23</f>
        <v>0</v>
      </c>
      <c r="M23" s="662" t="str">
        <f t="shared" ref="M23:M24" si="24">IF(ISERROR(L23/O23),"n/a",L23/O23)</f>
        <v>n/a</v>
      </c>
      <c r="N23" s="729">
        <f>IF($B23=Lists!$A$14,Lists!$E$35)+IF($B23=Lists!$A$15,Lists!$E$40)+IF($B23=Lists!$A$16,Lists!$E$40)</f>
        <v>0</v>
      </c>
      <c r="O23" s="661">
        <f t="shared" ref="O23:O29" si="25">H23*N23</f>
        <v>0</v>
      </c>
      <c r="P23" s="663" t="str">
        <f t="shared" ref="P23:P29" si="26">IF((O23/$O$2)&gt;0.0001,O23/$O$2,"n/a")</f>
        <v>n/a</v>
      </c>
      <c r="Q23" s="663" t="str">
        <f>IF(ISERROR(P23*VLOOKUP($B$4,'Weighting '!$A$21:$B$31,2,0)),"n/a",P23*VLOOKUP($B$4,'Weighting '!$A$21:$B$31,2,0))</f>
        <v>n/a</v>
      </c>
      <c r="R23" s="664" t="str">
        <f t="shared" ref="R23:R29" si="27">IF($B23="Specification","n/a",L23/$O$2)</f>
        <v>n/a</v>
      </c>
      <c r="S23" s="663" t="str">
        <f>IF(ISERROR(R23*VLOOKUP($B$4,'Weighting '!$A$21:$B$31,2,0)),"n/a",R23*VLOOKUP($B$4,'Weighting '!$A$21:$B$31,2,0))</f>
        <v>n/a</v>
      </c>
      <c r="T23" s="673"/>
    </row>
    <row r="24" spans="1:24" s="153" customFormat="1" ht="42.6" customHeight="1" x14ac:dyDescent="0.25">
      <c r="A24" s="245" t="s">
        <v>1400</v>
      </c>
      <c r="B24" s="114" t="s">
        <v>38</v>
      </c>
      <c r="C24" s="135" t="s">
        <v>185</v>
      </c>
      <c r="D24" s="206" t="s">
        <v>958</v>
      </c>
      <c r="E24" s="206"/>
      <c r="F24" s="658"/>
      <c r="G24" s="206" t="s">
        <v>1273</v>
      </c>
      <c r="H24" s="659">
        <f>VLOOKUP(G24,Lists!$A$45:$B$50,2,0)</f>
        <v>5</v>
      </c>
      <c r="I24" s="668" t="s">
        <v>1232</v>
      </c>
      <c r="J24" s="668"/>
      <c r="K24" s="669" t="e">
        <f>VLOOKUP(J24,Lists!$A$35:$B$40,2,0)</f>
        <v>#N/A</v>
      </c>
      <c r="L24" s="661" t="e">
        <f t="shared" si="23"/>
        <v>#N/A</v>
      </c>
      <c r="M24" s="662" t="str">
        <f t="shared" si="24"/>
        <v>n/a</v>
      </c>
      <c r="N24" s="729">
        <f>IF($B24=Lists!$A$14,Lists!$E$35)+IF($B24=Lists!$A$15,Lists!$E$40)+IF($B24=Lists!$A$16,Lists!$E$40)</f>
        <v>6</v>
      </c>
      <c r="O24" s="661">
        <f t="shared" si="25"/>
        <v>30</v>
      </c>
      <c r="P24" s="663">
        <f t="shared" si="26"/>
        <v>9.8039215686274508E-2</v>
      </c>
      <c r="Q24" s="663">
        <f>IF(ISERROR(P24*VLOOKUP($B$4,'Weighting '!$A$21:$B$31,2,0)),"n/a",P24*VLOOKUP($B$4,'Weighting '!$A$21:$B$31,2,0))</f>
        <v>9.8039215686274508E-3</v>
      </c>
      <c r="R24" s="664" t="e">
        <f t="shared" si="27"/>
        <v>#N/A</v>
      </c>
      <c r="S24" s="663" t="str">
        <f>IF(ISERROR(R24*VLOOKUP($B$4,'Weighting '!$A$21:$B$31,2,0)),"n/a",R24*VLOOKUP($B$4,'Weighting '!$A$21:$B$31,2,0))</f>
        <v>n/a</v>
      </c>
      <c r="T24" s="670"/>
    </row>
    <row r="25" spans="1:24" s="153" customFormat="1" ht="46.05" customHeight="1" x14ac:dyDescent="0.25">
      <c r="A25" s="245" t="s">
        <v>1413</v>
      </c>
      <c r="B25" s="114" t="s">
        <v>39</v>
      </c>
      <c r="C25" s="117" t="s">
        <v>186</v>
      </c>
      <c r="D25" s="666"/>
      <c r="E25" s="666"/>
      <c r="F25" s="667" t="s">
        <v>958</v>
      </c>
      <c r="G25" s="206" t="s">
        <v>9</v>
      </c>
      <c r="H25" s="659">
        <f>VLOOKUP(G25,Lists!$A$45:$B$50,2,0)</f>
        <v>1.0000000000000001E-5</v>
      </c>
      <c r="I25" s="668" t="s">
        <v>9</v>
      </c>
      <c r="J25" s="206" t="s">
        <v>9</v>
      </c>
      <c r="K25" s="669">
        <f>VLOOKUP(J25,Lists!$A$35:$B$40,2,0)</f>
        <v>0</v>
      </c>
      <c r="L25" s="661">
        <f t="shared" ref="L25:L26" si="28">K25*H25</f>
        <v>0</v>
      </c>
      <c r="M25" s="662" t="str">
        <f t="shared" ref="M25:M26" si="29">IF(ISERROR(L25/O25),"n/a",L25/O25)</f>
        <v>n/a</v>
      </c>
      <c r="N25" s="729">
        <f>IF($B25=Lists!$A$14,Lists!$E$35)+IF($B25=Lists!$A$15,Lists!$E$40)+IF($B25=Lists!$A$16,Lists!$E$40)</f>
        <v>0</v>
      </c>
      <c r="O25" s="661">
        <f t="shared" si="25"/>
        <v>0</v>
      </c>
      <c r="P25" s="663" t="str">
        <f t="shared" si="26"/>
        <v>n/a</v>
      </c>
      <c r="Q25" s="663" t="str">
        <f>IF(ISERROR(P25*VLOOKUP($B$4,'Weighting '!$A$21:$B$31,2,0)),"n/a",P25*VLOOKUP($B$4,'Weighting '!$A$21:$B$31,2,0))</f>
        <v>n/a</v>
      </c>
      <c r="R25" s="664" t="str">
        <f t="shared" si="27"/>
        <v>n/a</v>
      </c>
      <c r="S25" s="663" t="str">
        <f>IF(ISERROR(R25*VLOOKUP($B$4,'Weighting '!$A$21:$B$31,2,0)),"n/a",R25*VLOOKUP($B$4,'Weighting '!$A$21:$B$31,2,0))</f>
        <v>n/a</v>
      </c>
      <c r="T25" s="673"/>
    </row>
    <row r="26" spans="1:24" ht="84" customHeight="1" x14ac:dyDescent="0.25">
      <c r="A26" s="245" t="s">
        <v>1401</v>
      </c>
      <c r="B26" s="114" t="s">
        <v>38</v>
      </c>
      <c r="C26" s="169" t="s">
        <v>1560</v>
      </c>
      <c r="D26" s="206" t="s">
        <v>958</v>
      </c>
      <c r="E26" s="206"/>
      <c r="F26" s="658"/>
      <c r="G26" s="206" t="s">
        <v>1276</v>
      </c>
      <c r="H26" s="659">
        <f>VLOOKUP(G26,Lists!$A$45:$B$50,2,0)</f>
        <v>8</v>
      </c>
      <c r="I26" s="668" t="s">
        <v>1237</v>
      </c>
      <c r="J26" s="668"/>
      <c r="K26" s="669" t="e">
        <f>VLOOKUP(J26,Lists!$A$35:$B$40,2,0)</f>
        <v>#N/A</v>
      </c>
      <c r="L26" s="661" t="e">
        <f t="shared" si="28"/>
        <v>#N/A</v>
      </c>
      <c r="M26" s="662" t="str">
        <f t="shared" si="29"/>
        <v>n/a</v>
      </c>
      <c r="N26" s="729">
        <f>IF($B26=Lists!$A$14,Lists!$E$35)+IF($B26=Lists!$A$15,Lists!$E$40)+IF($B26=Lists!$A$16,Lists!$E$40)</f>
        <v>6</v>
      </c>
      <c r="O26" s="661">
        <f t="shared" si="25"/>
        <v>48</v>
      </c>
      <c r="P26" s="663">
        <f t="shared" si="26"/>
        <v>0.15686274509803921</v>
      </c>
      <c r="Q26" s="663">
        <f>IF(ISERROR(P26*VLOOKUP($B$4,'Weighting '!$A$21:$B$31,2,0)),"n/a",P26*VLOOKUP($B$4,'Weighting '!$A$21:$B$31,2,0))</f>
        <v>1.5686274509803921E-2</v>
      </c>
      <c r="R26" s="664" t="e">
        <f t="shared" si="27"/>
        <v>#N/A</v>
      </c>
      <c r="S26" s="663" t="str">
        <f>IF(ISERROR(R26*VLOOKUP($B$4,'Weighting '!$A$21:$B$31,2,0)),"n/a",R26*VLOOKUP($B$4,'Weighting '!$A$21:$B$31,2,0))</f>
        <v>n/a</v>
      </c>
      <c r="T26" s="670"/>
    </row>
    <row r="27" spans="1:24" s="153" customFormat="1" ht="120" customHeight="1" x14ac:dyDescent="0.25">
      <c r="A27" s="245" t="s">
        <v>1414</v>
      </c>
      <c r="B27" s="114" t="s">
        <v>39</v>
      </c>
      <c r="C27" s="117" t="s">
        <v>1194</v>
      </c>
      <c r="D27" s="666"/>
      <c r="E27" s="666"/>
      <c r="F27" s="667" t="s">
        <v>958</v>
      </c>
      <c r="G27" s="206" t="s">
        <v>9</v>
      </c>
      <c r="H27" s="659">
        <f>VLOOKUP(G27,Lists!$A$45:$B$50,2,0)</f>
        <v>1.0000000000000001E-5</v>
      </c>
      <c r="I27" s="668" t="s">
        <v>9</v>
      </c>
      <c r="J27" s="206" t="s">
        <v>9</v>
      </c>
      <c r="K27" s="669">
        <f>VLOOKUP(J27,Lists!$A$35:$B$40,2,0)</f>
        <v>0</v>
      </c>
      <c r="L27" s="661">
        <f t="shared" ref="L27:L29" si="30">K27*H27</f>
        <v>0</v>
      </c>
      <c r="M27" s="662" t="str">
        <f t="shared" ref="M27:M29" si="31">IF(ISERROR(L27/O27),"n/a",L27/O27)</f>
        <v>n/a</v>
      </c>
      <c r="N27" s="729">
        <f>IF($B27=Lists!$A$14,Lists!$E$35)+IF($B27=Lists!$A$15,Lists!$E$40)+IF($B27=Lists!$A$16,Lists!$E$40)</f>
        <v>0</v>
      </c>
      <c r="O27" s="661">
        <f t="shared" si="25"/>
        <v>0</v>
      </c>
      <c r="P27" s="663" t="str">
        <f t="shared" si="26"/>
        <v>n/a</v>
      </c>
      <c r="Q27" s="663" t="str">
        <f>IF(ISERROR(P27*VLOOKUP($B$4,'Weighting '!$A$21:$B$31,2,0)),"n/a",P27*VLOOKUP($B$4,'Weighting '!$A$21:$B$31,2,0))</f>
        <v>n/a</v>
      </c>
      <c r="R27" s="664" t="str">
        <f t="shared" si="27"/>
        <v>n/a</v>
      </c>
      <c r="S27" s="663" t="str">
        <f>IF(ISERROR(R27*VLOOKUP($B$4,'Weighting '!$A$21:$B$31,2,0)),"n/a",R27*VLOOKUP($B$4,'Weighting '!$A$21:$B$31,2,0))</f>
        <v>n/a</v>
      </c>
      <c r="T27" s="673"/>
    </row>
    <row r="28" spans="1:24" s="153" customFormat="1" ht="58.05" customHeight="1" x14ac:dyDescent="0.25">
      <c r="A28" s="245" t="s">
        <v>1415</v>
      </c>
      <c r="B28" s="114" t="s">
        <v>39</v>
      </c>
      <c r="C28" s="117" t="s">
        <v>190</v>
      </c>
      <c r="D28" s="666"/>
      <c r="E28" s="666"/>
      <c r="F28" s="667" t="s">
        <v>958</v>
      </c>
      <c r="G28" s="206" t="s">
        <v>9</v>
      </c>
      <c r="H28" s="659">
        <f>VLOOKUP(G28,Lists!$A$45:$B$50,2,0)</f>
        <v>1.0000000000000001E-5</v>
      </c>
      <c r="I28" s="668" t="s">
        <v>9</v>
      </c>
      <c r="J28" s="206" t="s">
        <v>9</v>
      </c>
      <c r="K28" s="669">
        <f>VLOOKUP(J28,Lists!$A$35:$B$40,2,0)</f>
        <v>0</v>
      </c>
      <c r="L28" s="661">
        <f t="shared" si="30"/>
        <v>0</v>
      </c>
      <c r="M28" s="662" t="str">
        <f t="shared" si="31"/>
        <v>n/a</v>
      </c>
      <c r="N28" s="729">
        <f>IF($B28=Lists!$A$14,Lists!$E$35)+IF($B28=Lists!$A$15,Lists!$E$40)+IF($B28=Lists!$A$16,Lists!$E$40)</f>
        <v>0</v>
      </c>
      <c r="O28" s="661">
        <f t="shared" si="25"/>
        <v>0</v>
      </c>
      <c r="P28" s="663" t="str">
        <f t="shared" si="26"/>
        <v>n/a</v>
      </c>
      <c r="Q28" s="663" t="str">
        <f>IF(ISERROR(P28*VLOOKUP($B$4,'Weighting '!$A$21:$B$31,2,0)),"n/a",P28*VLOOKUP($B$4,'Weighting '!$A$21:$B$31,2,0))</f>
        <v>n/a</v>
      </c>
      <c r="R28" s="664" t="str">
        <f t="shared" si="27"/>
        <v>n/a</v>
      </c>
      <c r="S28" s="663" t="str">
        <f>IF(ISERROR(R28*VLOOKUP($B$4,'Weighting '!$A$21:$B$31,2,0)),"n/a",R28*VLOOKUP($B$4,'Weighting '!$A$21:$B$31,2,0))</f>
        <v>n/a</v>
      </c>
      <c r="T28" s="673"/>
    </row>
    <row r="29" spans="1:24" s="153" customFormat="1" ht="39.6" customHeight="1" x14ac:dyDescent="0.25">
      <c r="A29" s="245" t="s">
        <v>1416</v>
      </c>
      <c r="B29" s="114" t="s">
        <v>39</v>
      </c>
      <c r="C29" s="137" t="s">
        <v>22</v>
      </c>
      <c r="D29" s="666"/>
      <c r="E29" s="666"/>
      <c r="F29" s="667" t="s">
        <v>958</v>
      </c>
      <c r="G29" s="206" t="s">
        <v>9</v>
      </c>
      <c r="H29" s="659">
        <f>VLOOKUP(G29,Lists!$A$45:$B$50,2,0)</f>
        <v>1.0000000000000001E-5</v>
      </c>
      <c r="I29" s="668" t="s">
        <v>9</v>
      </c>
      <c r="J29" s="206" t="s">
        <v>9</v>
      </c>
      <c r="K29" s="669">
        <f>VLOOKUP(J29,Lists!$A$35:$B$40,2,0)</f>
        <v>0</v>
      </c>
      <c r="L29" s="661">
        <f t="shared" si="30"/>
        <v>0</v>
      </c>
      <c r="M29" s="662" t="str">
        <f t="shared" si="31"/>
        <v>n/a</v>
      </c>
      <c r="N29" s="729">
        <f>IF($B29=Lists!$A$14,Lists!$E$35)+IF($B29=Lists!$A$15,Lists!$E$40)+IF($B29=Lists!$A$16,Lists!$E$40)</f>
        <v>0</v>
      </c>
      <c r="O29" s="661">
        <f t="shared" si="25"/>
        <v>0</v>
      </c>
      <c r="P29" s="663" t="str">
        <f t="shared" si="26"/>
        <v>n/a</v>
      </c>
      <c r="Q29" s="663" t="str">
        <f>IF(ISERROR(P29*VLOOKUP($B$4,'Weighting '!$A$21:$B$31,2,0)),"n/a",P29*VLOOKUP($B$4,'Weighting '!$A$21:$B$31,2,0))</f>
        <v>n/a</v>
      </c>
      <c r="R29" s="664" t="str">
        <f t="shared" si="27"/>
        <v>n/a</v>
      </c>
      <c r="S29" s="663" t="str">
        <f>IF(ISERROR(R29*VLOOKUP($B$4,'Weighting '!$A$21:$B$31,2,0)),"n/a",R29*VLOOKUP($B$4,'Weighting '!$A$21:$B$31,2,0))</f>
        <v>n/a</v>
      </c>
      <c r="T29" s="673"/>
    </row>
    <row r="30" spans="1:24" s="146" customFormat="1" x14ac:dyDescent="0.25">
      <c r="A30" s="173" t="s">
        <v>1394</v>
      </c>
      <c r="B30" s="167"/>
      <c r="C30" s="122" t="s">
        <v>21</v>
      </c>
      <c r="D30" s="167"/>
      <c r="E30" s="167"/>
      <c r="F30" s="167"/>
      <c r="G30" s="167"/>
      <c r="H30" s="167"/>
      <c r="I30" s="167"/>
      <c r="J30" s="167"/>
      <c r="K30" s="167"/>
      <c r="L30" s="167"/>
      <c r="M30" s="167"/>
      <c r="N30" s="175"/>
      <c r="O30" s="167"/>
      <c r="P30" s="167"/>
      <c r="Q30" s="167"/>
      <c r="R30" s="167"/>
      <c r="S30" s="167"/>
      <c r="T30" s="167"/>
      <c r="U30" s="167"/>
      <c r="V30" s="167"/>
      <c r="W30" s="167"/>
      <c r="X30" s="781"/>
    </row>
    <row r="31" spans="1:24" s="153" customFormat="1" ht="69.599999999999994" customHeight="1" x14ac:dyDescent="0.25">
      <c r="A31" s="174" t="s">
        <v>1417</v>
      </c>
      <c r="B31" s="114" t="s">
        <v>39</v>
      </c>
      <c r="C31" s="117" t="s">
        <v>1119</v>
      </c>
      <c r="D31" s="666"/>
      <c r="E31" s="666"/>
      <c r="F31" s="667" t="s">
        <v>958</v>
      </c>
      <c r="G31" s="206" t="s">
        <v>9</v>
      </c>
      <c r="H31" s="659">
        <f>VLOOKUP(G31,Lists!$A$45:$B$50,2,0)</f>
        <v>1.0000000000000001E-5</v>
      </c>
      <c r="I31" s="668" t="s">
        <v>9</v>
      </c>
      <c r="J31" s="206" t="s">
        <v>9</v>
      </c>
      <c r="K31" s="669">
        <f>VLOOKUP(J31,Lists!$A$35:$B$40,2,0)</f>
        <v>0</v>
      </c>
      <c r="L31" s="661">
        <f t="shared" ref="L31:L32" si="32">K31*H31</f>
        <v>0</v>
      </c>
      <c r="M31" s="662" t="str">
        <f t="shared" ref="M31:M32" si="33">IF(ISERROR(L31/O31),"n/a",L31/O31)</f>
        <v>n/a</v>
      </c>
      <c r="N31" s="729">
        <f>IF($B31=Lists!$A$14,Lists!$E$35)+IF($B31=Lists!$A$15,Lists!$E$40)+IF($B31=Lists!$A$16,Lists!$E$40)</f>
        <v>0</v>
      </c>
      <c r="O31" s="661">
        <f t="shared" ref="O31:O32" si="34">H31*N31</f>
        <v>0</v>
      </c>
      <c r="P31" s="663" t="str">
        <f t="shared" ref="P31:P32" si="35">IF((O31/$O$2)&gt;0.0001,O31/$O$2,"n/a")</f>
        <v>n/a</v>
      </c>
      <c r="Q31" s="663" t="str">
        <f>IF(ISERROR(P31*VLOOKUP($B$4,'Weighting '!$A$21:$B$31,2,0)),"n/a",P31*VLOOKUP($B$4,'Weighting '!$A$21:$B$31,2,0))</f>
        <v>n/a</v>
      </c>
      <c r="R31" s="664" t="str">
        <f t="shared" ref="R31:R32" si="36">IF($B31="Specification","n/a",L31/$O$2)</f>
        <v>n/a</v>
      </c>
      <c r="S31" s="663" t="str">
        <f>IF(ISERROR(R31*VLOOKUP($B$4,'Weighting '!$A$21:$B$31,2,0)),"n/a",R31*VLOOKUP($B$4,'Weighting '!$A$21:$B$31,2,0))</f>
        <v>n/a</v>
      </c>
      <c r="T31" s="673"/>
    </row>
    <row r="32" spans="1:24" s="153" customFormat="1" ht="63.6" customHeight="1" x14ac:dyDescent="0.25">
      <c r="A32" s="174" t="s">
        <v>1418</v>
      </c>
      <c r="B32" s="114" t="s">
        <v>39</v>
      </c>
      <c r="C32" s="117" t="s">
        <v>192</v>
      </c>
      <c r="D32" s="666"/>
      <c r="E32" s="666"/>
      <c r="F32" s="667" t="s">
        <v>958</v>
      </c>
      <c r="G32" s="206" t="s">
        <v>9</v>
      </c>
      <c r="H32" s="659">
        <f>VLOOKUP(G32,Lists!$A$45:$B$50,2,0)</f>
        <v>1.0000000000000001E-5</v>
      </c>
      <c r="I32" s="668" t="s">
        <v>9</v>
      </c>
      <c r="J32" s="206" t="s">
        <v>9</v>
      </c>
      <c r="K32" s="669">
        <f>VLOOKUP(J32,Lists!$A$35:$B$40,2,0)</f>
        <v>0</v>
      </c>
      <c r="L32" s="661">
        <f t="shared" si="32"/>
        <v>0</v>
      </c>
      <c r="M32" s="662" t="str">
        <f t="shared" si="33"/>
        <v>n/a</v>
      </c>
      <c r="N32" s="729">
        <f>IF($B32=Lists!$A$14,Lists!$E$35)+IF($B32=Lists!$A$15,Lists!$E$40)+IF($B32=Lists!$A$16,Lists!$E$40)</f>
        <v>0</v>
      </c>
      <c r="O32" s="661">
        <f t="shared" si="34"/>
        <v>0</v>
      </c>
      <c r="P32" s="663" t="str">
        <f t="shared" si="35"/>
        <v>n/a</v>
      </c>
      <c r="Q32" s="663" t="str">
        <f>IF(ISERROR(P32*VLOOKUP($B$4,'Weighting '!$A$21:$B$31,2,0)),"n/a",P32*VLOOKUP($B$4,'Weighting '!$A$21:$B$31,2,0))</f>
        <v>n/a</v>
      </c>
      <c r="R32" s="664" t="str">
        <f t="shared" si="36"/>
        <v>n/a</v>
      </c>
      <c r="S32" s="663" t="str">
        <f>IF(ISERROR(R32*VLOOKUP($B$4,'Weighting '!$A$21:$B$31,2,0)),"n/a",R32*VLOOKUP($B$4,'Weighting '!$A$21:$B$31,2,0))</f>
        <v>n/a</v>
      </c>
      <c r="T32" s="673"/>
    </row>
    <row r="33" spans="1:24" s="146" customFormat="1" x14ac:dyDescent="0.25">
      <c r="A33" s="173" t="s">
        <v>1395</v>
      </c>
      <c r="B33" s="167"/>
      <c r="C33" s="122" t="s">
        <v>87</v>
      </c>
      <c r="D33" s="167"/>
      <c r="E33" s="167"/>
      <c r="F33" s="167"/>
      <c r="G33" s="167"/>
      <c r="H33" s="167"/>
      <c r="I33" s="167"/>
      <c r="J33" s="167"/>
      <c r="K33" s="167"/>
      <c r="L33" s="167"/>
      <c r="M33" s="167"/>
      <c r="N33" s="175"/>
      <c r="O33" s="167"/>
      <c r="P33" s="167"/>
      <c r="Q33" s="167"/>
      <c r="R33" s="167"/>
      <c r="S33" s="167"/>
      <c r="T33" s="167"/>
      <c r="U33" s="167"/>
      <c r="V33" s="167"/>
      <c r="W33" s="167"/>
      <c r="X33" s="781"/>
    </row>
    <row r="34" spans="1:24" s="153" customFormat="1" ht="67.95" customHeight="1" x14ac:dyDescent="0.25">
      <c r="A34" s="245" t="s">
        <v>1419</v>
      </c>
      <c r="B34" s="114" t="s">
        <v>39</v>
      </c>
      <c r="C34" s="117" t="s">
        <v>1120</v>
      </c>
      <c r="D34" s="666"/>
      <c r="E34" s="666"/>
      <c r="F34" s="667" t="s">
        <v>958</v>
      </c>
      <c r="G34" s="206" t="s">
        <v>9</v>
      </c>
      <c r="H34" s="659">
        <f>VLOOKUP(G34,Lists!$A$45:$B$50,2,0)</f>
        <v>1.0000000000000001E-5</v>
      </c>
      <c r="I34" s="668" t="s">
        <v>9</v>
      </c>
      <c r="J34" s="206" t="s">
        <v>9</v>
      </c>
      <c r="K34" s="669">
        <f>VLOOKUP(J34,Lists!$A$35:$B$40,2,0)</f>
        <v>0</v>
      </c>
      <c r="L34" s="661">
        <f t="shared" ref="L34:L35" si="37">K34*H34</f>
        <v>0</v>
      </c>
      <c r="M34" s="662" t="str">
        <f t="shared" ref="M34:M35" si="38">IF(ISERROR(L34/O34),"n/a",L34/O34)</f>
        <v>n/a</v>
      </c>
      <c r="N34" s="729">
        <f>IF($B34=Lists!$A$14,Lists!$E$35)+IF($B34=Lists!$A$15,Lists!$E$40)+IF($B34=Lists!$A$16,Lists!$E$40)</f>
        <v>0</v>
      </c>
      <c r="O34" s="661">
        <f t="shared" ref="O34:O35" si="39">H34*N34</f>
        <v>0</v>
      </c>
      <c r="P34" s="663" t="str">
        <f t="shared" ref="P34:P35" si="40">IF((O34/$O$2)&gt;0.0001,O34/$O$2,"n/a")</f>
        <v>n/a</v>
      </c>
      <c r="Q34" s="663" t="str">
        <f>IF(ISERROR(P34*VLOOKUP($B$4,'Weighting '!$A$21:$B$31,2,0)),"n/a",P34*VLOOKUP($B$4,'Weighting '!$A$21:$B$31,2,0))</f>
        <v>n/a</v>
      </c>
      <c r="R34" s="664" t="str">
        <f t="shared" ref="R34:R35" si="41">IF($B34="Specification","n/a",L34/$O$2)</f>
        <v>n/a</v>
      </c>
      <c r="S34" s="663" t="str">
        <f>IF(ISERROR(R34*VLOOKUP($B$4,'Weighting '!$A$21:$B$31,2,0)),"n/a",R34*VLOOKUP($B$4,'Weighting '!$A$21:$B$31,2,0))</f>
        <v>n/a</v>
      </c>
      <c r="T34" s="673"/>
    </row>
    <row r="35" spans="1:24" s="153" customFormat="1" ht="57" customHeight="1" x14ac:dyDescent="0.25">
      <c r="A35" s="245" t="s">
        <v>1402</v>
      </c>
      <c r="B35" s="129" t="s">
        <v>38</v>
      </c>
      <c r="C35" s="169" t="s">
        <v>1121</v>
      </c>
      <c r="D35" s="206" t="s">
        <v>958</v>
      </c>
      <c r="E35" s="206"/>
      <c r="F35" s="658"/>
      <c r="G35" s="206" t="s">
        <v>1276</v>
      </c>
      <c r="H35" s="659">
        <f>VLOOKUP(G35,Lists!$A$45:$B$50,2,0)</f>
        <v>8</v>
      </c>
      <c r="I35" s="668" t="s">
        <v>1237</v>
      </c>
      <c r="J35" s="668"/>
      <c r="K35" s="669" t="e">
        <f>VLOOKUP(J35,Lists!$A$35:$B$40,2,0)</f>
        <v>#N/A</v>
      </c>
      <c r="L35" s="661" t="e">
        <f t="shared" si="37"/>
        <v>#N/A</v>
      </c>
      <c r="M35" s="662" t="str">
        <f t="shared" si="38"/>
        <v>n/a</v>
      </c>
      <c r="N35" s="729">
        <f>IF($B35=Lists!$A$14,Lists!$E$35)+IF($B35=Lists!$A$15,Lists!$E$40)+IF($B35=Lists!$A$16,Lists!$E$40)</f>
        <v>6</v>
      </c>
      <c r="O35" s="661">
        <f t="shared" si="39"/>
        <v>48</v>
      </c>
      <c r="P35" s="663">
        <f t="shared" si="40"/>
        <v>0.15686274509803921</v>
      </c>
      <c r="Q35" s="663">
        <f>IF(ISERROR(P35*VLOOKUP($B$4,'Weighting '!$A$21:$B$31,2,0)),"n/a",P35*VLOOKUP($B$4,'Weighting '!$A$21:$B$31,2,0))</f>
        <v>1.5686274509803921E-2</v>
      </c>
      <c r="R35" s="664" t="e">
        <f t="shared" si="41"/>
        <v>#N/A</v>
      </c>
      <c r="S35" s="663" t="str">
        <f>IF(ISERROR(R35*VLOOKUP($B$4,'Weighting '!$A$21:$B$31,2,0)),"n/a",R35*VLOOKUP($B$4,'Weighting '!$A$21:$B$31,2,0))</f>
        <v>n/a</v>
      </c>
      <c r="T35" s="670"/>
    </row>
  </sheetData>
  <sheetProtection algorithmName="SHA-512" hashValue="hxI8Vi/QP59NdYUYeVAF8MqXB1bXTMHOPj8Jw+Jgt1tyWnQNqMGausTuXwOt++T+Xbzw0SN8MdrOFzFS6RGQXg==" saltValue="wm51d2b04Q4N0Mj2ZzJbHw==" spinCount="100000" sheet="1" objects="1" scenarios="1" formatCells="0" formatColumns="0" formatRows="0" autoFilter="0" pivotTables="0"/>
  <autoFilter ref="A5:T35" xr:uid="{32C9B129-48B8-4A8F-BB12-AB40B671506E}"/>
  <phoneticPr fontId="12" type="noConversion"/>
  <dataValidations count="5">
    <dataValidation type="list" allowBlank="1" showInputMessage="1" showErrorMessage="1" sqref="C8 C21 B2 B5:B65462" xr:uid="{69A742B3-7FA8-4B15-92AA-A97AA37B6136}">
      <formula1>Spec_Compl_Adj</formula1>
    </dataValidation>
    <dataValidation type="list" allowBlank="1" showInputMessage="1" showErrorMessage="1" sqref="I4 I7" xr:uid="{690D1A37-FD47-45B7-9B8C-16ED44A9B84A}">
      <formula1>Adj_Evidence</formula1>
    </dataValidation>
    <dataValidation type="list" allowBlank="1" showInputMessage="1" showErrorMessage="1" sqref="N4 G4:H4 K4:L4 K7:L7 G7:H7" xr:uid="{CCE060DD-97E7-4707-9661-F09695297C25}">
      <formula1>Adj_Weight</formula1>
    </dataValidation>
    <dataValidation type="list" allowBlank="1" showInputMessage="1" showErrorMessage="1" sqref="J4 J7" xr:uid="{CFF4C768-81E2-4C2B-8AB6-C860622DCF95}">
      <formula1>Adj_Service</formula1>
    </dataValidation>
    <dataValidation type="list" allowBlank="1" showInputMessage="1" showErrorMessage="1" sqref="D31:E32 D8:E10 D12:E12 D14:E14 D17:E19 D21:E21 D23:E23 D25:E25 D27:E29 D34:E34" xr:uid="{3FF6B7ED-7337-4410-8743-80F626BEFEA1}">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71C4F467-11FF-4960-B596-AE66988908F5}">
          <x14:formula1>
            <xm:f>Lists!$A$45:$A$50</xm:f>
          </x14:formula1>
          <xm:sqref>G35 G11 G13 G15 G20 G24 G26 G6</xm:sqref>
        </x14:dataValidation>
        <x14:dataValidation type="list" allowBlank="1" showInputMessage="1" showErrorMessage="1" xr:uid="{08499FEF-BA86-4D40-84F6-8A0F3B06D5EF}">
          <x14:formula1>
            <xm:f>Lists!$A$35:$A$40</xm:f>
          </x14:formula1>
          <xm:sqref>J11 J13 J15 J20 J24 J26 J35</xm:sqref>
        </x14:dataValidation>
        <x14:dataValidation type="list" allowBlank="1" showInputMessage="1" showErrorMessage="1" xr:uid="{1DE65981-11B8-4A79-B2D4-F4682C09A545}">
          <x14:formula1>
            <xm:f>Lists!$A$22:$A$30</xm:f>
          </x14:formula1>
          <xm:sqref>I8:I15 I17:I21 I31:I32 I34:I35 I6 I23:I29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FC97C-5C2A-487E-95E9-924658E2E038}">
  <sheetPr codeName="Sheet13">
    <tabColor rgb="FF92D050"/>
  </sheetPr>
  <dimension ref="A1:G90"/>
  <sheetViews>
    <sheetView topLeftCell="C17" workbookViewId="0">
      <selection activeCell="G21" sqref="G21"/>
    </sheetView>
  </sheetViews>
  <sheetFormatPr defaultColWidth="8.81640625" defaultRowHeight="13.8" x14ac:dyDescent="0.25"/>
  <cols>
    <col min="1" max="1" width="12.81640625" style="127" customWidth="1"/>
    <col min="2" max="2" width="17.08984375" style="146" customWidth="1"/>
    <col min="3" max="3" width="83.26953125" style="127" customWidth="1"/>
    <col min="4" max="4" width="26.08984375" style="165" hidden="1" customWidth="1"/>
    <col min="5" max="5" width="27.81640625" style="162" customWidth="1"/>
    <col min="6" max="6" width="35.81640625" style="162" customWidth="1"/>
    <col min="7" max="7" width="61.453125" style="127" customWidth="1"/>
    <col min="8" max="16384" width="8.81640625" style="162"/>
  </cols>
  <sheetData>
    <row r="1" spans="1:7" s="146" customFormat="1" ht="40.799999999999997" customHeight="1" thickBot="1" x14ac:dyDescent="0.3">
      <c r="A1" s="116" t="s">
        <v>94</v>
      </c>
      <c r="B1" s="116" t="s">
        <v>36</v>
      </c>
      <c r="C1" s="116" t="s">
        <v>40</v>
      </c>
      <c r="D1" s="149" t="s">
        <v>155</v>
      </c>
      <c r="E1" s="114" t="s">
        <v>370</v>
      </c>
      <c r="F1" s="485" t="s">
        <v>1003</v>
      </c>
      <c r="G1" s="453" t="s">
        <v>970</v>
      </c>
    </row>
    <row r="2" spans="1:7" s="119" customFormat="1" ht="124.8" thickBot="1" x14ac:dyDescent="0.3">
      <c r="A2" s="118"/>
      <c r="B2" s="245" t="s">
        <v>37</v>
      </c>
      <c r="C2" s="276" t="s">
        <v>579</v>
      </c>
      <c r="D2" s="125" t="s">
        <v>156</v>
      </c>
      <c r="E2" s="435"/>
      <c r="F2" s="497"/>
      <c r="G2" s="477"/>
    </row>
    <row r="3" spans="1:7" s="153" customFormat="1" ht="126" customHeight="1" thickBot="1" x14ac:dyDescent="0.3">
      <c r="A3" s="150"/>
      <c r="B3" s="245" t="s">
        <v>39</v>
      </c>
      <c r="C3" s="151" t="s">
        <v>1083</v>
      </c>
      <c r="D3" s="125" t="s">
        <v>346</v>
      </c>
      <c r="E3" s="435" t="s">
        <v>578</v>
      </c>
      <c r="F3" s="498" t="s">
        <v>1092</v>
      </c>
      <c r="G3" s="483" t="s">
        <v>1096</v>
      </c>
    </row>
    <row r="4" spans="1:7" s="153" customFormat="1" ht="14.4" thickBot="1" x14ac:dyDescent="0.3">
      <c r="A4" s="154"/>
      <c r="B4" s="173"/>
      <c r="C4" s="122" t="s">
        <v>27</v>
      </c>
      <c r="D4" s="156"/>
      <c r="E4" s="492"/>
      <c r="F4" s="499"/>
      <c r="G4" s="477"/>
    </row>
    <row r="5" spans="1:7" s="153" customFormat="1" ht="68.55" customHeight="1" thickBot="1" x14ac:dyDescent="0.3">
      <c r="A5" s="150"/>
      <c r="B5" s="245" t="s">
        <v>39</v>
      </c>
      <c r="C5" s="117" t="s">
        <v>157</v>
      </c>
      <c r="D5" s="125" t="s">
        <v>86</v>
      </c>
      <c r="E5" s="435" t="s">
        <v>578</v>
      </c>
      <c r="F5" s="498"/>
      <c r="G5" s="477" t="s">
        <v>1097</v>
      </c>
    </row>
    <row r="6" spans="1:7" s="153" customFormat="1" ht="55.8" thickBot="1" x14ac:dyDescent="0.3">
      <c r="A6" s="300"/>
      <c r="B6" s="217" t="s">
        <v>39</v>
      </c>
      <c r="C6" s="243" t="s">
        <v>1098</v>
      </c>
      <c r="D6" s="236"/>
      <c r="E6" s="493" t="s">
        <v>373</v>
      </c>
      <c r="F6" s="500" t="s">
        <v>981</v>
      </c>
      <c r="G6" s="477" t="s">
        <v>1007</v>
      </c>
    </row>
    <row r="7" spans="1:7" s="153" customFormat="1" ht="42" thickBot="1" x14ac:dyDescent="0.3">
      <c r="A7" s="137"/>
      <c r="B7" s="245" t="s">
        <v>39</v>
      </c>
      <c r="C7" s="126" t="s">
        <v>158</v>
      </c>
      <c r="D7" s="157"/>
      <c r="E7" s="435" t="s">
        <v>578</v>
      </c>
      <c r="F7" s="498" t="s">
        <v>981</v>
      </c>
      <c r="G7" s="475"/>
    </row>
    <row r="8" spans="1:7" s="153" customFormat="1" ht="28.2" thickBot="1" x14ac:dyDescent="0.3">
      <c r="A8" s="150"/>
      <c r="B8" s="245" t="s">
        <v>39</v>
      </c>
      <c r="C8" s="126" t="s">
        <v>1084</v>
      </c>
      <c r="D8" s="125" t="s">
        <v>159</v>
      </c>
      <c r="E8" s="494"/>
      <c r="F8" s="501" t="s">
        <v>1085</v>
      </c>
      <c r="G8" s="475"/>
    </row>
    <row r="9" spans="1:7" s="153" customFormat="1" ht="28.2" thickBot="1" x14ac:dyDescent="0.3">
      <c r="A9" s="150"/>
      <c r="B9" s="245" t="s">
        <v>38</v>
      </c>
      <c r="C9" s="128" t="s">
        <v>160</v>
      </c>
      <c r="D9" s="246"/>
      <c r="E9" s="435" t="s">
        <v>578</v>
      </c>
      <c r="F9" s="498" t="s">
        <v>981</v>
      </c>
      <c r="G9" s="477"/>
    </row>
    <row r="10" spans="1:7" s="153" customFormat="1" ht="14.4" thickBot="1" x14ac:dyDescent="0.3">
      <c r="A10" s="154"/>
      <c r="B10" s="173"/>
      <c r="C10" s="122" t="s">
        <v>30</v>
      </c>
      <c r="D10" s="156"/>
      <c r="E10" s="492"/>
      <c r="F10" s="499"/>
      <c r="G10" s="477"/>
    </row>
    <row r="11" spans="1:7" s="310" customFormat="1" ht="115.5" customHeight="1" thickBot="1" x14ac:dyDescent="0.3">
      <c r="A11" s="150"/>
      <c r="B11" s="174" t="s">
        <v>39</v>
      </c>
      <c r="C11" s="117" t="s">
        <v>436</v>
      </c>
      <c r="D11" s="308"/>
      <c r="E11" s="495"/>
      <c r="F11" s="502" t="s">
        <v>981</v>
      </c>
      <c r="G11" s="477"/>
    </row>
    <row r="12" spans="1:7" s="158" customFormat="1" ht="149.1" customHeight="1" thickBot="1" x14ac:dyDescent="0.3">
      <c r="A12" s="300"/>
      <c r="B12" s="245" t="s">
        <v>39</v>
      </c>
      <c r="C12" s="126" t="s">
        <v>161</v>
      </c>
      <c r="D12" s="152"/>
      <c r="E12" s="439" t="s">
        <v>636</v>
      </c>
      <c r="F12" s="488" t="s">
        <v>981</v>
      </c>
      <c r="G12" s="477" t="s">
        <v>983</v>
      </c>
    </row>
    <row r="13" spans="1:7" s="158" customFormat="1" ht="27.6" customHeight="1" thickBot="1" x14ac:dyDescent="0.3">
      <c r="A13" s="150"/>
      <c r="B13" s="114" t="s">
        <v>38</v>
      </c>
      <c r="C13" s="135" t="s">
        <v>1086</v>
      </c>
      <c r="D13" s="152"/>
      <c r="E13" s="435" t="s">
        <v>578</v>
      </c>
      <c r="F13" s="498" t="s">
        <v>981</v>
      </c>
      <c r="G13" s="477"/>
    </row>
    <row r="14" spans="1:7" s="158" customFormat="1" ht="27.6" customHeight="1" thickBot="1" x14ac:dyDescent="0.3">
      <c r="A14" s="300"/>
      <c r="B14" s="217" t="s">
        <v>39</v>
      </c>
      <c r="C14" s="243" t="s">
        <v>440</v>
      </c>
      <c r="D14" s="248"/>
      <c r="E14" s="493" t="s">
        <v>373</v>
      </c>
      <c r="F14" s="500" t="s">
        <v>1087</v>
      </c>
      <c r="G14" s="477" t="s">
        <v>984</v>
      </c>
    </row>
    <row r="15" spans="1:7" s="158" customFormat="1" ht="27.6" customHeight="1" thickBot="1" x14ac:dyDescent="0.3">
      <c r="A15" s="300"/>
      <c r="B15" s="217" t="s">
        <v>39</v>
      </c>
      <c r="C15" s="242" t="s">
        <v>447</v>
      </c>
      <c r="D15" s="248"/>
      <c r="E15" s="493" t="s">
        <v>373</v>
      </c>
      <c r="F15" s="500" t="s">
        <v>1088</v>
      </c>
      <c r="G15" s="477" t="s">
        <v>984</v>
      </c>
    </row>
    <row r="16" spans="1:7" s="158" customFormat="1" ht="27.6" customHeight="1" thickBot="1" x14ac:dyDescent="0.3">
      <c r="A16" s="300"/>
      <c r="B16" s="217" t="s">
        <v>39</v>
      </c>
      <c r="C16" s="218" t="s">
        <v>1089</v>
      </c>
      <c r="D16" s="248"/>
      <c r="E16" s="493" t="s">
        <v>373</v>
      </c>
      <c r="F16" s="500" t="s">
        <v>981</v>
      </c>
      <c r="G16" s="477" t="s">
        <v>984</v>
      </c>
    </row>
    <row r="17" spans="1:7" s="153" customFormat="1" ht="57" customHeight="1" thickBot="1" x14ac:dyDescent="0.3">
      <c r="A17" s="131"/>
      <c r="B17" s="251" t="s">
        <v>39</v>
      </c>
      <c r="C17" s="126" t="s">
        <v>162</v>
      </c>
      <c r="D17" s="125" t="s">
        <v>163</v>
      </c>
      <c r="E17" s="496"/>
      <c r="F17" s="489" t="s">
        <v>981</v>
      </c>
      <c r="G17" s="477"/>
    </row>
    <row r="18" spans="1:7" s="153" customFormat="1" ht="28.2" thickBot="1" x14ac:dyDescent="0.3">
      <c r="A18" s="301"/>
      <c r="B18" s="217" t="s">
        <v>39</v>
      </c>
      <c r="C18" s="242" t="s">
        <v>443</v>
      </c>
      <c r="D18" s="219"/>
      <c r="E18" s="493" t="s">
        <v>373</v>
      </c>
      <c r="F18" s="500" t="s">
        <v>981</v>
      </c>
      <c r="G18" s="477" t="s">
        <v>984</v>
      </c>
    </row>
    <row r="19" spans="1:7" s="153" customFormat="1" ht="28.2" thickBot="1" x14ac:dyDescent="0.3">
      <c r="A19" s="218"/>
      <c r="B19" s="217" t="s">
        <v>38</v>
      </c>
      <c r="C19" s="253" t="s">
        <v>1090</v>
      </c>
      <c r="D19" s="219"/>
      <c r="E19" s="493" t="s">
        <v>373</v>
      </c>
      <c r="F19" s="500"/>
      <c r="G19" s="477" t="s">
        <v>985</v>
      </c>
    </row>
    <row r="20" spans="1:7" s="153" customFormat="1" ht="69.599999999999994" thickBot="1" x14ac:dyDescent="0.3">
      <c r="A20" s="131"/>
      <c r="B20" s="251" t="s">
        <v>39</v>
      </c>
      <c r="C20" s="126" t="s">
        <v>1099</v>
      </c>
      <c r="D20" s="152"/>
      <c r="E20" s="435" t="s">
        <v>578</v>
      </c>
      <c r="F20" s="498" t="s">
        <v>981</v>
      </c>
      <c r="G20" s="477" t="s">
        <v>956</v>
      </c>
    </row>
    <row r="21" spans="1:7" s="153" customFormat="1" ht="42.6" customHeight="1" thickBot="1" x14ac:dyDescent="0.3">
      <c r="A21" s="300"/>
      <c r="B21" s="245" t="s">
        <v>39</v>
      </c>
      <c r="C21" s="126" t="s">
        <v>1091</v>
      </c>
      <c r="D21" s="125" t="s">
        <v>166</v>
      </c>
      <c r="E21" s="435" t="s">
        <v>578</v>
      </c>
      <c r="F21" s="498" t="s">
        <v>981</v>
      </c>
      <c r="G21" s="475" t="s">
        <v>986</v>
      </c>
    </row>
    <row r="22" spans="1:7" s="153" customFormat="1" ht="14.4" thickBot="1" x14ac:dyDescent="0.3">
      <c r="A22" s="154"/>
      <c r="B22" s="173"/>
      <c r="C22" s="122" t="s">
        <v>28</v>
      </c>
      <c r="D22" s="156"/>
      <c r="E22" s="492"/>
      <c r="F22" s="499"/>
      <c r="G22" s="475"/>
    </row>
    <row r="23" spans="1:7" s="153" customFormat="1" ht="83.4" thickBot="1" x14ac:dyDescent="0.3">
      <c r="A23" s="150"/>
      <c r="B23" s="245" t="s">
        <v>39</v>
      </c>
      <c r="C23" s="117" t="s">
        <v>89</v>
      </c>
      <c r="D23" s="152"/>
      <c r="E23" s="445"/>
      <c r="F23" s="486" t="s">
        <v>1088</v>
      </c>
      <c r="G23" s="475"/>
    </row>
    <row r="24" spans="1:7" s="160" customFormat="1" ht="42" thickBot="1" x14ac:dyDescent="0.3">
      <c r="A24" s="137"/>
      <c r="B24" s="245" t="s">
        <v>39</v>
      </c>
      <c r="C24" s="117" t="s">
        <v>63</v>
      </c>
      <c r="D24" s="152"/>
      <c r="E24" s="445"/>
      <c r="F24" s="486" t="s">
        <v>1088</v>
      </c>
      <c r="G24" s="475"/>
    </row>
    <row r="25" spans="1:7" ht="28.2" thickBot="1" x14ac:dyDescent="0.3">
      <c r="A25" s="137"/>
      <c r="B25" s="245" t="s">
        <v>39</v>
      </c>
      <c r="C25" s="161" t="s">
        <v>167</v>
      </c>
      <c r="D25" s="152"/>
      <c r="E25" s="445"/>
      <c r="F25" s="486" t="s">
        <v>1088</v>
      </c>
      <c r="G25" s="475"/>
    </row>
    <row r="26" spans="1:7" ht="177.6" customHeight="1" thickBot="1" x14ac:dyDescent="0.3">
      <c r="A26" s="163"/>
      <c r="B26" s="251" t="s">
        <v>39</v>
      </c>
      <c r="C26" s="117" t="s">
        <v>168</v>
      </c>
      <c r="D26" s="152"/>
      <c r="E26" s="496"/>
      <c r="F26" s="503" t="s">
        <v>1088</v>
      </c>
      <c r="G26" s="478"/>
    </row>
    <row r="27" spans="1:7" ht="14.4" thickBot="1" x14ac:dyDescent="0.3">
      <c r="A27" s="162"/>
      <c r="C27" s="164"/>
      <c r="D27" s="148"/>
      <c r="G27" s="448"/>
    </row>
    <row r="28" spans="1:7" ht="14.4" thickBot="1" x14ac:dyDescent="0.3">
      <c r="G28" s="448"/>
    </row>
    <row r="29" spans="1:7" ht="14.4" thickBot="1" x14ac:dyDescent="0.3">
      <c r="G29" s="448"/>
    </row>
    <row r="30" spans="1:7" ht="14.4" thickBot="1" x14ac:dyDescent="0.3">
      <c r="G30" s="449"/>
    </row>
    <row r="31" spans="1:7" ht="14.4" thickBot="1" x14ac:dyDescent="0.3">
      <c r="G31" s="449"/>
    </row>
    <row r="32" spans="1:7" ht="14.4" thickBot="1" x14ac:dyDescent="0.3">
      <c r="G32" s="449"/>
    </row>
    <row r="33" spans="4:7" ht="14.4" thickBot="1" x14ac:dyDescent="0.3">
      <c r="G33" s="450"/>
    </row>
    <row r="34" spans="4:7" ht="14.4" thickBot="1" x14ac:dyDescent="0.3">
      <c r="G34" s="450"/>
    </row>
    <row r="35" spans="4:7" ht="14.4" thickBot="1" x14ac:dyDescent="0.3">
      <c r="D35" s="166"/>
      <c r="G35" s="448"/>
    </row>
    <row r="36" spans="4:7" ht="14.4" thickBot="1" x14ac:dyDescent="0.3">
      <c r="G36" s="448"/>
    </row>
    <row r="37" spans="4:7" ht="14.4" thickBot="1" x14ac:dyDescent="0.3">
      <c r="G37" s="448"/>
    </row>
    <row r="38" spans="4:7" ht="14.4" thickBot="1" x14ac:dyDescent="0.3">
      <c r="G38" s="448"/>
    </row>
    <row r="39" spans="4:7" ht="14.4" thickBot="1" x14ac:dyDescent="0.3">
      <c r="G39" s="448"/>
    </row>
    <row r="40" spans="4:7" ht="14.4" thickBot="1" x14ac:dyDescent="0.3">
      <c r="G40" s="448"/>
    </row>
    <row r="41" spans="4:7" ht="14.4" thickBot="1" x14ac:dyDescent="0.3">
      <c r="G41" s="448"/>
    </row>
    <row r="42" spans="4:7" ht="14.4" thickBot="1" x14ac:dyDescent="0.3">
      <c r="G42" s="448"/>
    </row>
    <row r="43" spans="4:7" ht="14.4" thickBot="1" x14ac:dyDescent="0.3">
      <c r="G43" s="448"/>
    </row>
    <row r="44" spans="4:7" ht="14.4" thickBot="1" x14ac:dyDescent="0.3">
      <c r="G44" s="448"/>
    </row>
    <row r="45" spans="4:7" ht="14.4" thickBot="1" x14ac:dyDescent="0.3">
      <c r="G45" s="448"/>
    </row>
    <row r="46" spans="4:7" ht="14.4" thickBot="1" x14ac:dyDescent="0.3">
      <c r="G46" s="448"/>
    </row>
    <row r="47" spans="4:7" ht="14.4" thickBot="1" x14ac:dyDescent="0.3">
      <c r="G47" s="448"/>
    </row>
    <row r="48" spans="4:7" ht="14.4" thickBot="1" x14ac:dyDescent="0.3">
      <c r="G48" s="449"/>
    </row>
    <row r="49" spans="7:7" ht="14.4" thickBot="1" x14ac:dyDescent="0.3">
      <c r="G49" s="448"/>
    </row>
    <row r="50" spans="7:7" ht="14.4" thickBot="1" x14ac:dyDescent="0.3">
      <c r="G50" s="452"/>
    </row>
    <row r="51" spans="7:7" ht="14.4" thickBot="1" x14ac:dyDescent="0.3">
      <c r="G51" s="452"/>
    </row>
    <row r="52" spans="7:7" ht="14.4" thickBot="1" x14ac:dyDescent="0.3">
      <c r="G52" s="448"/>
    </row>
    <row r="53" spans="7:7" ht="14.4" thickBot="1" x14ac:dyDescent="0.3">
      <c r="G53" s="448"/>
    </row>
    <row r="54" spans="7:7" ht="14.4" thickBot="1" x14ac:dyDescent="0.3">
      <c r="G54" s="448"/>
    </row>
    <row r="55" spans="7:7" ht="14.4" thickBot="1" x14ac:dyDescent="0.3">
      <c r="G55" s="448"/>
    </row>
    <row r="56" spans="7:7" ht="14.4" thickBot="1" x14ac:dyDescent="0.3">
      <c r="G56" s="448"/>
    </row>
    <row r="57" spans="7:7" ht="14.4" thickBot="1" x14ac:dyDescent="0.3">
      <c r="G57" s="452"/>
    </row>
    <row r="58" spans="7:7" ht="14.4" thickBot="1" x14ac:dyDescent="0.3">
      <c r="G58" s="448"/>
    </row>
    <row r="59" spans="7:7" ht="14.4" thickBot="1" x14ac:dyDescent="0.3">
      <c r="G59" s="449"/>
    </row>
    <row r="60" spans="7:7" ht="14.4" thickBot="1" x14ac:dyDescent="0.3">
      <c r="G60" s="448"/>
    </row>
    <row r="61" spans="7:7" ht="14.4" thickBot="1" x14ac:dyDescent="0.3">
      <c r="G61" s="448"/>
    </row>
    <row r="62" spans="7:7" ht="14.4" thickBot="1" x14ac:dyDescent="0.3">
      <c r="G62" s="448"/>
    </row>
    <row r="63" spans="7:7" ht="14.4" thickBot="1" x14ac:dyDescent="0.3">
      <c r="G63" s="448"/>
    </row>
    <row r="64" spans="7:7" ht="14.4" thickBot="1" x14ac:dyDescent="0.3">
      <c r="G64" s="448"/>
    </row>
    <row r="65" spans="7:7" ht="14.4" thickBot="1" x14ac:dyDescent="0.3">
      <c r="G65" s="448"/>
    </row>
    <row r="66" spans="7:7" ht="14.4" thickBot="1" x14ac:dyDescent="0.3">
      <c r="G66" s="448"/>
    </row>
    <row r="67" spans="7:7" ht="14.4" thickBot="1" x14ac:dyDescent="0.3">
      <c r="G67" s="448"/>
    </row>
    <row r="68" spans="7:7" ht="14.4" thickBot="1" x14ac:dyDescent="0.3">
      <c r="G68" s="448"/>
    </row>
    <row r="69" spans="7:7" ht="14.4" thickBot="1" x14ac:dyDescent="0.3">
      <c r="G69" s="448"/>
    </row>
    <row r="70" spans="7:7" ht="14.4" thickBot="1" x14ac:dyDescent="0.3">
      <c r="G70" s="449"/>
    </row>
    <row r="71" spans="7:7" ht="14.4" thickBot="1" x14ac:dyDescent="0.3">
      <c r="G71" s="450"/>
    </row>
    <row r="72" spans="7:7" ht="14.4" thickBot="1" x14ac:dyDescent="0.3">
      <c r="G72" s="450"/>
    </row>
    <row r="73" spans="7:7" ht="14.4" thickBot="1" x14ac:dyDescent="0.3">
      <c r="G73" s="450"/>
    </row>
    <row r="74" spans="7:7" ht="14.4" thickBot="1" x14ac:dyDescent="0.3">
      <c r="G74" s="450"/>
    </row>
    <row r="75" spans="7:7" ht="14.4" thickBot="1" x14ac:dyDescent="0.3">
      <c r="G75" s="449"/>
    </row>
    <row r="76" spans="7:7" ht="14.4" thickBot="1" x14ac:dyDescent="0.3">
      <c r="G76" s="449"/>
    </row>
    <row r="77" spans="7:7" ht="14.4" thickBot="1" x14ac:dyDescent="0.3">
      <c r="G77" s="450"/>
    </row>
    <row r="78" spans="7:7" ht="14.4" thickBot="1" x14ac:dyDescent="0.3">
      <c r="G78" s="450"/>
    </row>
    <row r="79" spans="7:7" ht="14.4" thickBot="1" x14ac:dyDescent="0.3">
      <c r="G79" s="449"/>
    </row>
    <row r="80" spans="7:7" ht="14.4" thickBot="1" x14ac:dyDescent="0.3">
      <c r="G80" s="450"/>
    </row>
    <row r="81" spans="7:7" ht="14.4" thickBot="1" x14ac:dyDescent="0.3">
      <c r="G81" s="450"/>
    </row>
    <row r="82" spans="7:7" ht="14.4" thickBot="1" x14ac:dyDescent="0.3">
      <c r="G82" s="450"/>
    </row>
    <row r="83" spans="7:7" ht="14.4" thickBot="1" x14ac:dyDescent="0.3">
      <c r="G83" s="450"/>
    </row>
    <row r="84" spans="7:7" ht="14.4" thickBot="1" x14ac:dyDescent="0.3">
      <c r="G84" s="450"/>
    </row>
    <row r="85" spans="7:7" ht="14.4" thickBot="1" x14ac:dyDescent="0.3">
      <c r="G85" s="450"/>
    </row>
    <row r="86" spans="7:7" ht="14.4" thickBot="1" x14ac:dyDescent="0.3">
      <c r="G86" s="449"/>
    </row>
    <row r="87" spans="7:7" ht="14.4" thickBot="1" x14ac:dyDescent="0.3">
      <c r="G87" s="450"/>
    </row>
    <row r="88" spans="7:7" ht="14.4" thickBot="1" x14ac:dyDescent="0.3">
      <c r="G88" s="450"/>
    </row>
    <row r="89" spans="7:7" ht="14.4" thickBot="1" x14ac:dyDescent="0.3">
      <c r="G89" s="450"/>
    </row>
    <row r="90" spans="7:7" ht="14.4" thickBot="1" x14ac:dyDescent="0.3">
      <c r="G90" s="450"/>
    </row>
  </sheetData>
  <dataValidations count="1">
    <dataValidation type="list" allowBlank="1" showInputMessage="1" showErrorMessage="1" sqref="E8:F8 C6 C18:C19 E22:F26 E10:F12 E4:F6 E14:F19 C13:C16 B7:B1048576 B1:B6" xr:uid="{4C5EBC4E-2751-446F-8206-D720F160984F}">
      <formula1>Spec_Compl_Adj</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00B050"/>
    <pageSetUpPr fitToPage="1"/>
  </sheetPr>
  <dimension ref="A1:F39"/>
  <sheetViews>
    <sheetView zoomScale="80" zoomScaleNormal="80" workbookViewId="0">
      <pane ySplit="1" topLeftCell="A2" activePane="bottomLeft" state="frozen"/>
      <selection pane="bottomLeft"/>
    </sheetView>
  </sheetViews>
  <sheetFormatPr defaultColWidth="8.81640625" defaultRowHeight="13.8" x14ac:dyDescent="0.25"/>
  <cols>
    <col min="1" max="1" width="12.08984375" style="162" customWidth="1"/>
    <col min="2" max="2" width="16.81640625" style="146" customWidth="1"/>
    <col min="3" max="3" width="88.08984375" style="162" customWidth="1"/>
    <col min="4" max="4" width="43.81640625" style="148" hidden="1" customWidth="1"/>
    <col min="5" max="5" width="66.453125" style="162" customWidth="1"/>
    <col min="6" max="6" width="74.81640625" style="162" customWidth="1"/>
    <col min="7" max="16384" width="8.81640625" style="162"/>
  </cols>
  <sheetData>
    <row r="1" spans="1:6" s="146" customFormat="1" ht="81.599999999999994" customHeight="1" x14ac:dyDescent="0.25">
      <c r="A1" s="116" t="s">
        <v>94</v>
      </c>
      <c r="B1" s="116" t="s">
        <v>36</v>
      </c>
      <c r="C1" s="116" t="s">
        <v>40</v>
      </c>
      <c r="D1" s="115" t="s">
        <v>155</v>
      </c>
      <c r="E1" s="114" t="s">
        <v>645</v>
      </c>
      <c r="F1" s="146" t="s">
        <v>648</v>
      </c>
    </row>
    <row r="2" spans="1:6" s="119" customFormat="1" ht="124.2" x14ac:dyDescent="0.25">
      <c r="A2" s="114"/>
      <c r="B2" s="114" t="s">
        <v>37</v>
      </c>
      <c r="C2" s="276" t="s">
        <v>579</v>
      </c>
      <c r="D2" s="125"/>
      <c r="E2" s="137"/>
    </row>
    <row r="3" spans="1:6" s="119" customFormat="1" x14ac:dyDescent="0.25">
      <c r="A3" s="122"/>
      <c r="B3" s="167"/>
      <c r="C3" s="190" t="s">
        <v>450</v>
      </c>
      <c r="D3" s="125"/>
      <c r="E3" s="247" t="s">
        <v>373</v>
      </c>
    </row>
    <row r="4" spans="1:6" s="119" customFormat="1" ht="27.6" x14ac:dyDescent="0.25">
      <c r="A4" s="294"/>
      <c r="B4" s="217" t="s">
        <v>39</v>
      </c>
      <c r="C4" s="218" t="s">
        <v>451</v>
      </c>
      <c r="D4" s="219"/>
      <c r="E4" s="247" t="s">
        <v>373</v>
      </c>
      <c r="F4" s="119" t="s">
        <v>642</v>
      </c>
    </row>
    <row r="5" spans="1:6" s="153" customFormat="1" x14ac:dyDescent="0.25">
      <c r="A5" s="122"/>
      <c r="B5" s="167"/>
      <c r="C5" s="122" t="s">
        <v>15</v>
      </c>
      <c r="D5" s="156"/>
      <c r="E5" s="257"/>
    </row>
    <row r="6" spans="1:6" s="153" customFormat="1" ht="72" customHeight="1" x14ac:dyDescent="0.25">
      <c r="A6" s="318"/>
      <c r="B6" s="114" t="s">
        <v>39</v>
      </c>
      <c r="C6" s="117" t="s">
        <v>169</v>
      </c>
      <c r="D6" s="132" t="s">
        <v>170</v>
      </c>
      <c r="E6" s="131" t="s">
        <v>452</v>
      </c>
    </row>
    <row r="7" spans="1:6" s="153" customFormat="1" ht="41.4" x14ac:dyDescent="0.25">
      <c r="A7" s="142"/>
      <c r="B7" s="114" t="s">
        <v>39</v>
      </c>
      <c r="C7" s="117" t="s">
        <v>171</v>
      </c>
      <c r="D7" s="125" t="s">
        <v>62</v>
      </c>
      <c r="E7" s="295" t="s">
        <v>646</v>
      </c>
    </row>
    <row r="8" spans="1:6" s="153" customFormat="1" ht="193.2" x14ac:dyDescent="0.25">
      <c r="A8" s="318"/>
      <c r="B8" s="114" t="s">
        <v>39</v>
      </c>
      <c r="C8" s="117" t="s">
        <v>172</v>
      </c>
      <c r="D8" s="125" t="s">
        <v>348</v>
      </c>
      <c r="E8" s="131" t="s">
        <v>453</v>
      </c>
    </row>
    <row r="9" spans="1:6" s="153" customFormat="1" ht="69" x14ac:dyDescent="0.25">
      <c r="A9" s="142"/>
      <c r="B9" s="114" t="s">
        <v>38</v>
      </c>
      <c r="C9" s="135" t="s">
        <v>173</v>
      </c>
      <c r="D9" s="125" t="s">
        <v>174</v>
      </c>
      <c r="E9" s="295" t="s">
        <v>466</v>
      </c>
    </row>
    <row r="10" spans="1:6" s="153" customFormat="1" ht="97.5" customHeight="1" x14ac:dyDescent="0.25">
      <c r="A10" s="142"/>
      <c r="B10" s="114" t="s">
        <v>39</v>
      </c>
      <c r="C10" s="117" t="s">
        <v>175</v>
      </c>
      <c r="D10" s="125" t="s">
        <v>45</v>
      </c>
      <c r="E10" s="137" t="s">
        <v>578</v>
      </c>
    </row>
    <row r="11" spans="1:6" s="153" customFormat="1" ht="55.2" x14ac:dyDescent="0.25">
      <c r="A11" s="142"/>
      <c r="B11" s="114" t="s">
        <v>38</v>
      </c>
      <c r="C11" s="142" t="s">
        <v>88</v>
      </c>
      <c r="D11" s="125" t="s">
        <v>176</v>
      </c>
      <c r="E11" s="137" t="s">
        <v>578</v>
      </c>
    </row>
    <row r="12" spans="1:6" s="153" customFormat="1" ht="159.75" customHeight="1" x14ac:dyDescent="0.25">
      <c r="A12" s="318"/>
      <c r="B12" s="114" t="s">
        <v>39</v>
      </c>
      <c r="C12" s="117" t="s">
        <v>177</v>
      </c>
      <c r="D12" s="125"/>
      <c r="E12" s="150" t="s">
        <v>454</v>
      </c>
      <c r="F12" s="117" t="s">
        <v>647</v>
      </c>
    </row>
    <row r="13" spans="1:6" s="153" customFormat="1" ht="69" x14ac:dyDescent="0.25">
      <c r="A13" s="142"/>
      <c r="B13" s="114" t="s">
        <v>38</v>
      </c>
      <c r="C13" s="135" t="s">
        <v>178</v>
      </c>
      <c r="D13" s="125" t="s">
        <v>349</v>
      </c>
      <c r="E13" s="295" t="s">
        <v>455</v>
      </c>
    </row>
    <row r="14" spans="1:6" s="153" customFormat="1" ht="63.6" customHeight="1" x14ac:dyDescent="0.25">
      <c r="A14" s="304"/>
      <c r="B14" s="302" t="s">
        <v>39</v>
      </c>
      <c r="C14" s="277" t="s">
        <v>179</v>
      </c>
      <c r="D14" s="279" t="s">
        <v>180</v>
      </c>
      <c r="E14" s="295" t="s">
        <v>649</v>
      </c>
    </row>
    <row r="15" spans="1:6" s="153" customFormat="1" x14ac:dyDescent="0.25">
      <c r="A15" s="122"/>
      <c r="B15" s="167"/>
      <c r="C15" s="122" t="s">
        <v>16</v>
      </c>
      <c r="D15" s="156"/>
      <c r="E15" s="257"/>
    </row>
    <row r="16" spans="1:6" s="153" customFormat="1" ht="42" customHeight="1" x14ac:dyDescent="0.25">
      <c r="A16" s="145"/>
      <c r="B16" s="114" t="s">
        <v>39</v>
      </c>
      <c r="C16" s="131" t="s">
        <v>181</v>
      </c>
      <c r="D16" s="132" t="s">
        <v>90</v>
      </c>
      <c r="E16" s="295" t="s">
        <v>393</v>
      </c>
    </row>
    <row r="17" spans="1:6" s="153" customFormat="1" ht="45" customHeight="1" x14ac:dyDescent="0.25">
      <c r="A17" s="142"/>
      <c r="B17" s="114" t="s">
        <v>39</v>
      </c>
      <c r="C17" s="117" t="s">
        <v>182</v>
      </c>
      <c r="D17" s="125"/>
      <c r="E17" s="295" t="s">
        <v>393</v>
      </c>
    </row>
    <row r="18" spans="1:6" s="153" customFormat="1" ht="383.1" customHeight="1" x14ac:dyDescent="0.25">
      <c r="A18" s="142"/>
      <c r="B18" s="114" t="s">
        <v>39</v>
      </c>
      <c r="C18" s="117" t="s">
        <v>650</v>
      </c>
      <c r="D18" s="125" t="s">
        <v>76</v>
      </c>
      <c r="E18" s="295" t="s">
        <v>651</v>
      </c>
    </row>
    <row r="19" spans="1:6" s="153" customFormat="1" ht="55.2" x14ac:dyDescent="0.25">
      <c r="A19" s="145"/>
      <c r="B19" s="114" t="s">
        <v>38</v>
      </c>
      <c r="C19" s="135" t="s">
        <v>183</v>
      </c>
      <c r="D19" s="168" t="s">
        <v>176</v>
      </c>
      <c r="E19" s="137" t="s">
        <v>456</v>
      </c>
    </row>
    <row r="20" spans="1:6" s="153" customFormat="1" ht="27.6" x14ac:dyDescent="0.25">
      <c r="A20" s="304"/>
      <c r="B20" s="278" t="s">
        <v>39</v>
      </c>
      <c r="C20" s="295" t="s">
        <v>457</v>
      </c>
      <c r="D20" s="319"/>
      <c r="E20" s="295" t="s">
        <v>652</v>
      </c>
    </row>
    <row r="21" spans="1:6" s="153" customFormat="1" ht="27.6" x14ac:dyDescent="0.25">
      <c r="A21" s="318"/>
      <c r="B21" s="217" t="s">
        <v>39</v>
      </c>
      <c r="C21" s="237" t="s">
        <v>458</v>
      </c>
      <c r="D21" s="254"/>
      <c r="E21" s="237" t="s">
        <v>653</v>
      </c>
    </row>
    <row r="22" spans="1:6" s="153" customFormat="1" ht="27.6" x14ac:dyDescent="0.25">
      <c r="A22" s="318"/>
      <c r="B22" s="217" t="s">
        <v>38</v>
      </c>
      <c r="C22" s="227" t="s">
        <v>88</v>
      </c>
      <c r="D22" s="254"/>
      <c r="E22" s="237" t="s">
        <v>373</v>
      </c>
    </row>
    <row r="23" spans="1:6" s="153" customFormat="1" ht="41.4" x14ac:dyDescent="0.25">
      <c r="A23" s="227"/>
      <c r="B23" s="217" t="s">
        <v>39</v>
      </c>
      <c r="C23" s="218" t="s">
        <v>459</v>
      </c>
      <c r="D23" s="254"/>
      <c r="E23" s="237" t="s">
        <v>373</v>
      </c>
    </row>
    <row r="24" spans="1:6" s="153" customFormat="1" x14ac:dyDescent="0.25">
      <c r="A24" s="122"/>
      <c r="B24" s="167"/>
      <c r="C24" s="122" t="s">
        <v>17</v>
      </c>
      <c r="D24" s="156"/>
      <c r="E24" s="257"/>
    </row>
    <row r="25" spans="1:6" s="153" customFormat="1" ht="41.4" x14ac:dyDescent="0.25">
      <c r="A25" s="142"/>
      <c r="B25" s="114" t="s">
        <v>39</v>
      </c>
      <c r="C25" s="131" t="s">
        <v>184</v>
      </c>
      <c r="D25" s="125"/>
      <c r="E25" s="295" t="s">
        <v>654</v>
      </c>
    </row>
    <row r="26" spans="1:6" s="153" customFormat="1" ht="41.4" x14ac:dyDescent="0.25">
      <c r="A26" s="142"/>
      <c r="B26" s="114" t="s">
        <v>38</v>
      </c>
      <c r="C26" s="117" t="s">
        <v>185</v>
      </c>
      <c r="D26" s="125" t="s">
        <v>107</v>
      </c>
      <c r="E26" s="137" t="s">
        <v>578</v>
      </c>
    </row>
    <row r="27" spans="1:6" s="153" customFormat="1" ht="41.4" x14ac:dyDescent="0.25">
      <c r="A27" s="142"/>
      <c r="B27" s="114" t="s">
        <v>39</v>
      </c>
      <c r="C27" s="117" t="s">
        <v>186</v>
      </c>
      <c r="D27" s="125" t="s">
        <v>107</v>
      </c>
      <c r="E27" s="295" t="s">
        <v>655</v>
      </c>
    </row>
    <row r="28" spans="1:6" ht="45.75" customHeight="1" x14ac:dyDescent="0.25">
      <c r="A28" s="142"/>
      <c r="B28" s="114" t="s">
        <v>38</v>
      </c>
      <c r="C28" s="169" t="s">
        <v>183</v>
      </c>
      <c r="D28" s="144" t="s">
        <v>187</v>
      </c>
      <c r="E28" s="150" t="s">
        <v>460</v>
      </c>
    </row>
    <row r="29" spans="1:6" ht="53.25" customHeight="1" x14ac:dyDescent="0.25">
      <c r="A29" s="227"/>
      <c r="B29" s="217" t="s">
        <v>39</v>
      </c>
      <c r="C29" s="237" t="s">
        <v>462</v>
      </c>
      <c r="D29" s="255"/>
      <c r="E29" s="237" t="s">
        <v>373</v>
      </c>
      <c r="F29" s="162" t="s">
        <v>656</v>
      </c>
    </row>
    <row r="30" spans="1:6" s="153" customFormat="1" ht="138" x14ac:dyDescent="0.25">
      <c r="A30" s="318"/>
      <c r="B30" s="114" t="s">
        <v>39</v>
      </c>
      <c r="C30" s="117" t="s">
        <v>188</v>
      </c>
      <c r="D30" s="125" t="s">
        <v>189</v>
      </c>
      <c r="E30" s="131" t="s">
        <v>461</v>
      </c>
      <c r="F30" s="117"/>
    </row>
    <row r="31" spans="1:6" s="153" customFormat="1" ht="55.2" x14ac:dyDescent="0.25">
      <c r="A31" s="142"/>
      <c r="B31" s="114" t="s">
        <v>39</v>
      </c>
      <c r="C31" s="117" t="s">
        <v>190</v>
      </c>
      <c r="D31" s="125"/>
      <c r="E31" s="295" t="s">
        <v>657</v>
      </c>
    </row>
    <row r="32" spans="1:6" s="153" customFormat="1" ht="27.6" x14ac:dyDescent="0.25">
      <c r="A32" s="142"/>
      <c r="B32" s="114" t="s">
        <v>39</v>
      </c>
      <c r="C32" s="137" t="s">
        <v>22</v>
      </c>
      <c r="D32" s="125"/>
      <c r="E32" s="277" t="s">
        <v>463</v>
      </c>
    </row>
    <row r="33" spans="1:5" s="153" customFormat="1" x14ac:dyDescent="0.25">
      <c r="A33" s="122"/>
      <c r="B33" s="167"/>
      <c r="C33" s="122" t="s">
        <v>21</v>
      </c>
      <c r="D33" s="156"/>
      <c r="E33" s="257"/>
    </row>
    <row r="34" spans="1:5" s="153" customFormat="1" ht="41.4" x14ac:dyDescent="0.25">
      <c r="A34" s="145"/>
      <c r="B34" s="114" t="s">
        <v>39</v>
      </c>
      <c r="C34" s="117" t="s">
        <v>191</v>
      </c>
      <c r="D34" s="125"/>
      <c r="E34" s="137" t="s">
        <v>578</v>
      </c>
    </row>
    <row r="35" spans="1:5" s="153" customFormat="1" ht="27.6" x14ac:dyDescent="0.25">
      <c r="A35" s="318"/>
      <c r="B35" s="217" t="s">
        <v>39</v>
      </c>
      <c r="C35" s="237" t="s">
        <v>465</v>
      </c>
      <c r="D35" s="219"/>
      <c r="E35" s="256" t="s">
        <v>373</v>
      </c>
    </row>
    <row r="36" spans="1:5" s="153" customFormat="1" ht="82.8" x14ac:dyDescent="0.25">
      <c r="A36" s="318"/>
      <c r="B36" s="114" t="s">
        <v>39</v>
      </c>
      <c r="C36" s="117" t="s">
        <v>192</v>
      </c>
      <c r="D36" s="132" t="s">
        <v>93</v>
      </c>
      <c r="E36" s="131" t="s">
        <v>464</v>
      </c>
    </row>
    <row r="37" spans="1:5" s="153" customFormat="1" x14ac:dyDescent="0.25">
      <c r="A37" s="122"/>
      <c r="B37" s="167"/>
      <c r="C37" s="122" t="s">
        <v>87</v>
      </c>
      <c r="D37" s="156"/>
      <c r="E37" s="257"/>
    </row>
    <row r="38" spans="1:5" s="153" customFormat="1" ht="82.8" x14ac:dyDescent="0.25">
      <c r="A38" s="142"/>
      <c r="B38" s="114" t="s">
        <v>39</v>
      </c>
      <c r="C38" s="117" t="s">
        <v>193</v>
      </c>
      <c r="D38" s="125" t="s">
        <v>85</v>
      </c>
      <c r="E38" s="137" t="s">
        <v>578</v>
      </c>
    </row>
    <row r="39" spans="1:5" s="153" customFormat="1" ht="55.2" x14ac:dyDescent="0.25">
      <c r="A39" s="145"/>
      <c r="B39" s="129" t="s">
        <v>38</v>
      </c>
      <c r="C39" s="169" t="s">
        <v>183</v>
      </c>
      <c r="D39" s="170" t="s">
        <v>176</v>
      </c>
      <c r="E39" s="137" t="s">
        <v>578</v>
      </c>
    </row>
  </sheetData>
  <autoFilter ref="A1:E39" xr:uid="{00000000-0001-0000-0A00-000000000000}"/>
  <phoneticPr fontId="12" type="noConversion"/>
  <dataValidations count="1">
    <dataValidation type="list" allowBlank="1" showInputMessage="1" showErrorMessage="1" sqref="C3:C4 A3 C20:C23 E36:E37 E27:E33 E12:E13 E3:E9 E15:E25 C29 B1:B65466 C35" xr:uid="{00000000-0002-0000-0A00-000001000000}">
      <formula1>Spec_Compl_Adj</formula1>
    </dataValidation>
  </dataValidations>
  <printOptions headings="1"/>
  <pageMargins left="0.70866141732283472" right="0.70866141732283472" top="0.74803149606299213" bottom="0.74803149606299213" header="0.31496062992125984" footer="0.31496062992125984"/>
  <pageSetup paperSize="9" scale="81" fitToHeight="0" orientation="landscape" r:id="rId1"/>
  <headerFooter>
    <oddHeader>&amp;A</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890B-1D75-4908-96FF-C54476ADF4D6}">
  <sheetPr codeName="Sheet20">
    <tabColor rgb="FF92D050"/>
  </sheetPr>
  <dimension ref="A1:H91"/>
  <sheetViews>
    <sheetView topLeftCell="A27" workbookViewId="0">
      <selection activeCell="E39" sqref="E39"/>
    </sheetView>
  </sheetViews>
  <sheetFormatPr defaultColWidth="8.81640625" defaultRowHeight="13.8" x14ac:dyDescent="0.25"/>
  <cols>
    <col min="1" max="1" width="12.08984375" style="162" customWidth="1"/>
    <col min="2" max="2" width="16.81640625" style="146" customWidth="1"/>
    <col min="3" max="3" width="67.81640625" style="162" customWidth="1"/>
    <col min="4" max="4" width="43.81640625" style="148" hidden="1" customWidth="1"/>
    <col min="5" max="5" width="47.81640625" style="162" customWidth="1"/>
    <col min="6" max="6" width="43.7265625" style="162" customWidth="1"/>
    <col min="7" max="7" width="61.453125" style="127" customWidth="1"/>
    <col min="8" max="8" width="74.81640625" style="162" customWidth="1"/>
    <col min="9" max="16384" width="8.81640625" style="162"/>
  </cols>
  <sheetData>
    <row r="1" spans="1:8" s="146" customFormat="1" ht="43.35" customHeight="1" thickBot="1" x14ac:dyDescent="0.3">
      <c r="A1" s="116" t="s">
        <v>94</v>
      </c>
      <c r="B1" s="116" t="s">
        <v>36</v>
      </c>
      <c r="C1" s="116" t="s">
        <v>40</v>
      </c>
      <c r="D1" s="115" t="s">
        <v>155</v>
      </c>
      <c r="E1" s="114" t="s">
        <v>645</v>
      </c>
      <c r="F1" s="485" t="s">
        <v>1003</v>
      </c>
      <c r="G1" s="453" t="s">
        <v>970</v>
      </c>
      <c r="H1" s="146" t="s">
        <v>648</v>
      </c>
    </row>
    <row r="2" spans="1:8" s="119" customFormat="1" ht="152.4" thickBot="1" x14ac:dyDescent="0.3">
      <c r="A2" s="114"/>
      <c r="B2" s="114" t="s">
        <v>37</v>
      </c>
      <c r="C2" s="276" t="s">
        <v>579</v>
      </c>
      <c r="D2" s="125"/>
      <c r="E2" s="435"/>
      <c r="F2" s="497"/>
      <c r="G2" s="477"/>
    </row>
    <row r="3" spans="1:8" s="153" customFormat="1" ht="14.4" thickBot="1" x14ac:dyDescent="0.3">
      <c r="A3" s="122"/>
      <c r="B3" s="167"/>
      <c r="C3" s="122" t="s">
        <v>15</v>
      </c>
      <c r="D3" s="156"/>
      <c r="E3" s="504"/>
      <c r="F3" s="505"/>
      <c r="G3" s="478"/>
    </row>
    <row r="4" spans="1:8" s="153" customFormat="1" ht="72" customHeight="1" thickBot="1" x14ac:dyDescent="0.3">
      <c r="A4" s="318"/>
      <c r="B4" s="114" t="s">
        <v>39</v>
      </c>
      <c r="C4" s="573" t="s">
        <v>169</v>
      </c>
      <c r="D4" s="132" t="s">
        <v>170</v>
      </c>
      <c r="E4" s="439" t="s">
        <v>1113</v>
      </c>
      <c r="F4" s="488" t="s">
        <v>981</v>
      </c>
      <c r="G4" s="477" t="s">
        <v>976</v>
      </c>
    </row>
    <row r="5" spans="1:8" s="153" customFormat="1" ht="55.8" thickBot="1" x14ac:dyDescent="0.3">
      <c r="A5" s="142"/>
      <c r="B5" s="114" t="s">
        <v>39</v>
      </c>
      <c r="C5" s="117" t="s">
        <v>171</v>
      </c>
      <c r="D5" s="125" t="s">
        <v>62</v>
      </c>
      <c r="E5" s="445"/>
      <c r="F5" s="486" t="s">
        <v>981</v>
      </c>
      <c r="G5" s="477"/>
    </row>
    <row r="6" spans="1:8" s="153" customFormat="1" ht="235.2" thickBot="1" x14ac:dyDescent="0.3">
      <c r="A6" s="318"/>
      <c r="B6" s="114" t="s">
        <v>39</v>
      </c>
      <c r="C6" s="117" t="s">
        <v>172</v>
      </c>
      <c r="D6" s="125" t="s">
        <v>348</v>
      </c>
      <c r="E6" s="551" t="s">
        <v>453</v>
      </c>
      <c r="F6" s="488" t="s">
        <v>981</v>
      </c>
      <c r="G6" s="477" t="s">
        <v>1008</v>
      </c>
    </row>
    <row r="7" spans="1:8" s="153" customFormat="1" ht="69.599999999999994" thickBot="1" x14ac:dyDescent="0.3">
      <c r="A7" s="142"/>
      <c r="B7" s="114" t="s">
        <v>38</v>
      </c>
      <c r="C7" s="135" t="s">
        <v>173</v>
      </c>
      <c r="D7" s="125" t="s">
        <v>174</v>
      </c>
      <c r="E7" s="445"/>
      <c r="F7" s="486" t="s">
        <v>981</v>
      </c>
      <c r="G7" s="475"/>
    </row>
    <row r="8" spans="1:8" s="153" customFormat="1" ht="97.5" customHeight="1" thickBot="1" x14ac:dyDescent="0.3">
      <c r="A8" s="142"/>
      <c r="B8" s="114" t="s">
        <v>39</v>
      </c>
      <c r="C8" s="117" t="s">
        <v>175</v>
      </c>
      <c r="D8" s="125" t="s">
        <v>45</v>
      </c>
      <c r="E8" s="435" t="s">
        <v>578</v>
      </c>
      <c r="F8" s="498" t="s">
        <v>981</v>
      </c>
      <c r="G8" s="475" t="s">
        <v>977</v>
      </c>
    </row>
    <row r="9" spans="1:8" s="153" customFormat="1" ht="55.8" thickBot="1" x14ac:dyDescent="0.3">
      <c r="A9" s="142"/>
      <c r="B9" s="114" t="s">
        <v>38</v>
      </c>
      <c r="C9" s="142" t="s">
        <v>88</v>
      </c>
      <c r="D9" s="125" t="s">
        <v>176</v>
      </c>
      <c r="E9" s="435" t="s">
        <v>578</v>
      </c>
      <c r="F9" s="498" t="s">
        <v>981</v>
      </c>
      <c r="G9" s="477"/>
    </row>
    <row r="10" spans="1:8" s="153" customFormat="1" ht="146.55000000000001" customHeight="1" thickBot="1" x14ac:dyDescent="0.3">
      <c r="A10" s="318"/>
      <c r="B10" s="114" t="s">
        <v>39</v>
      </c>
      <c r="C10" s="117" t="s">
        <v>1114</v>
      </c>
      <c r="D10" s="125"/>
      <c r="E10" s="445" t="s">
        <v>454</v>
      </c>
      <c r="F10" s="486" t="s">
        <v>981</v>
      </c>
      <c r="G10" s="477" t="s">
        <v>987</v>
      </c>
      <c r="H10" s="117" t="s">
        <v>647</v>
      </c>
    </row>
    <row r="11" spans="1:8" s="153" customFormat="1" ht="40.35" customHeight="1" thickBot="1" x14ac:dyDescent="0.3">
      <c r="A11" s="142"/>
      <c r="B11" s="114" t="s">
        <v>38</v>
      </c>
      <c r="C11" s="135" t="s">
        <v>178</v>
      </c>
      <c r="D11" s="125" t="s">
        <v>349</v>
      </c>
      <c r="E11" s="445"/>
      <c r="F11" s="486" t="s">
        <v>981</v>
      </c>
      <c r="G11" s="477"/>
    </row>
    <row r="12" spans="1:8" s="153" customFormat="1" ht="14.4" thickBot="1" x14ac:dyDescent="0.3">
      <c r="A12" s="122"/>
      <c r="B12" s="167"/>
      <c r="C12" s="122" t="s">
        <v>16</v>
      </c>
      <c r="D12" s="156"/>
      <c r="E12" s="504"/>
      <c r="F12" s="505"/>
      <c r="G12" s="477"/>
    </row>
    <row r="13" spans="1:8" s="153" customFormat="1" ht="42" customHeight="1" thickBot="1" x14ac:dyDescent="0.3">
      <c r="A13" s="145"/>
      <c r="B13" s="114" t="s">
        <v>39</v>
      </c>
      <c r="C13" s="131" t="s">
        <v>181</v>
      </c>
      <c r="D13" s="132" t="s">
        <v>90</v>
      </c>
      <c r="E13" s="445"/>
      <c r="F13" s="486"/>
      <c r="G13" s="477"/>
    </row>
    <row r="14" spans="1:8" s="153" customFormat="1" ht="45" customHeight="1" thickBot="1" x14ac:dyDescent="0.3">
      <c r="A14" s="142"/>
      <c r="B14" s="114" t="s">
        <v>39</v>
      </c>
      <c r="C14" s="117" t="s">
        <v>182</v>
      </c>
      <c r="D14" s="125"/>
      <c r="E14" s="445"/>
      <c r="F14" s="486"/>
      <c r="G14" s="477"/>
    </row>
    <row r="15" spans="1:8" s="153" customFormat="1" ht="208.35" customHeight="1" thickBot="1" x14ac:dyDescent="0.3">
      <c r="A15" s="142"/>
      <c r="B15" s="114" t="s">
        <v>39</v>
      </c>
      <c r="C15" s="117" t="s">
        <v>1115</v>
      </c>
      <c r="D15" s="125" t="s">
        <v>76</v>
      </c>
      <c r="E15" s="445"/>
      <c r="F15" s="486"/>
      <c r="G15" s="477"/>
    </row>
    <row r="16" spans="1:8" s="153" customFormat="1" ht="55.8" thickBot="1" x14ac:dyDescent="0.3">
      <c r="A16" s="145"/>
      <c r="B16" s="114" t="s">
        <v>38</v>
      </c>
      <c r="C16" s="135" t="s">
        <v>183</v>
      </c>
      <c r="D16" s="168" t="s">
        <v>176</v>
      </c>
      <c r="E16" s="435" t="s">
        <v>456</v>
      </c>
      <c r="F16" s="498"/>
      <c r="G16" s="477"/>
    </row>
    <row r="17" spans="1:8" s="153" customFormat="1" ht="42" thickBot="1" x14ac:dyDescent="0.3">
      <c r="A17" s="517"/>
      <c r="B17" s="548" t="s">
        <v>39</v>
      </c>
      <c r="C17" s="545" t="s">
        <v>458</v>
      </c>
      <c r="D17" s="574"/>
      <c r="E17" s="566" t="s">
        <v>653</v>
      </c>
      <c r="F17" s="565" t="s">
        <v>1038</v>
      </c>
      <c r="G17" s="477" t="s">
        <v>1009</v>
      </c>
    </row>
    <row r="18" spans="1:8" s="153" customFormat="1" ht="28.2" thickBot="1" x14ac:dyDescent="0.3">
      <c r="A18" s="517"/>
      <c r="B18" s="548" t="s">
        <v>38</v>
      </c>
      <c r="C18" s="517" t="s">
        <v>88</v>
      </c>
      <c r="D18" s="574"/>
      <c r="E18" s="566" t="s">
        <v>373</v>
      </c>
      <c r="F18" s="565" t="s">
        <v>1038</v>
      </c>
      <c r="G18" s="477"/>
    </row>
    <row r="19" spans="1:8" s="153" customFormat="1" ht="55.8" thickBot="1" x14ac:dyDescent="0.3">
      <c r="A19" s="227"/>
      <c r="B19" s="217" t="s">
        <v>39</v>
      </c>
      <c r="C19" s="218" t="s">
        <v>459</v>
      </c>
      <c r="D19" s="254"/>
      <c r="E19" s="442" t="s">
        <v>373</v>
      </c>
      <c r="F19" s="506" t="s">
        <v>981</v>
      </c>
      <c r="G19" s="477" t="s">
        <v>1010</v>
      </c>
    </row>
    <row r="20" spans="1:8" s="153" customFormat="1" ht="14.4" thickBot="1" x14ac:dyDescent="0.3">
      <c r="A20" s="122"/>
      <c r="B20" s="167"/>
      <c r="C20" s="122" t="s">
        <v>17</v>
      </c>
      <c r="D20" s="156"/>
      <c r="E20" s="504"/>
      <c r="F20" s="505"/>
      <c r="G20" s="477"/>
    </row>
    <row r="21" spans="1:8" s="153" customFormat="1" ht="55.8" thickBot="1" x14ac:dyDescent="0.3">
      <c r="A21" s="142"/>
      <c r="B21" s="114" t="s">
        <v>39</v>
      </c>
      <c r="C21" s="131" t="s">
        <v>184</v>
      </c>
      <c r="D21" s="125"/>
      <c r="E21" s="445"/>
      <c r="F21" s="486" t="s">
        <v>981</v>
      </c>
      <c r="G21" s="475"/>
    </row>
    <row r="22" spans="1:8" s="153" customFormat="1" ht="42" thickBot="1" x14ac:dyDescent="0.3">
      <c r="A22" s="142"/>
      <c r="B22" s="114" t="s">
        <v>38</v>
      </c>
      <c r="C22" s="117" t="s">
        <v>185</v>
      </c>
      <c r="D22" s="125" t="s">
        <v>107</v>
      </c>
      <c r="E22" s="445" t="s">
        <v>578</v>
      </c>
      <c r="F22" s="486" t="s">
        <v>981</v>
      </c>
      <c r="G22" s="475"/>
    </row>
    <row r="23" spans="1:8" s="153" customFormat="1" ht="42" thickBot="1" x14ac:dyDescent="0.3">
      <c r="A23" s="142"/>
      <c r="B23" s="114" t="s">
        <v>39</v>
      </c>
      <c r="C23" s="117" t="s">
        <v>186</v>
      </c>
      <c r="D23" s="125" t="s">
        <v>107</v>
      </c>
      <c r="E23" s="445"/>
      <c r="F23" s="486" t="s">
        <v>981</v>
      </c>
      <c r="G23" s="475"/>
    </row>
    <row r="24" spans="1:8" ht="77.55" customHeight="1" thickBot="1" x14ac:dyDescent="0.3">
      <c r="A24" s="142"/>
      <c r="B24" s="114" t="s">
        <v>38</v>
      </c>
      <c r="C24" s="169" t="s">
        <v>1116</v>
      </c>
      <c r="D24" s="144" t="s">
        <v>187</v>
      </c>
      <c r="E24" s="566" t="s">
        <v>460</v>
      </c>
      <c r="F24" s="486" t="s">
        <v>981</v>
      </c>
      <c r="G24" s="475"/>
    </row>
    <row r="25" spans="1:8" ht="53.25" customHeight="1" thickBot="1" x14ac:dyDescent="0.3">
      <c r="A25" s="318"/>
      <c r="B25" s="217" t="s">
        <v>39</v>
      </c>
      <c r="C25" s="237" t="s">
        <v>462</v>
      </c>
      <c r="D25" s="255"/>
      <c r="E25" s="442" t="s">
        <v>373</v>
      </c>
      <c r="F25" s="506" t="s">
        <v>981</v>
      </c>
      <c r="G25" s="475" t="s">
        <v>1011</v>
      </c>
    </row>
    <row r="26" spans="1:8" ht="53.25" customHeight="1" thickBot="1" x14ac:dyDescent="0.3">
      <c r="A26" s="318"/>
      <c r="B26" s="217"/>
      <c r="C26" s="169" t="s">
        <v>1117</v>
      </c>
      <c r="D26" s="255"/>
      <c r="E26" s="442"/>
      <c r="F26" s="506" t="s">
        <v>981</v>
      </c>
      <c r="G26" s="475"/>
    </row>
    <row r="27" spans="1:8" s="153" customFormat="1" ht="138.6" thickBot="1" x14ac:dyDescent="0.3">
      <c r="A27" s="318"/>
      <c r="B27" s="114" t="s">
        <v>39</v>
      </c>
      <c r="C27" s="117" t="s">
        <v>1118</v>
      </c>
      <c r="D27" s="125" t="s">
        <v>189</v>
      </c>
      <c r="E27" s="551" t="s">
        <v>461</v>
      </c>
      <c r="F27" s="488" t="s">
        <v>981</v>
      </c>
      <c r="G27" s="483" t="s">
        <v>988</v>
      </c>
      <c r="H27" s="117"/>
    </row>
    <row r="28" spans="1:8" s="153" customFormat="1" ht="42" thickBot="1" x14ac:dyDescent="0.3">
      <c r="A28" s="142"/>
      <c r="B28" s="114" t="s">
        <v>39</v>
      </c>
      <c r="C28" s="117" t="s">
        <v>190</v>
      </c>
      <c r="D28" s="125"/>
      <c r="E28" s="445"/>
      <c r="F28" s="486" t="s">
        <v>981</v>
      </c>
      <c r="G28" s="477"/>
    </row>
    <row r="29" spans="1:8" s="153" customFormat="1" ht="28.2" thickBot="1" x14ac:dyDescent="0.3">
      <c r="A29" s="142"/>
      <c r="B29" s="114" t="s">
        <v>39</v>
      </c>
      <c r="C29" s="137" t="s">
        <v>22</v>
      </c>
      <c r="D29" s="125"/>
      <c r="E29" s="439"/>
      <c r="F29" s="488" t="s">
        <v>981</v>
      </c>
      <c r="G29" s="477"/>
    </row>
    <row r="30" spans="1:8" s="153" customFormat="1" ht="14.4" thickBot="1" x14ac:dyDescent="0.3">
      <c r="A30" s="122"/>
      <c r="B30" s="167"/>
      <c r="C30" s="122" t="s">
        <v>21</v>
      </c>
      <c r="D30" s="156"/>
      <c r="E30" s="504"/>
      <c r="F30" s="505"/>
      <c r="G30" s="477"/>
    </row>
    <row r="31" spans="1:8" s="153" customFormat="1" ht="55.8" thickBot="1" x14ac:dyDescent="0.3">
      <c r="A31" s="145"/>
      <c r="B31" s="114" t="s">
        <v>39</v>
      </c>
      <c r="C31" s="117" t="s">
        <v>1119</v>
      </c>
      <c r="D31" s="125"/>
      <c r="E31" s="435" t="s">
        <v>578</v>
      </c>
      <c r="F31" s="498" t="s">
        <v>981</v>
      </c>
      <c r="G31" s="478"/>
    </row>
    <row r="32" spans="1:8" s="153" customFormat="1" ht="42" thickBot="1" x14ac:dyDescent="0.3">
      <c r="A32" s="318"/>
      <c r="B32" s="217" t="s">
        <v>39</v>
      </c>
      <c r="C32" s="545" t="s">
        <v>465</v>
      </c>
      <c r="D32" s="550"/>
      <c r="E32" s="575" t="s">
        <v>373</v>
      </c>
      <c r="F32" s="576" t="s">
        <v>1077</v>
      </c>
      <c r="G32" s="483" t="s">
        <v>989</v>
      </c>
    </row>
    <row r="33" spans="1:7" s="153" customFormat="1" ht="111" thickBot="1" x14ac:dyDescent="0.3">
      <c r="A33" s="318"/>
      <c r="B33" s="114" t="s">
        <v>39</v>
      </c>
      <c r="C33" s="117" t="s">
        <v>192</v>
      </c>
      <c r="D33" s="132" t="s">
        <v>93</v>
      </c>
      <c r="E33" s="551" t="s">
        <v>464</v>
      </c>
      <c r="F33" s="488" t="s">
        <v>981</v>
      </c>
      <c r="G33" s="483" t="s">
        <v>1012</v>
      </c>
    </row>
    <row r="34" spans="1:7" s="153" customFormat="1" ht="14.4" thickBot="1" x14ac:dyDescent="0.3">
      <c r="A34" s="122"/>
      <c r="B34" s="167"/>
      <c r="C34" s="122" t="s">
        <v>87</v>
      </c>
      <c r="D34" s="156"/>
      <c r="E34" s="504"/>
      <c r="F34" s="505"/>
      <c r="G34" s="475"/>
    </row>
    <row r="35" spans="1:7" s="153" customFormat="1" ht="65.55" customHeight="1" thickBot="1" x14ac:dyDescent="0.3">
      <c r="A35" s="142"/>
      <c r="B35" s="114" t="s">
        <v>39</v>
      </c>
      <c r="C35" s="117" t="s">
        <v>1120</v>
      </c>
      <c r="D35" s="125" t="s">
        <v>85</v>
      </c>
      <c r="E35" s="435" t="s">
        <v>578</v>
      </c>
      <c r="F35" s="498" t="s">
        <v>981</v>
      </c>
      <c r="G35" s="475" t="s">
        <v>978</v>
      </c>
    </row>
    <row r="36" spans="1:7" s="153" customFormat="1" ht="55.8" thickBot="1" x14ac:dyDescent="0.3">
      <c r="A36" s="145"/>
      <c r="B36" s="129" t="s">
        <v>38</v>
      </c>
      <c r="C36" s="169" t="s">
        <v>1121</v>
      </c>
      <c r="D36" s="170" t="s">
        <v>176</v>
      </c>
      <c r="E36" s="435" t="s">
        <v>578</v>
      </c>
      <c r="F36" s="498" t="s">
        <v>1046</v>
      </c>
      <c r="G36" s="477"/>
    </row>
    <row r="37" spans="1:7" ht="55.8" thickBot="1" x14ac:dyDescent="0.3">
      <c r="F37" s="577" t="s">
        <v>1122</v>
      </c>
      <c r="G37" s="477" t="s">
        <v>979</v>
      </c>
    </row>
    <row r="38" spans="1:7" ht="14.4" thickBot="1" x14ac:dyDescent="0.3">
      <c r="G38" s="448"/>
    </row>
    <row r="39" spans="1:7" ht="14.4" thickBot="1" x14ac:dyDescent="0.3">
      <c r="G39" s="448"/>
    </row>
    <row r="40" spans="1:7" ht="14.4" thickBot="1" x14ac:dyDescent="0.3">
      <c r="G40" s="448"/>
    </row>
    <row r="41" spans="1:7" ht="14.4" thickBot="1" x14ac:dyDescent="0.3">
      <c r="G41" s="448"/>
    </row>
    <row r="42" spans="1:7" ht="14.4" thickBot="1" x14ac:dyDescent="0.3">
      <c r="G42" s="448"/>
    </row>
    <row r="43" spans="1:7" ht="14.4" thickBot="1" x14ac:dyDescent="0.3">
      <c r="G43" s="448"/>
    </row>
    <row r="44" spans="1:7" ht="14.4" thickBot="1" x14ac:dyDescent="0.3">
      <c r="G44" s="448"/>
    </row>
    <row r="45" spans="1:7" ht="14.4" thickBot="1" x14ac:dyDescent="0.3">
      <c r="G45" s="448"/>
    </row>
    <row r="46" spans="1:7" ht="14.4" thickBot="1" x14ac:dyDescent="0.3">
      <c r="G46" s="448"/>
    </row>
    <row r="47" spans="1:7" ht="14.4" thickBot="1" x14ac:dyDescent="0.3">
      <c r="G47" s="448"/>
    </row>
    <row r="48" spans="1:7" ht="14.4" thickBot="1" x14ac:dyDescent="0.3">
      <c r="G48" s="448"/>
    </row>
    <row r="49" spans="7:7" ht="14.4" thickBot="1" x14ac:dyDescent="0.3">
      <c r="G49" s="449"/>
    </row>
    <row r="50" spans="7:7" ht="14.4" thickBot="1" x14ac:dyDescent="0.3">
      <c r="G50" s="448"/>
    </row>
    <row r="51" spans="7:7" ht="14.4" thickBot="1" x14ac:dyDescent="0.3">
      <c r="G51" s="452"/>
    </row>
    <row r="52" spans="7:7" ht="14.4" thickBot="1" x14ac:dyDescent="0.3">
      <c r="G52" s="452"/>
    </row>
    <row r="53" spans="7:7" ht="14.4" thickBot="1" x14ac:dyDescent="0.3">
      <c r="G53" s="448"/>
    </row>
    <row r="54" spans="7:7" ht="14.4" thickBot="1" x14ac:dyDescent="0.3">
      <c r="G54" s="448"/>
    </row>
    <row r="55" spans="7:7" ht="14.4" thickBot="1" x14ac:dyDescent="0.3">
      <c r="G55" s="448"/>
    </row>
    <row r="56" spans="7:7" ht="14.4" thickBot="1" x14ac:dyDescent="0.3">
      <c r="G56" s="448"/>
    </row>
    <row r="57" spans="7:7" ht="14.4" thickBot="1" x14ac:dyDescent="0.3">
      <c r="G57" s="448"/>
    </row>
    <row r="58" spans="7:7" ht="14.4" thickBot="1" x14ac:dyDescent="0.3">
      <c r="G58" s="452"/>
    </row>
    <row r="59" spans="7:7" ht="14.4" thickBot="1" x14ac:dyDescent="0.3">
      <c r="G59" s="448"/>
    </row>
    <row r="60" spans="7:7" ht="14.4" thickBot="1" x14ac:dyDescent="0.3">
      <c r="G60" s="449"/>
    </row>
    <row r="61" spans="7:7" ht="14.4" thickBot="1" x14ac:dyDescent="0.3">
      <c r="G61" s="448"/>
    </row>
    <row r="62" spans="7:7" ht="14.4" thickBot="1" x14ac:dyDescent="0.3">
      <c r="G62" s="448"/>
    </row>
    <row r="63" spans="7:7" ht="14.4" thickBot="1" x14ac:dyDescent="0.3">
      <c r="G63" s="448"/>
    </row>
    <row r="64" spans="7:7" ht="14.4" thickBot="1" x14ac:dyDescent="0.3">
      <c r="G64" s="448"/>
    </row>
    <row r="65" spans="7:7" ht="14.4" thickBot="1" x14ac:dyDescent="0.3">
      <c r="G65" s="448"/>
    </row>
    <row r="66" spans="7:7" ht="14.4" thickBot="1" x14ac:dyDescent="0.3">
      <c r="G66" s="448"/>
    </row>
    <row r="67" spans="7:7" ht="14.4" thickBot="1" x14ac:dyDescent="0.3">
      <c r="G67" s="448"/>
    </row>
    <row r="68" spans="7:7" ht="14.4" thickBot="1" x14ac:dyDescent="0.3">
      <c r="G68" s="448"/>
    </row>
    <row r="69" spans="7:7" ht="14.4" thickBot="1" x14ac:dyDescent="0.3">
      <c r="G69" s="448"/>
    </row>
    <row r="70" spans="7:7" ht="14.4" thickBot="1" x14ac:dyDescent="0.3">
      <c r="G70" s="448"/>
    </row>
    <row r="71" spans="7:7" ht="14.4" thickBot="1" x14ac:dyDescent="0.3">
      <c r="G71" s="449"/>
    </row>
    <row r="72" spans="7:7" ht="14.4" thickBot="1" x14ac:dyDescent="0.3">
      <c r="G72" s="450"/>
    </row>
    <row r="73" spans="7:7" ht="14.4" thickBot="1" x14ac:dyDescent="0.3">
      <c r="G73" s="450"/>
    </row>
    <row r="74" spans="7:7" ht="14.4" thickBot="1" x14ac:dyDescent="0.3">
      <c r="G74" s="450"/>
    </row>
    <row r="75" spans="7:7" ht="14.4" thickBot="1" x14ac:dyDescent="0.3">
      <c r="G75" s="450"/>
    </row>
    <row r="76" spans="7:7" ht="14.4" thickBot="1" x14ac:dyDescent="0.3">
      <c r="G76" s="449"/>
    </row>
    <row r="77" spans="7:7" ht="14.4" thickBot="1" x14ac:dyDescent="0.3">
      <c r="G77" s="449"/>
    </row>
    <row r="78" spans="7:7" ht="14.4" thickBot="1" x14ac:dyDescent="0.3">
      <c r="G78" s="450"/>
    </row>
    <row r="79" spans="7:7" ht="14.4" thickBot="1" x14ac:dyDescent="0.3">
      <c r="G79" s="450"/>
    </row>
    <row r="80" spans="7:7" ht="14.4" thickBot="1" x14ac:dyDescent="0.3">
      <c r="G80" s="449"/>
    </row>
    <row r="81" spans="7:7" ht="14.4" thickBot="1" x14ac:dyDescent="0.3">
      <c r="G81" s="450"/>
    </row>
    <row r="82" spans="7:7" ht="14.4" thickBot="1" x14ac:dyDescent="0.3">
      <c r="G82" s="450"/>
    </row>
    <row r="83" spans="7:7" ht="14.4" thickBot="1" x14ac:dyDescent="0.3">
      <c r="G83" s="450"/>
    </row>
    <row r="84" spans="7:7" ht="14.4" thickBot="1" x14ac:dyDescent="0.3">
      <c r="G84" s="450"/>
    </row>
    <row r="85" spans="7:7" ht="14.4" thickBot="1" x14ac:dyDescent="0.3">
      <c r="G85" s="450"/>
    </row>
    <row r="86" spans="7:7" ht="14.4" thickBot="1" x14ac:dyDescent="0.3">
      <c r="G86" s="450"/>
    </row>
    <row r="87" spans="7:7" ht="14.4" thickBot="1" x14ac:dyDescent="0.3">
      <c r="G87" s="449"/>
    </row>
    <row r="88" spans="7:7" ht="14.4" thickBot="1" x14ac:dyDescent="0.3">
      <c r="G88" s="450"/>
    </row>
    <row r="89" spans="7:7" ht="14.4" thickBot="1" x14ac:dyDescent="0.3">
      <c r="G89" s="450"/>
    </row>
    <row r="90" spans="7:7" ht="14.4" thickBot="1" x14ac:dyDescent="0.3">
      <c r="G90" s="450"/>
    </row>
    <row r="91" spans="7:7" ht="14.4" thickBot="1" x14ac:dyDescent="0.3">
      <c r="G91" s="450"/>
    </row>
  </sheetData>
  <dataValidations count="1">
    <dataValidation type="list" allowBlank="1" showInputMessage="1" showErrorMessage="1" sqref="E33:F34 E23:F30 C17:C19 C32 E3:F7 B1:B65463 E10:F21 C25" xr:uid="{1C22BF03-E509-4D18-A214-C9964F4AB7F5}">
      <formula1>Spec_Compl_Adj</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3816F-C768-4F55-BE39-163B1840AF7A}">
  <sheetPr codeName="Sheet22">
    <tabColor rgb="FF92D050"/>
    <pageSetUpPr fitToPage="1"/>
  </sheetPr>
  <dimension ref="A1:W19"/>
  <sheetViews>
    <sheetView zoomScale="80" zoomScaleNormal="80" workbookViewId="0">
      <selection activeCell="A4" sqref="A4"/>
    </sheetView>
  </sheetViews>
  <sheetFormatPr defaultColWidth="8.81640625" defaultRowHeight="13.8" x14ac:dyDescent="0.25"/>
  <cols>
    <col min="1" max="1" width="19.54296875" style="795" customWidth="1"/>
    <col min="2" max="2" width="19.54296875" style="187" customWidth="1"/>
    <col min="3" max="3" width="77.26953125" style="186" customWidth="1"/>
    <col min="4" max="4" width="19.54296875" style="165" customWidth="1"/>
    <col min="5" max="5" width="20.26953125" style="162" hidden="1" customWidth="1"/>
    <col min="6" max="6" width="53.81640625" style="162" customWidth="1"/>
    <col min="7" max="7" width="19.81640625" style="162" customWidth="1"/>
    <col min="8" max="8" width="25.7265625" style="162" hidden="1" customWidth="1"/>
    <col min="9" max="9" width="21.26953125" style="162" customWidth="1"/>
    <col min="10" max="10" width="34.7265625" style="162" hidden="1" customWidth="1"/>
    <col min="11" max="11" width="19.453125" style="162" hidden="1" customWidth="1"/>
    <col min="12" max="12" width="27.54296875" style="162" hidden="1" customWidth="1"/>
    <col min="13" max="13" width="31.7265625" style="162" hidden="1" customWidth="1"/>
    <col min="14" max="14" width="27.26953125" style="162" hidden="1" customWidth="1"/>
    <col min="15" max="15" width="19.81640625" style="162" customWidth="1"/>
    <col min="16" max="16" width="19.90625" style="162" customWidth="1"/>
    <col min="17" max="17" width="19.54296875" style="162" customWidth="1"/>
    <col min="18" max="18" width="27.7265625" style="162" hidden="1" customWidth="1"/>
    <col min="19" max="19" width="23.453125" style="162" hidden="1" customWidth="1"/>
    <col min="20" max="20" width="53.7265625" style="162" hidden="1" customWidth="1"/>
    <col min="21" max="23" width="0" style="162" hidden="1" customWidth="1"/>
    <col min="24" max="16384" width="8.81640625" style="162"/>
  </cols>
  <sheetData>
    <row r="1" spans="1:23" s="634" customFormat="1" ht="31.5" customHeight="1" x14ac:dyDescent="0.25">
      <c r="A1" s="793" t="s">
        <v>755</v>
      </c>
      <c r="D1" s="635"/>
      <c r="E1" s="635"/>
      <c r="F1" s="147" t="s">
        <v>755</v>
      </c>
      <c r="G1" s="636"/>
      <c r="H1" s="637" t="s">
        <v>1219</v>
      </c>
      <c r="I1" s="637"/>
      <c r="J1" s="638">
        <f>COUNTIF(B4:B9,"Compliance Yes/No")+COUNTIF(B4:B9,"Adjudication Question")</f>
        <v>1</v>
      </c>
      <c r="K1" s="637" t="s">
        <v>1219</v>
      </c>
      <c r="L1" s="637" t="s">
        <v>1219</v>
      </c>
      <c r="M1" s="637" t="s">
        <v>1219</v>
      </c>
      <c r="N1" s="637" t="s">
        <v>1219</v>
      </c>
      <c r="O1" s="637"/>
      <c r="P1" s="639"/>
      <c r="Q1" s="639"/>
      <c r="R1" s="640"/>
      <c r="S1" s="671"/>
      <c r="T1" s="671"/>
    </row>
    <row r="2" spans="1:23" s="634" customFormat="1" ht="27.75" customHeight="1" x14ac:dyDescent="0.25">
      <c r="A2" s="794" t="s">
        <v>1521</v>
      </c>
      <c r="B2" s="641">
        <f>COUNTIF(B5:B81,"Compliance Yes/No")+COUNTIF(B5:B81,"Specification")</f>
        <v>11</v>
      </c>
      <c r="D2" s="642"/>
      <c r="E2" s="642"/>
      <c r="F2" s="642"/>
      <c r="G2" s="643"/>
      <c r="H2" s="643"/>
      <c r="I2" s="643"/>
      <c r="J2" s="116" t="s">
        <v>1220</v>
      </c>
      <c r="K2" s="644"/>
      <c r="L2" s="645">
        <f>SUM(L5:L73)</f>
        <v>60</v>
      </c>
      <c r="M2" s="646">
        <f>L2/O2</f>
        <v>0.5</v>
      </c>
      <c r="N2" s="647"/>
      <c r="O2" s="645">
        <f>SUM(O5:O63)</f>
        <v>120</v>
      </c>
      <c r="P2" s="648">
        <f>SUM(P5:P63)</f>
        <v>1</v>
      </c>
      <c r="Q2" s="730">
        <f>SUM(Q5:Q63)</f>
        <v>0.05</v>
      </c>
      <c r="R2" s="649">
        <f>SUM(R5:R78)</f>
        <v>0.5</v>
      </c>
      <c r="S2" s="732">
        <f>SUM(S5:S78)</f>
        <v>2.5000000000000001E-2</v>
      </c>
      <c r="T2" s="671"/>
    </row>
    <row r="3" spans="1:23"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2"/>
    </row>
    <row r="4" spans="1:23" s="124" customFormat="1" ht="17.25" customHeight="1" x14ac:dyDescent="0.25">
      <c r="A4" s="734" t="s">
        <v>1608</v>
      </c>
      <c r="B4" s="655" t="s">
        <v>760</v>
      </c>
      <c r="C4" s="656"/>
      <c r="D4" s="652"/>
      <c r="E4" s="652"/>
      <c r="F4" s="652"/>
      <c r="G4" s="652"/>
      <c r="H4" s="652"/>
      <c r="I4" s="652"/>
      <c r="J4" s="652"/>
      <c r="K4" s="652"/>
      <c r="L4" s="652"/>
      <c r="M4" s="652"/>
      <c r="N4" s="652"/>
      <c r="O4" s="175"/>
      <c r="P4" s="653"/>
      <c r="Q4" s="653"/>
      <c r="R4" s="653"/>
      <c r="S4" s="653"/>
      <c r="T4" s="652"/>
    </row>
    <row r="5" spans="1:23" s="119" customFormat="1" ht="78" customHeight="1" thickBot="1" x14ac:dyDescent="0.3">
      <c r="A5" s="796" t="s">
        <v>94</v>
      </c>
      <c r="B5" s="177"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740" t="s">
        <v>1226</v>
      </c>
      <c r="Q5" s="741" t="s">
        <v>1227</v>
      </c>
      <c r="R5" s="740" t="s">
        <v>1228</v>
      </c>
      <c r="S5" s="740" t="s">
        <v>1229</v>
      </c>
      <c r="T5" s="742" t="s">
        <v>1230</v>
      </c>
    </row>
    <row r="6" spans="1:23" s="119" customFormat="1" ht="160.05000000000001" customHeight="1" thickTop="1" x14ac:dyDescent="0.25">
      <c r="A6" s="245" t="s">
        <v>1423</v>
      </c>
      <c r="B6" s="114" t="s">
        <v>37</v>
      </c>
      <c r="C6" s="276" t="s">
        <v>579</v>
      </c>
      <c r="D6" s="657">
        <f>ROUND(COUNTIF(D8:D82,"Yes")/($B$2-1),2)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0.5</v>
      </c>
      <c r="Q6" s="663">
        <f>IF(ISERROR(P6*VLOOKUP($B$4,'Weighting '!$A$21:$B$31,2,0)),"n/a",P6*VLOOKUP($B$4,'Weighting '!$A$21:$B$31,2,0))</f>
        <v>2.5000000000000001E-2</v>
      </c>
      <c r="R6" s="664">
        <f t="shared" ref="R6" si="2">IF($B6="Specification","n/a",L6/$O$2)</f>
        <v>0</v>
      </c>
      <c r="S6" s="663">
        <f>IF(ISERROR(R6*VLOOKUP($B$4,'Weighting '!$A$21:$B$31,2,0)),"n/a",R6*VLOOKUP($B$4,'Weighting '!$A$21:$B$31,2,0))</f>
        <v>0</v>
      </c>
      <c r="T6" s="673"/>
    </row>
    <row r="7" spans="1:23" s="153" customFormat="1" x14ac:dyDescent="0.25">
      <c r="A7" s="173" t="s">
        <v>1424</v>
      </c>
      <c r="B7" s="121"/>
      <c r="C7" s="138" t="s">
        <v>197</v>
      </c>
      <c r="D7" s="665"/>
      <c r="E7" s="665"/>
      <c r="F7" s="652"/>
      <c r="G7" s="652"/>
      <c r="H7" s="652"/>
      <c r="I7" s="652"/>
      <c r="J7" s="652"/>
      <c r="K7" s="652"/>
      <c r="L7" s="652"/>
      <c r="M7" s="652"/>
      <c r="N7" s="652"/>
      <c r="O7" s="175"/>
      <c r="P7" s="653"/>
      <c r="Q7" s="653"/>
      <c r="R7" s="653"/>
      <c r="S7" s="653"/>
      <c r="T7" s="654"/>
    </row>
    <row r="8" spans="1:23" s="153" customFormat="1" ht="209.55" customHeight="1" x14ac:dyDescent="0.25">
      <c r="A8" s="791" t="s">
        <v>1426</v>
      </c>
      <c r="B8" s="114" t="s">
        <v>39</v>
      </c>
      <c r="C8" s="161" t="s">
        <v>1168</v>
      </c>
      <c r="D8" s="666"/>
      <c r="E8" s="666"/>
      <c r="F8" s="667" t="s">
        <v>958</v>
      </c>
      <c r="G8" s="206" t="s">
        <v>9</v>
      </c>
      <c r="H8" s="659">
        <f>VLOOKUP(G8,Lists!$A$45:$B$50,2,0)</f>
        <v>1.0000000000000001E-5</v>
      </c>
      <c r="I8" s="206"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O9" si="5">H8*N8</f>
        <v>0</v>
      </c>
      <c r="P8" s="663" t="str">
        <f t="shared" ref="P8:P9" si="6">IF((O8/$O$2)&gt;0.0001,O8/$O$2,"n/a")</f>
        <v>n/a</v>
      </c>
      <c r="Q8" s="663" t="str">
        <f>IF(ISERROR(P8*VLOOKUP($B$4,'Weighting '!$A$21:$B$31,2,0)),"n/a",P8*VLOOKUP($B$4,'Weighting '!$A$21:$B$31,2,0))</f>
        <v>n/a</v>
      </c>
      <c r="R8" s="664" t="str">
        <f t="shared" ref="R8:R9" si="7">IF($B8="Specification","n/a",L8/$O$2)</f>
        <v>n/a</v>
      </c>
      <c r="S8" s="663" t="str">
        <f>IF(ISERROR(R8*VLOOKUP($B$4,'Weighting '!$A$21:$B$31,2,0)),"n/a",R8*VLOOKUP($B$4,'Weighting '!$A$21:$B$31,2,0))</f>
        <v>n/a</v>
      </c>
      <c r="T8" s="673"/>
    </row>
    <row r="9" spans="1:23" s="153" customFormat="1" ht="57" customHeight="1" x14ac:dyDescent="0.25">
      <c r="A9" s="791" t="s">
        <v>1427</v>
      </c>
      <c r="B9" s="114" t="s">
        <v>39</v>
      </c>
      <c r="C9" s="126" t="s">
        <v>198</v>
      </c>
      <c r="D9" s="666"/>
      <c r="E9" s="666"/>
      <c r="F9" s="667" t="s">
        <v>958</v>
      </c>
      <c r="G9" s="206" t="s">
        <v>9</v>
      </c>
      <c r="H9" s="659">
        <f>VLOOKUP(G9,Lists!$A$45:$B$50,2,0)</f>
        <v>1.0000000000000001E-5</v>
      </c>
      <c r="I9" s="206" t="s">
        <v>9</v>
      </c>
      <c r="J9" s="206" t="s">
        <v>9</v>
      </c>
      <c r="K9" s="669">
        <f>VLOOKUP(J9,Lists!$A$35:$B$40,2,0)</f>
        <v>0</v>
      </c>
      <c r="L9" s="661">
        <f t="shared" ref="L9" si="8">K9*H9</f>
        <v>0</v>
      </c>
      <c r="M9" s="662" t="str">
        <f t="shared" ref="M9" si="9">IF(ISERROR(L9/O9),"n/a",L9/O9)</f>
        <v>n/a</v>
      </c>
      <c r="N9" s="729">
        <f>IF($B9=Lists!$A$14,Lists!$E$35)+IF($B9=Lists!$A$15,Lists!$E$40)+IF($B9=Lists!$A$16,Lists!$E$40)</f>
        <v>0</v>
      </c>
      <c r="O9" s="661">
        <f t="shared" si="5"/>
        <v>0</v>
      </c>
      <c r="P9" s="663" t="str">
        <f t="shared" si="6"/>
        <v>n/a</v>
      </c>
      <c r="Q9" s="663" t="str">
        <f>IF(ISERROR(P9*VLOOKUP($B$4,'Weighting '!$A$21:$B$31,2,0)),"n/a",P9*VLOOKUP($B$4,'Weighting '!$A$21:$B$31,2,0))</f>
        <v>n/a</v>
      </c>
      <c r="R9" s="664" t="str">
        <f t="shared" si="7"/>
        <v>n/a</v>
      </c>
      <c r="S9" s="663" t="str">
        <f>IF(ISERROR(R9*VLOOKUP($B$4,'Weighting '!$A$21:$B$31,2,0)),"n/a",R9*VLOOKUP($B$4,'Weighting '!$A$21:$B$31,2,0))</f>
        <v>n/a</v>
      </c>
      <c r="T9" s="673"/>
    </row>
    <row r="10" spans="1:23" s="746" customFormat="1" ht="18" customHeight="1" x14ac:dyDescent="0.25">
      <c r="A10" s="797" t="s">
        <v>1425</v>
      </c>
      <c r="B10" s="182"/>
      <c r="C10" s="182" t="s">
        <v>77</v>
      </c>
      <c r="D10" s="182"/>
      <c r="E10" s="182"/>
      <c r="F10" s="182"/>
      <c r="G10" s="182"/>
      <c r="H10" s="182"/>
      <c r="I10" s="182"/>
      <c r="J10" s="182"/>
      <c r="K10" s="182"/>
      <c r="L10" s="182"/>
      <c r="M10" s="182"/>
      <c r="N10" s="182"/>
      <c r="O10" s="182"/>
      <c r="P10" s="182"/>
      <c r="Q10" s="182"/>
      <c r="R10" s="182"/>
      <c r="S10" s="182"/>
      <c r="T10" s="182"/>
      <c r="U10" s="182"/>
      <c r="V10" s="182"/>
      <c r="W10" s="745"/>
    </row>
    <row r="11" spans="1:23" ht="66.45" customHeight="1" x14ac:dyDescent="0.25">
      <c r="A11" s="174" t="s">
        <v>1428</v>
      </c>
      <c r="B11" s="183" t="s">
        <v>39</v>
      </c>
      <c r="C11" s="131" t="s">
        <v>1169</v>
      </c>
      <c r="D11" s="666"/>
      <c r="E11" s="666"/>
      <c r="F11" s="667" t="s">
        <v>958</v>
      </c>
      <c r="G11" s="206" t="s">
        <v>9</v>
      </c>
      <c r="H11" s="659">
        <f>VLOOKUP(G11,Lists!$A$45:$B$50,2,0)</f>
        <v>1.0000000000000001E-5</v>
      </c>
      <c r="I11" s="206" t="s">
        <v>9</v>
      </c>
      <c r="J11" s="206" t="s">
        <v>9</v>
      </c>
      <c r="K11" s="669">
        <f>VLOOKUP(J11,Lists!$A$35:$B$40,2,0)</f>
        <v>0</v>
      </c>
      <c r="L11" s="661">
        <f t="shared" ref="L11:L17" si="10">K11*H11</f>
        <v>0</v>
      </c>
      <c r="M11" s="662" t="str">
        <f t="shared" ref="M11:M17" si="11">IF(ISERROR(L11/O11),"n/a",L11/O11)</f>
        <v>n/a</v>
      </c>
      <c r="N11" s="729">
        <f>IF($B11=Lists!$A$14,Lists!$E$35)+IF($B11=Lists!$A$15,Lists!$E$40)+IF($B11=Lists!$A$16,Lists!$E$40)</f>
        <v>0</v>
      </c>
      <c r="O11" s="661">
        <f t="shared" ref="O11:O19" si="12">H11*N11</f>
        <v>0</v>
      </c>
      <c r="P11" s="663" t="str">
        <f t="shared" ref="P11:P19" si="13">IF((O11/$O$2)&gt;0.0001,O11/$O$2,"n/a")</f>
        <v>n/a</v>
      </c>
      <c r="Q11" s="663" t="str">
        <f>IF(ISERROR(P11*VLOOKUP($B$4,'Weighting '!$A$21:$B$31,2,0)),"n/a",P11*VLOOKUP($B$4,'Weighting '!$A$21:$B$31,2,0))</f>
        <v>n/a</v>
      </c>
      <c r="R11" s="664" t="str">
        <f t="shared" ref="R11:R19" si="14">IF($B11="Specification","n/a",L11/$O$2)</f>
        <v>n/a</v>
      </c>
      <c r="S11" s="663" t="str">
        <f>IF(ISERROR(R11*VLOOKUP($B$4,'Weighting '!$A$21:$B$31,2,0)),"n/a",R11*VLOOKUP($B$4,'Weighting '!$A$21:$B$31,2,0))</f>
        <v>n/a</v>
      </c>
      <c r="T11" s="673"/>
    </row>
    <row r="12" spans="1:23" s="153" customFormat="1" ht="70.8" customHeight="1" x14ac:dyDescent="0.25">
      <c r="A12" s="174" t="s">
        <v>1429</v>
      </c>
      <c r="B12" s="114" t="s">
        <v>39</v>
      </c>
      <c r="C12" s="126" t="s">
        <v>351</v>
      </c>
      <c r="D12" s="666"/>
      <c r="E12" s="666"/>
      <c r="F12" s="667" t="s">
        <v>958</v>
      </c>
      <c r="G12" s="206" t="s">
        <v>9</v>
      </c>
      <c r="H12" s="659">
        <f>VLOOKUP(G12,Lists!$A$45:$B$50,2,0)</f>
        <v>1.0000000000000001E-5</v>
      </c>
      <c r="I12" s="206" t="s">
        <v>9</v>
      </c>
      <c r="J12" s="206" t="s">
        <v>9</v>
      </c>
      <c r="K12" s="669">
        <f>VLOOKUP(J12,Lists!$A$35:$B$40,2,0)</f>
        <v>0</v>
      </c>
      <c r="L12" s="661">
        <f t="shared" si="10"/>
        <v>0</v>
      </c>
      <c r="M12" s="662" t="str">
        <f t="shared" si="11"/>
        <v>n/a</v>
      </c>
      <c r="N12" s="729">
        <f>IF($B12=Lists!$A$14,Lists!$E$35)+IF($B12=Lists!$A$15,Lists!$E$40)+IF($B12=Lists!$A$16,Lists!$E$40)</f>
        <v>0</v>
      </c>
      <c r="O12" s="661">
        <f t="shared" si="12"/>
        <v>0</v>
      </c>
      <c r="P12" s="663" t="str">
        <f t="shared" si="13"/>
        <v>n/a</v>
      </c>
      <c r="Q12" s="663" t="str">
        <f>IF(ISERROR(P12*VLOOKUP($B$4,'Weighting '!$A$21:$B$31,2,0)),"n/a",P12*VLOOKUP($B$4,'Weighting '!$A$21:$B$31,2,0))</f>
        <v>n/a</v>
      </c>
      <c r="R12" s="664" t="str">
        <f t="shared" si="14"/>
        <v>n/a</v>
      </c>
      <c r="S12" s="663" t="str">
        <f>IF(ISERROR(R12*VLOOKUP($B$4,'Weighting '!$A$21:$B$31,2,0)),"n/a",R12*VLOOKUP($B$4,'Weighting '!$A$21:$B$31,2,0))</f>
        <v>n/a</v>
      </c>
      <c r="T12" s="673"/>
    </row>
    <row r="13" spans="1:23" s="153" customFormat="1" ht="81" customHeight="1" x14ac:dyDescent="0.25">
      <c r="A13" s="174" t="s">
        <v>1430</v>
      </c>
      <c r="B13" s="114" t="s">
        <v>39</v>
      </c>
      <c r="C13" s="117" t="s">
        <v>659</v>
      </c>
      <c r="D13" s="666"/>
      <c r="E13" s="666"/>
      <c r="F13" s="667" t="s">
        <v>958</v>
      </c>
      <c r="G13" s="206" t="s">
        <v>9</v>
      </c>
      <c r="H13" s="659">
        <f>VLOOKUP(G13,Lists!$A$45:$B$50,2,0)</f>
        <v>1.0000000000000001E-5</v>
      </c>
      <c r="I13" s="206" t="s">
        <v>9</v>
      </c>
      <c r="J13" s="206" t="s">
        <v>9</v>
      </c>
      <c r="K13" s="669">
        <f>VLOOKUP(J13,Lists!$A$35:$B$40,2,0)</f>
        <v>0</v>
      </c>
      <c r="L13" s="661">
        <f t="shared" si="10"/>
        <v>0</v>
      </c>
      <c r="M13" s="662" t="str">
        <f t="shared" si="11"/>
        <v>n/a</v>
      </c>
      <c r="N13" s="729">
        <f>IF($B13=Lists!$A$14,Lists!$E$35)+IF($B13=Lists!$A$15,Lists!$E$40)+IF($B13=Lists!$A$16,Lists!$E$40)</f>
        <v>0</v>
      </c>
      <c r="O13" s="661">
        <f t="shared" si="12"/>
        <v>0</v>
      </c>
      <c r="P13" s="663" t="str">
        <f t="shared" si="13"/>
        <v>n/a</v>
      </c>
      <c r="Q13" s="663" t="str">
        <f>IF(ISERROR(P13*VLOOKUP($B$4,'Weighting '!$A$21:$B$31,2,0)),"n/a",P13*VLOOKUP($B$4,'Weighting '!$A$21:$B$31,2,0))</f>
        <v>n/a</v>
      </c>
      <c r="R13" s="664" t="str">
        <f t="shared" si="14"/>
        <v>n/a</v>
      </c>
      <c r="S13" s="663" t="str">
        <f>IF(ISERROR(R13*VLOOKUP($B$4,'Weighting '!$A$21:$B$31,2,0)),"n/a",R13*VLOOKUP($B$4,'Weighting '!$A$21:$B$31,2,0))</f>
        <v>n/a</v>
      </c>
      <c r="T13" s="673"/>
    </row>
    <row r="14" spans="1:23" s="153" customFormat="1" ht="149.55000000000001" customHeight="1" x14ac:dyDescent="0.25">
      <c r="A14" s="174" t="s">
        <v>1431</v>
      </c>
      <c r="B14" s="114" t="s">
        <v>39</v>
      </c>
      <c r="C14" s="188" t="s">
        <v>661</v>
      </c>
      <c r="D14" s="666"/>
      <c r="E14" s="666"/>
      <c r="F14" s="667" t="s">
        <v>958</v>
      </c>
      <c r="G14" s="206" t="s">
        <v>9</v>
      </c>
      <c r="H14" s="659">
        <f>VLOOKUP(G14,Lists!$A$45:$B$50,2,0)</f>
        <v>1.0000000000000001E-5</v>
      </c>
      <c r="I14" s="206" t="s">
        <v>9</v>
      </c>
      <c r="J14" s="206" t="s">
        <v>9</v>
      </c>
      <c r="K14" s="669">
        <f>VLOOKUP(J14,Lists!$A$35:$B$40,2,0)</f>
        <v>0</v>
      </c>
      <c r="L14" s="661">
        <f t="shared" si="10"/>
        <v>0</v>
      </c>
      <c r="M14" s="662" t="str">
        <f t="shared" si="11"/>
        <v>n/a</v>
      </c>
      <c r="N14" s="729">
        <f>IF($B14=Lists!$A$14,Lists!$E$35)+IF($B14=Lists!$A$15,Lists!$E$40)+IF($B14=Lists!$A$16,Lists!$E$40)</f>
        <v>0</v>
      </c>
      <c r="O14" s="661">
        <f t="shared" si="12"/>
        <v>0</v>
      </c>
      <c r="P14" s="663" t="str">
        <f t="shared" si="13"/>
        <v>n/a</v>
      </c>
      <c r="Q14" s="663" t="str">
        <f>IF(ISERROR(P14*VLOOKUP($B$4,'Weighting '!$A$21:$B$31,2,0)),"n/a",P14*VLOOKUP($B$4,'Weighting '!$A$21:$B$31,2,0))</f>
        <v>n/a</v>
      </c>
      <c r="R14" s="664" t="str">
        <f t="shared" si="14"/>
        <v>n/a</v>
      </c>
      <c r="S14" s="663" t="str">
        <f>IF(ISERROR(R14*VLOOKUP($B$4,'Weighting '!$A$21:$B$31,2,0)),"n/a",R14*VLOOKUP($B$4,'Weighting '!$A$21:$B$31,2,0))</f>
        <v>n/a</v>
      </c>
      <c r="T14" s="673"/>
    </row>
    <row r="15" spans="1:23" s="153" customFormat="1" ht="46.8" customHeight="1" x14ac:dyDescent="0.25">
      <c r="A15" s="174" t="s">
        <v>1432</v>
      </c>
      <c r="B15" s="114" t="s">
        <v>39</v>
      </c>
      <c r="C15" s="126" t="s">
        <v>1170</v>
      </c>
      <c r="D15" s="666"/>
      <c r="E15" s="666"/>
      <c r="F15" s="667" t="s">
        <v>958</v>
      </c>
      <c r="G15" s="206" t="s">
        <v>9</v>
      </c>
      <c r="H15" s="659">
        <f>VLOOKUP(G15,Lists!$A$45:$B$50,2,0)</f>
        <v>1.0000000000000001E-5</v>
      </c>
      <c r="I15" s="206" t="s">
        <v>9</v>
      </c>
      <c r="J15" s="206" t="s">
        <v>9</v>
      </c>
      <c r="K15" s="669">
        <f>VLOOKUP(J15,Lists!$A$35:$B$40,2,0)</f>
        <v>0</v>
      </c>
      <c r="L15" s="661">
        <f t="shared" si="10"/>
        <v>0</v>
      </c>
      <c r="M15" s="662" t="str">
        <f t="shared" si="11"/>
        <v>n/a</v>
      </c>
      <c r="N15" s="729">
        <f>IF($B15=Lists!$A$14,Lists!$E$35)+IF($B15=Lists!$A$15,Lists!$E$40)+IF($B15=Lists!$A$16,Lists!$E$40)</f>
        <v>0</v>
      </c>
      <c r="O15" s="661">
        <f t="shared" si="12"/>
        <v>0</v>
      </c>
      <c r="P15" s="663" t="str">
        <f t="shared" si="13"/>
        <v>n/a</v>
      </c>
      <c r="Q15" s="663" t="str">
        <f>IF(ISERROR(P15*VLOOKUP($B$4,'Weighting '!$A$21:$B$31,2,0)),"n/a",P15*VLOOKUP($B$4,'Weighting '!$A$21:$B$31,2,0))</f>
        <v>n/a</v>
      </c>
      <c r="R15" s="664" t="str">
        <f t="shared" si="14"/>
        <v>n/a</v>
      </c>
      <c r="S15" s="663" t="str">
        <f>IF(ISERROR(R15*VLOOKUP($B$4,'Weighting '!$A$21:$B$31,2,0)),"n/a",R15*VLOOKUP($B$4,'Weighting '!$A$21:$B$31,2,0))</f>
        <v>n/a</v>
      </c>
      <c r="T15" s="673"/>
    </row>
    <row r="16" spans="1:23" s="153" customFormat="1" ht="78.599999999999994" customHeight="1" x14ac:dyDescent="0.25">
      <c r="A16" s="174" t="s">
        <v>1433</v>
      </c>
      <c r="B16" s="114" t="s">
        <v>39</v>
      </c>
      <c r="C16" s="117" t="s">
        <v>662</v>
      </c>
      <c r="D16" s="666"/>
      <c r="E16" s="666"/>
      <c r="F16" s="667" t="s">
        <v>958</v>
      </c>
      <c r="G16" s="206" t="s">
        <v>9</v>
      </c>
      <c r="H16" s="659">
        <f>VLOOKUP(G16,Lists!$A$45:$B$50,2,0)</f>
        <v>1.0000000000000001E-5</v>
      </c>
      <c r="I16" s="206" t="s">
        <v>9</v>
      </c>
      <c r="J16" s="206" t="s">
        <v>9</v>
      </c>
      <c r="K16" s="669">
        <f>VLOOKUP(J16,Lists!$A$35:$B$40,2,0)</f>
        <v>0</v>
      </c>
      <c r="L16" s="661">
        <f t="shared" si="10"/>
        <v>0</v>
      </c>
      <c r="M16" s="662" t="str">
        <f t="shared" si="11"/>
        <v>n/a</v>
      </c>
      <c r="N16" s="729">
        <f>IF($B16=Lists!$A$14,Lists!$E$35)+IF($B16=Lists!$A$15,Lists!$E$40)+IF($B16=Lists!$A$16,Lists!$E$40)</f>
        <v>0</v>
      </c>
      <c r="O16" s="661">
        <f t="shared" si="12"/>
        <v>0</v>
      </c>
      <c r="P16" s="663" t="str">
        <f t="shared" si="13"/>
        <v>n/a</v>
      </c>
      <c r="Q16" s="663" t="str">
        <f>IF(ISERROR(P16*VLOOKUP($B$4,'Weighting '!$A$21:$B$31,2,0)),"n/a",P16*VLOOKUP($B$4,'Weighting '!$A$21:$B$31,2,0))</f>
        <v>n/a</v>
      </c>
      <c r="R16" s="664" t="str">
        <f t="shared" si="14"/>
        <v>n/a</v>
      </c>
      <c r="S16" s="663" t="str">
        <f>IF(ISERROR(R16*VLOOKUP($B$4,'Weighting '!$A$21:$B$31,2,0)),"n/a",R16*VLOOKUP($B$4,'Weighting '!$A$21:$B$31,2,0))</f>
        <v>n/a</v>
      </c>
      <c r="T16" s="673"/>
    </row>
    <row r="17" spans="1:20" s="153" customFormat="1" ht="48" customHeight="1" x14ac:dyDescent="0.25">
      <c r="A17" s="174" t="s">
        <v>1434</v>
      </c>
      <c r="B17" s="114" t="s">
        <v>38</v>
      </c>
      <c r="C17" s="128" t="s">
        <v>663</v>
      </c>
      <c r="D17" s="206" t="s">
        <v>958</v>
      </c>
      <c r="E17" s="206"/>
      <c r="F17" s="658"/>
      <c r="G17" s="206" t="s">
        <v>1231</v>
      </c>
      <c r="H17" s="659">
        <f>VLOOKUP(G17,Lists!$A$45:$B$50,2,0)</f>
        <v>10</v>
      </c>
      <c r="I17" s="668" t="s">
        <v>1232</v>
      </c>
      <c r="J17" s="668" t="s">
        <v>1235</v>
      </c>
      <c r="K17" s="669">
        <f>VLOOKUP(J17,Lists!$A$35:$B$40,2,0)</f>
        <v>6</v>
      </c>
      <c r="L17" s="661">
        <f t="shared" si="10"/>
        <v>60</v>
      </c>
      <c r="M17" s="662">
        <f t="shared" si="11"/>
        <v>1</v>
      </c>
      <c r="N17" s="729">
        <f>IF($B17=Lists!$A$14,Lists!$E$35)+IF($B17=Lists!$A$15,Lists!$E$40)+IF($B17=Lists!$A$16,Lists!$E$40)</f>
        <v>6</v>
      </c>
      <c r="O17" s="661">
        <f t="shared" si="12"/>
        <v>60</v>
      </c>
      <c r="P17" s="663">
        <f t="shared" si="13"/>
        <v>0.5</v>
      </c>
      <c r="Q17" s="663">
        <f>IF(ISERROR(P17*VLOOKUP($B$4,'Weighting '!$A$21:$B$31,2,0)),"n/a",P17*VLOOKUP($B$4,'Weighting '!$A$21:$B$31,2,0))</f>
        <v>2.5000000000000001E-2</v>
      </c>
      <c r="R17" s="664">
        <f t="shared" si="14"/>
        <v>0.5</v>
      </c>
      <c r="S17" s="663">
        <f>IF(ISERROR(R17*VLOOKUP($B$4,'Weighting '!$A$21:$B$31,2,0)),"n/a",R17*VLOOKUP($B$4,'Weighting '!$A$21:$B$31,2,0))</f>
        <v>2.5000000000000001E-2</v>
      </c>
      <c r="T17" s="670"/>
    </row>
    <row r="18" spans="1:20" s="153" customFormat="1" ht="51.75" customHeight="1" x14ac:dyDescent="0.25">
      <c r="A18" s="174" t="s">
        <v>1435</v>
      </c>
      <c r="B18" s="114" t="s">
        <v>39</v>
      </c>
      <c r="C18" s="126" t="s">
        <v>664</v>
      </c>
      <c r="D18" s="666"/>
      <c r="E18" s="666"/>
      <c r="F18" s="667" t="s">
        <v>958</v>
      </c>
      <c r="G18" s="206" t="s">
        <v>9</v>
      </c>
      <c r="H18" s="659">
        <f>VLOOKUP(G18,Lists!$A$45:$B$50,2,0)</f>
        <v>1.0000000000000001E-5</v>
      </c>
      <c r="I18" s="206" t="s">
        <v>9</v>
      </c>
      <c r="J18" s="206" t="s">
        <v>9</v>
      </c>
      <c r="K18" s="669">
        <f>VLOOKUP(J18,Lists!$A$35:$B$40,2,0)</f>
        <v>0</v>
      </c>
      <c r="L18" s="661">
        <f t="shared" ref="L18:L19" si="15">K18*H18</f>
        <v>0</v>
      </c>
      <c r="M18" s="662" t="str">
        <f t="shared" ref="M18:M19" si="16">IF(ISERROR(L18/O18),"n/a",L18/O18)</f>
        <v>n/a</v>
      </c>
      <c r="N18" s="729">
        <f>IF($B18=Lists!$A$14,Lists!$E$35)+IF($B18=Lists!$A$15,Lists!$E$40)+IF($B18=Lists!$A$16,Lists!$E$40)</f>
        <v>0</v>
      </c>
      <c r="O18" s="661">
        <f t="shared" si="12"/>
        <v>0</v>
      </c>
      <c r="P18" s="663" t="str">
        <f t="shared" si="13"/>
        <v>n/a</v>
      </c>
      <c r="Q18" s="663" t="str">
        <f>IF(ISERROR(P18*VLOOKUP($B$4,'Weighting '!$A$21:$B$31,2,0)),"n/a",P18*VLOOKUP($B$4,'Weighting '!$A$21:$B$31,2,0))</f>
        <v>n/a</v>
      </c>
      <c r="R18" s="664" t="str">
        <f t="shared" si="14"/>
        <v>n/a</v>
      </c>
      <c r="S18" s="663" t="str">
        <f>IF(ISERROR(R18*VLOOKUP($B$4,'Weighting '!$A$21:$B$31,2,0)),"n/a",R18*VLOOKUP($B$4,'Weighting '!$A$21:$B$31,2,0))</f>
        <v>n/a</v>
      </c>
      <c r="T18" s="673"/>
    </row>
    <row r="19" spans="1:20" s="153" customFormat="1" ht="42.6" customHeight="1" x14ac:dyDescent="0.25">
      <c r="A19" s="174" t="s">
        <v>1436</v>
      </c>
      <c r="B19" s="114" t="s">
        <v>39</v>
      </c>
      <c r="C19" s="320" t="s">
        <v>665</v>
      </c>
      <c r="D19" s="666"/>
      <c r="E19" s="666"/>
      <c r="F19" s="667" t="s">
        <v>958</v>
      </c>
      <c r="G19" s="206" t="s">
        <v>9</v>
      </c>
      <c r="H19" s="659">
        <f>VLOOKUP(G19,Lists!$A$45:$B$50,2,0)</f>
        <v>1.0000000000000001E-5</v>
      </c>
      <c r="I19" s="206" t="s">
        <v>9</v>
      </c>
      <c r="J19" s="206" t="s">
        <v>9</v>
      </c>
      <c r="K19" s="669">
        <f>VLOOKUP(J19,Lists!$A$35:$B$40,2,0)</f>
        <v>0</v>
      </c>
      <c r="L19" s="661">
        <f t="shared" si="15"/>
        <v>0</v>
      </c>
      <c r="M19" s="662" t="str">
        <f t="shared" si="16"/>
        <v>n/a</v>
      </c>
      <c r="N19" s="729">
        <f>IF($B19=Lists!$A$14,Lists!$E$35)+IF($B19=Lists!$A$15,Lists!$E$40)+IF($B19=Lists!$A$16,Lists!$E$40)</f>
        <v>0</v>
      </c>
      <c r="O19" s="661">
        <f t="shared" si="12"/>
        <v>0</v>
      </c>
      <c r="P19" s="663" t="str">
        <f t="shared" si="13"/>
        <v>n/a</v>
      </c>
      <c r="Q19" s="663" t="str">
        <f>IF(ISERROR(P19*VLOOKUP($B$4,'Weighting '!$A$21:$B$31,2,0)),"n/a",P19*VLOOKUP($B$4,'Weighting '!$A$21:$B$31,2,0))</f>
        <v>n/a</v>
      </c>
      <c r="R19" s="664" t="str">
        <f t="shared" si="14"/>
        <v>n/a</v>
      </c>
      <c r="S19" s="663" t="str">
        <f>IF(ISERROR(R19*VLOOKUP($B$4,'Weighting '!$A$21:$B$31,2,0)),"n/a",R19*VLOOKUP($B$4,'Weighting '!$A$21:$B$31,2,0))</f>
        <v>n/a</v>
      </c>
      <c r="T19" s="673"/>
    </row>
  </sheetData>
  <sheetProtection algorithmName="SHA-512" hashValue="Nu3d7ktjT+NTeuUW+t//km2QMu+IR/ggKt5mSeIZhpkbpSOl9KmZbOlca1tVIyVT9VjutFqqAtPqL8mGzr0xtg==" saltValue="z7XO3kZGDuGRWklGphOSCg==" spinCount="100000" sheet="1" objects="1" scenarios="1" formatCells="0" formatColumns="0" formatRows="0" autoFilter="0" pivotTables="0"/>
  <autoFilter ref="A5:T19" xr:uid="{3E03816F-C768-4F55-BE39-163B1840AF7A}"/>
  <phoneticPr fontId="12" type="noConversion"/>
  <dataValidations count="5">
    <dataValidation type="list" allowBlank="1" showInputMessage="1" showErrorMessage="1" sqref="B2 B5:B1048576" xr:uid="{57ABCCE2-EAB6-45FA-A64F-3AE5AC14B678}">
      <formula1>Spec_Compl_Adj</formula1>
    </dataValidation>
    <dataValidation type="list" allowBlank="1" showInputMessage="1" showErrorMessage="1" sqref="J4 J7" xr:uid="{E446CFD8-2326-4D6C-8DF2-0A342937D419}">
      <formula1>Adj_Service</formula1>
    </dataValidation>
    <dataValidation type="list" allowBlank="1" showInputMessage="1" showErrorMessage="1" sqref="N4 G4:H4 K4:L4 K7:L7 G7:H7" xr:uid="{6D366880-3298-4F4A-988F-5F30F4FBA589}">
      <formula1>Adj_Weight</formula1>
    </dataValidation>
    <dataValidation type="list" allowBlank="1" showInputMessage="1" showErrorMessage="1" sqref="I4 I7" xr:uid="{80BCFB3F-4381-4780-9E66-3BE356A3E9BF}">
      <formula1>Adj_Evidence</formula1>
    </dataValidation>
    <dataValidation type="list" allowBlank="1" showInputMessage="1" showErrorMessage="1" sqref="D8:E9 D11:E16 D18:E19" xr:uid="{14ECAE42-94C7-4B69-88D5-E44CBAC35EC1}">
      <formula1>"Yes,No"</formula1>
    </dataValidation>
  </dataValidations>
  <printOptions headings="1"/>
  <pageMargins left="0.70866141732283472" right="0.70866141732283472" top="0.74803149606299213" bottom="0.74803149606299213" header="0.31496062992125984" footer="0.31496062992125984"/>
  <pageSetup paperSize="9" scale="91" fitToHeight="0" orientation="landscape" r:id="rId1"/>
  <headerFooter>
    <oddHeader>&amp;A&amp;RPage &amp;P</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1F73D4E-FE56-4E18-B184-6620FAE8DC77}">
          <x14:formula1>
            <xm:f>Lists!$A$45:$A$50</xm:f>
          </x14:formula1>
          <xm:sqref>G6 G17</xm:sqref>
        </x14:dataValidation>
        <x14:dataValidation type="list" allowBlank="1" showInputMessage="1" showErrorMessage="1" xr:uid="{2DE0A18E-9748-438D-8113-A9F71FFFC5FA}">
          <x14:formula1>
            <xm:f>Lists!$A$22:$A$30</xm:f>
          </x14:formula1>
          <xm:sqref>I17 I6</xm:sqref>
        </x14:dataValidation>
        <x14:dataValidation type="list" allowBlank="1" showInputMessage="1" showErrorMessage="1" xr:uid="{4B18680F-31CC-446C-A0FE-442ABABE6DF5}">
          <x14:formula1>
            <xm:f>Lists!$A$35:$A$40</xm:f>
          </x14:formula1>
          <xm:sqref>J17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C000"/>
    <pageSetUpPr fitToPage="1"/>
  </sheetPr>
  <dimension ref="A1:F27"/>
  <sheetViews>
    <sheetView topLeftCell="C6" zoomScale="110" zoomScaleNormal="110" workbookViewId="0">
      <selection activeCell="F10" sqref="F10"/>
    </sheetView>
  </sheetViews>
  <sheetFormatPr defaultColWidth="8.81640625" defaultRowHeight="13.8" x14ac:dyDescent="0.25"/>
  <cols>
    <col min="1" max="1" width="10.08984375" style="186" customWidth="1"/>
    <col min="2" max="2" width="19.08984375" style="187" customWidth="1"/>
    <col min="3" max="3" width="77.26953125" style="186" customWidth="1"/>
    <col min="4" max="4" width="30" style="165" customWidth="1"/>
    <col min="5" max="5" width="28.08984375" style="162" customWidth="1"/>
    <col min="6" max="6" width="46.7265625" style="162" customWidth="1"/>
    <col min="7" max="16384" width="8.81640625" style="162"/>
  </cols>
  <sheetData>
    <row r="1" spans="1:6" ht="15.6" thickBot="1" x14ac:dyDescent="0.3">
      <c r="F1"/>
    </row>
    <row r="2" spans="1:6" ht="15" x14ac:dyDescent="0.25">
      <c r="A2" s="822" t="s">
        <v>369</v>
      </c>
      <c r="B2" s="823"/>
      <c r="C2" s="823"/>
      <c r="D2" s="824"/>
      <c r="E2" s="162" t="s">
        <v>1128</v>
      </c>
      <c r="F2"/>
    </row>
    <row r="3" spans="1:6" ht="15.6" thickBot="1" x14ac:dyDescent="0.3">
      <c r="A3" s="825"/>
      <c r="B3" s="826"/>
      <c r="C3" s="826"/>
      <c r="D3" s="827"/>
      <c r="F3"/>
    </row>
    <row r="4" spans="1:6" ht="15.6" thickBot="1" x14ac:dyDescent="0.3">
      <c r="F4"/>
    </row>
    <row r="5" spans="1:6" s="119" customFormat="1" ht="46.5" customHeight="1" thickBot="1" x14ac:dyDescent="0.3">
      <c r="A5" s="176" t="s">
        <v>94</v>
      </c>
      <c r="B5" s="177" t="s">
        <v>36</v>
      </c>
      <c r="C5" s="114" t="s">
        <v>40</v>
      </c>
      <c r="D5" s="214" t="s">
        <v>196</v>
      </c>
      <c r="E5" s="507" t="s">
        <v>1003</v>
      </c>
      <c r="F5" s="453" t="s">
        <v>999</v>
      </c>
    </row>
    <row r="6" spans="1:6" s="119" customFormat="1" ht="153" thickTop="1" thickBot="1" x14ac:dyDescent="0.3">
      <c r="A6" s="114"/>
      <c r="B6" s="114" t="s">
        <v>37</v>
      </c>
      <c r="C6" s="276" t="s">
        <v>579</v>
      </c>
      <c r="D6" s="238"/>
      <c r="E6" s="512"/>
      <c r="F6" s="509"/>
    </row>
    <row r="7" spans="1:6" s="153" customFormat="1" ht="14.4" thickBot="1" x14ac:dyDescent="0.3">
      <c r="A7" s="173"/>
      <c r="B7" s="121"/>
      <c r="C7" s="138" t="s">
        <v>197</v>
      </c>
      <c r="D7" s="476"/>
      <c r="E7" s="513"/>
      <c r="F7" s="509"/>
    </row>
    <row r="8" spans="1:6" s="153" customFormat="1" ht="193.8" thickBot="1" x14ac:dyDescent="0.3">
      <c r="A8" s="178"/>
      <c r="B8" s="114" t="s">
        <v>39</v>
      </c>
      <c r="C8" s="161" t="s">
        <v>658</v>
      </c>
      <c r="D8" s="238" t="s">
        <v>72</v>
      </c>
      <c r="E8" s="513"/>
      <c r="F8" s="509" t="s">
        <v>990</v>
      </c>
    </row>
    <row r="9" spans="1:6" s="153" customFormat="1" ht="42" thickBot="1" x14ac:dyDescent="0.3">
      <c r="A9" s="178"/>
      <c r="B9" s="114" t="s">
        <v>39</v>
      </c>
      <c r="C9" s="126" t="s">
        <v>198</v>
      </c>
      <c r="D9" s="508"/>
      <c r="E9" s="513"/>
      <c r="F9" s="510"/>
    </row>
    <row r="10" spans="1:6" s="153" customFormat="1" ht="111" thickBot="1" x14ac:dyDescent="0.3">
      <c r="A10" s="630"/>
      <c r="B10" s="114" t="s">
        <v>38</v>
      </c>
      <c r="C10" s="181" t="s">
        <v>352</v>
      </c>
      <c r="D10" s="238" t="s">
        <v>56</v>
      </c>
      <c r="E10" s="513" t="s">
        <v>1171</v>
      </c>
      <c r="F10" s="477" t="s">
        <v>1217</v>
      </c>
    </row>
    <row r="11" spans="1:6" s="153" customFormat="1" ht="14.4" thickBot="1" x14ac:dyDescent="0.3">
      <c r="A11" s="182"/>
      <c r="B11" s="121"/>
      <c r="C11" s="122" t="s">
        <v>77</v>
      </c>
      <c r="D11" s="476"/>
      <c r="E11" s="513"/>
      <c r="F11" s="510"/>
    </row>
    <row r="12" spans="1:6" ht="55.8" thickBot="1" x14ac:dyDescent="0.3">
      <c r="A12" s="180"/>
      <c r="B12" s="183" t="s">
        <v>39</v>
      </c>
      <c r="C12" s="184" t="s">
        <v>353</v>
      </c>
      <c r="D12" s="438"/>
      <c r="E12" s="514"/>
      <c r="F12" s="510" t="s">
        <v>984</v>
      </c>
    </row>
    <row r="13" spans="1:6" s="153" customFormat="1" ht="125.85" customHeight="1" thickBot="1" x14ac:dyDescent="0.3">
      <c r="A13" s="178"/>
      <c r="B13" s="114" t="s">
        <v>39</v>
      </c>
      <c r="C13" s="126" t="s">
        <v>351</v>
      </c>
      <c r="D13" s="238" t="s">
        <v>350</v>
      </c>
      <c r="E13" s="513"/>
      <c r="F13" s="510" t="s">
        <v>984</v>
      </c>
    </row>
    <row r="14" spans="1:6" s="153" customFormat="1" ht="125.85" customHeight="1" thickBot="1" x14ac:dyDescent="0.3">
      <c r="A14" s="178"/>
      <c r="B14" s="294" t="s">
        <v>660</v>
      </c>
      <c r="C14" s="117" t="s">
        <v>659</v>
      </c>
      <c r="D14" s="238"/>
      <c r="E14" s="513"/>
      <c r="F14" s="510" t="s">
        <v>990</v>
      </c>
    </row>
    <row r="15" spans="1:6" s="153" customFormat="1" ht="176.25" customHeight="1" thickBot="1" x14ac:dyDescent="0.3">
      <c r="A15" s="178"/>
      <c r="B15" s="294" t="s">
        <v>666</v>
      </c>
      <c r="C15" s="188" t="s">
        <v>661</v>
      </c>
      <c r="D15" s="609" t="s">
        <v>1141</v>
      </c>
      <c r="E15" s="513"/>
      <c r="F15" s="477" t="s">
        <v>1013</v>
      </c>
    </row>
    <row r="16" spans="1:6" s="153" customFormat="1" ht="97.8" customHeight="1" thickBot="1" x14ac:dyDescent="0.3">
      <c r="A16" s="178"/>
      <c r="B16" s="294" t="s">
        <v>666</v>
      </c>
      <c r="C16" s="126" t="s">
        <v>1167</v>
      </c>
      <c r="D16" s="444" t="s">
        <v>668</v>
      </c>
      <c r="E16" s="513"/>
      <c r="F16" s="477" t="s">
        <v>1014</v>
      </c>
    </row>
    <row r="17" spans="1:6" s="153" customFormat="1" ht="129" customHeight="1" thickBot="1" x14ac:dyDescent="0.3">
      <c r="A17" s="178"/>
      <c r="B17" s="294" t="s">
        <v>666</v>
      </c>
      <c r="C17" s="117" t="s">
        <v>662</v>
      </c>
      <c r="D17" s="444" t="s">
        <v>668</v>
      </c>
      <c r="E17" s="513"/>
      <c r="F17" s="477" t="s">
        <v>1015</v>
      </c>
    </row>
    <row r="18" spans="1:6" s="153" customFormat="1" ht="48" customHeight="1" thickBot="1" x14ac:dyDescent="0.3">
      <c r="A18" s="178"/>
      <c r="B18" s="294" t="s">
        <v>667</v>
      </c>
      <c r="C18" s="128" t="s">
        <v>663</v>
      </c>
      <c r="D18" s="238"/>
      <c r="E18" s="513"/>
      <c r="F18" s="510"/>
    </row>
    <row r="19" spans="1:6" s="153" customFormat="1" ht="51.75" customHeight="1" thickBot="1" x14ac:dyDescent="0.3">
      <c r="A19" s="178"/>
      <c r="B19" s="294" t="s">
        <v>666</v>
      </c>
      <c r="C19" s="126" t="s">
        <v>664</v>
      </c>
      <c r="D19" s="238"/>
      <c r="E19" s="513"/>
      <c r="F19" s="477" t="s">
        <v>991</v>
      </c>
    </row>
    <row r="20" spans="1:6" s="153" customFormat="1" ht="85.5" customHeight="1" thickBot="1" x14ac:dyDescent="0.3">
      <c r="A20" s="178"/>
      <c r="B20" s="294" t="s">
        <v>666</v>
      </c>
      <c r="C20" s="320" t="s">
        <v>665</v>
      </c>
      <c r="D20" s="444" t="s">
        <v>668</v>
      </c>
      <c r="E20" s="513"/>
      <c r="F20" s="477" t="s">
        <v>1016</v>
      </c>
    </row>
    <row r="21" spans="1:6" s="153" customFormat="1" ht="14.4" thickBot="1" x14ac:dyDescent="0.3">
      <c r="A21" s="515"/>
      <c r="B21" s="516"/>
      <c r="C21" s="517" t="s">
        <v>68</v>
      </c>
      <c r="D21" s="518"/>
      <c r="E21" s="828" t="s">
        <v>1031</v>
      </c>
      <c r="F21" s="519" t="s">
        <v>957</v>
      </c>
    </row>
    <row r="22" spans="1:6" s="185" customFormat="1" ht="111" thickBot="1" x14ac:dyDescent="0.3">
      <c r="A22" s="516"/>
      <c r="B22" s="520" t="s">
        <v>39</v>
      </c>
      <c r="C22" s="521" t="s">
        <v>354</v>
      </c>
      <c r="D22" s="522" t="s">
        <v>199</v>
      </c>
      <c r="E22" s="828"/>
      <c r="F22" s="519" t="s">
        <v>992</v>
      </c>
    </row>
    <row r="23" spans="1:6" s="153" customFormat="1" ht="29.4" thickBot="1" x14ac:dyDescent="0.3">
      <c r="A23" s="515"/>
      <c r="B23" s="520" t="s">
        <v>38</v>
      </c>
      <c r="C23" s="523" t="s">
        <v>200</v>
      </c>
      <c r="D23" s="524" t="s">
        <v>201</v>
      </c>
      <c r="E23" s="828"/>
      <c r="F23" s="519" t="s">
        <v>992</v>
      </c>
    </row>
    <row r="24" spans="1:6" s="153" customFormat="1" ht="14.4" thickBot="1" x14ac:dyDescent="0.3">
      <c r="A24" s="525"/>
      <c r="B24" s="516"/>
      <c r="C24" s="517" t="s">
        <v>69</v>
      </c>
      <c r="D24" s="518"/>
      <c r="E24" s="828"/>
      <c r="F24" s="519" t="s">
        <v>992</v>
      </c>
    </row>
    <row r="25" spans="1:6" s="153" customFormat="1" ht="111" thickBot="1" x14ac:dyDescent="0.3">
      <c r="A25" s="515"/>
      <c r="B25" s="520" t="s">
        <v>39</v>
      </c>
      <c r="C25" s="521" t="s">
        <v>355</v>
      </c>
      <c r="D25" s="526" t="s">
        <v>199</v>
      </c>
      <c r="E25" s="828"/>
      <c r="F25" s="519" t="s">
        <v>992</v>
      </c>
    </row>
    <row r="26" spans="1:6" s="153" customFormat="1" ht="29.4" thickBot="1" x14ac:dyDescent="0.3">
      <c r="A26" s="525"/>
      <c r="B26" s="520" t="s">
        <v>38</v>
      </c>
      <c r="C26" s="527" t="s">
        <v>202</v>
      </c>
      <c r="D26" s="524" t="s">
        <v>201</v>
      </c>
      <c r="E26" s="829"/>
      <c r="F26" s="519" t="s">
        <v>992</v>
      </c>
    </row>
    <row r="27" spans="1:6" ht="15" x14ac:dyDescent="0.25">
      <c r="A27" s="146"/>
      <c r="B27" s="147"/>
      <c r="C27" s="127"/>
      <c r="D27" s="148"/>
      <c r="F27"/>
    </row>
  </sheetData>
  <autoFilter ref="A5:D27" xr:uid="{00000000-0009-0000-0000-00000E000000}"/>
  <mergeCells count="2">
    <mergeCell ref="A2:D3"/>
    <mergeCell ref="E21:E26"/>
  </mergeCells>
  <dataValidations count="1">
    <dataValidation type="list" allowBlank="1" showInputMessage="1" showErrorMessage="1" sqref="B27:B1048576 B5:B25" xr:uid="{00000000-0002-0000-0E00-000003000000}">
      <formula1>Spec_Compl_Adj</formula1>
    </dataValidation>
  </dataValidations>
  <printOptions headings="1"/>
  <pageMargins left="0.70866141732283472" right="0.70866141732283472" top="0.74803149606299213" bottom="0.74803149606299213" header="0.31496062992125984" footer="0.31496062992125984"/>
  <pageSetup paperSize="9" scale="91" fitToHeight="0" orientation="landscape" r:id="rId1"/>
  <headerFooter>
    <oddHeader>&amp;A&amp;RPage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BD213-E43E-4485-96C9-9D1A9A756482}">
  <sheetPr codeName="Sheet23"/>
  <dimension ref="A2:J9"/>
  <sheetViews>
    <sheetView workbookViewId="0">
      <selection activeCell="K6" sqref="K6"/>
    </sheetView>
  </sheetViews>
  <sheetFormatPr defaultRowHeight="15" x14ac:dyDescent="0.25"/>
  <cols>
    <col min="3" max="3" width="54.26953125" customWidth="1"/>
  </cols>
  <sheetData>
    <row r="2" spans="1:10" x14ac:dyDescent="0.25">
      <c r="A2" s="830" t="s">
        <v>1129</v>
      </c>
      <c r="B2" s="830"/>
      <c r="C2" s="830"/>
      <c r="D2" s="830"/>
      <c r="E2" s="830"/>
      <c r="F2" s="830"/>
      <c r="G2" s="830"/>
      <c r="H2" s="830"/>
      <c r="J2" t="s">
        <v>1142</v>
      </c>
    </row>
    <row r="3" spans="1:10" ht="26.4" x14ac:dyDescent="0.25">
      <c r="A3" s="8">
        <v>4.04</v>
      </c>
      <c r="B3" s="8" t="s">
        <v>39</v>
      </c>
      <c r="C3" s="13" t="s">
        <v>1130</v>
      </c>
      <c r="D3" s="12" t="s">
        <v>990</v>
      </c>
      <c r="E3" s="8"/>
      <c r="F3" s="12"/>
      <c r="G3" s="594"/>
      <c r="H3" s="594"/>
    </row>
    <row r="4" spans="1:10" ht="39.6" x14ac:dyDescent="0.25">
      <c r="A4" s="595">
        <v>4.05</v>
      </c>
      <c r="B4" s="595" t="s">
        <v>1131</v>
      </c>
      <c r="C4" s="595" t="s">
        <v>1132</v>
      </c>
      <c r="D4" s="595"/>
      <c r="E4" s="596"/>
      <c r="F4" s="12"/>
      <c r="G4" s="20"/>
      <c r="H4" s="12"/>
    </row>
    <row r="5" spans="1:10" ht="92.4" x14ac:dyDescent="0.25">
      <c r="A5" s="8">
        <v>4.0599999999999996</v>
      </c>
      <c r="B5" s="8" t="s">
        <v>1133</v>
      </c>
      <c r="C5" s="13" t="s">
        <v>1134</v>
      </c>
      <c r="D5" s="597" t="s">
        <v>1135</v>
      </c>
      <c r="E5" s="597"/>
      <c r="F5" s="597"/>
      <c r="G5" s="594"/>
      <c r="H5" s="594"/>
    </row>
    <row r="6" spans="1:10" ht="92.4" x14ac:dyDescent="0.25">
      <c r="A6" s="598">
        <v>4.07</v>
      </c>
      <c r="B6" s="8" t="s">
        <v>1133</v>
      </c>
      <c r="C6" s="13" t="s">
        <v>1136</v>
      </c>
      <c r="D6" s="597" t="s">
        <v>1135</v>
      </c>
      <c r="E6" s="597"/>
      <c r="F6" s="597"/>
      <c r="G6" s="594"/>
      <c r="H6" s="594"/>
    </row>
    <row r="7" spans="1:10" ht="39.6" x14ac:dyDescent="0.25">
      <c r="A7" s="8">
        <v>4.08</v>
      </c>
      <c r="B7" s="8" t="s">
        <v>39</v>
      </c>
      <c r="C7" s="13" t="s">
        <v>1137</v>
      </c>
      <c r="D7" s="12" t="s">
        <v>990</v>
      </c>
      <c r="E7" s="8"/>
      <c r="F7" s="12"/>
      <c r="G7" s="594"/>
      <c r="H7" s="594"/>
    </row>
    <row r="8" spans="1:10" ht="66" x14ac:dyDescent="0.25">
      <c r="A8" s="598">
        <v>4.09</v>
      </c>
      <c r="B8" s="8" t="s">
        <v>39</v>
      </c>
      <c r="C8" s="8" t="s">
        <v>1138</v>
      </c>
      <c r="D8" s="12" t="s">
        <v>990</v>
      </c>
      <c r="E8" s="8"/>
      <c r="F8" s="12"/>
      <c r="G8" s="594"/>
      <c r="H8" s="594"/>
    </row>
    <row r="9" spans="1:10" ht="26.4" x14ac:dyDescent="0.25">
      <c r="A9" s="599">
        <v>4.0999999999999996</v>
      </c>
      <c r="B9" s="595" t="s">
        <v>1131</v>
      </c>
      <c r="C9" s="595" t="s">
        <v>1139</v>
      </c>
      <c r="D9" s="600"/>
      <c r="E9" s="596"/>
      <c r="F9" s="601"/>
      <c r="G9" s="602"/>
      <c r="H9" s="603"/>
    </row>
  </sheetData>
  <mergeCells count="1">
    <mergeCell ref="A2:H2"/>
  </mergeCells>
  <conditionalFormatting sqref="D3:D9">
    <cfRule type="cellIs" dxfId="3" priority="3" operator="equal">
      <formula>"Disagree (please provide details in the adjudication section)"</formula>
    </cfRule>
    <cfRule type="cellIs" dxfId="2" priority="4" operator="equal">
      <formula>"Agree"</formula>
    </cfRule>
  </conditionalFormatting>
  <conditionalFormatting sqref="G4 G9">
    <cfRule type="cellIs" dxfId="1" priority="1" operator="equal">
      <formula>2</formula>
    </cfRule>
    <cfRule type="cellIs" dxfId="0" priority="2" operator="equal">
      <formula>1</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50"/>
    <pageSetUpPr fitToPage="1"/>
  </sheetPr>
  <dimension ref="A1:E36"/>
  <sheetViews>
    <sheetView zoomScale="90" zoomScaleNormal="90" workbookViewId="0">
      <pane ySplit="1" topLeftCell="A18" activePane="bottomLeft" state="frozen"/>
      <selection pane="bottomLeft" activeCell="D6" sqref="D6"/>
    </sheetView>
  </sheetViews>
  <sheetFormatPr defaultColWidth="8.81640625" defaultRowHeight="13.8" x14ac:dyDescent="0.25"/>
  <cols>
    <col min="1" max="1" width="12.81640625" style="146" customWidth="1"/>
    <col min="2" max="2" width="17.08984375" style="146" customWidth="1"/>
    <col min="3" max="3" width="91.08984375" style="127" customWidth="1"/>
    <col min="4" max="4" width="33.54296875" style="148" customWidth="1"/>
    <col min="5" max="16384" width="8.81640625" style="162"/>
  </cols>
  <sheetData>
    <row r="1" spans="1:4" s="146" customFormat="1" ht="71.849999999999994" customHeight="1" x14ac:dyDescent="0.25">
      <c r="A1" s="114" t="s">
        <v>94</v>
      </c>
      <c r="B1" s="114" t="s">
        <v>36</v>
      </c>
      <c r="C1" s="114" t="s">
        <v>40</v>
      </c>
      <c r="D1" s="260" t="s">
        <v>370</v>
      </c>
    </row>
    <row r="2" spans="1:4" s="119" customFormat="1" ht="124.2" x14ac:dyDescent="0.25">
      <c r="A2" s="114"/>
      <c r="B2" s="114" t="s">
        <v>37</v>
      </c>
      <c r="C2" s="276" t="s">
        <v>579</v>
      </c>
      <c r="D2" s="137"/>
    </row>
    <row r="3" spans="1:4" s="158" customFormat="1" x14ac:dyDescent="0.25">
      <c r="A3" s="121"/>
      <c r="B3" s="121"/>
      <c r="C3" s="138" t="s">
        <v>219</v>
      </c>
      <c r="D3" s="154"/>
    </row>
    <row r="4" spans="1:4" s="153" customFormat="1" ht="27.6" x14ac:dyDescent="0.25">
      <c r="A4" s="114"/>
      <c r="B4" s="114" t="s">
        <v>39</v>
      </c>
      <c r="C4" s="126" t="s">
        <v>220</v>
      </c>
      <c r="D4" s="137" t="s">
        <v>578</v>
      </c>
    </row>
    <row r="5" spans="1:4" s="153" customFormat="1" ht="82.8" x14ac:dyDescent="0.25">
      <c r="A5" s="114"/>
      <c r="B5" s="114" t="s">
        <v>39</v>
      </c>
      <c r="C5" s="188" t="s">
        <v>221</v>
      </c>
      <c r="D5" s="137" t="s">
        <v>578</v>
      </c>
    </row>
    <row r="6" spans="1:4" s="153" customFormat="1" ht="178.5" customHeight="1" x14ac:dyDescent="0.25">
      <c r="A6" s="326"/>
      <c r="B6" s="327" t="s">
        <v>39</v>
      </c>
      <c r="C6" s="131" t="s">
        <v>677</v>
      </c>
      <c r="D6" s="277" t="s">
        <v>678</v>
      </c>
    </row>
    <row r="7" spans="1:4" ht="82.8" x14ac:dyDescent="0.25">
      <c r="A7" s="114"/>
      <c r="B7" s="114" t="s">
        <v>39</v>
      </c>
      <c r="C7" s="126" t="s">
        <v>222</v>
      </c>
      <c r="D7" s="137" t="s">
        <v>578</v>
      </c>
    </row>
    <row r="8" spans="1:4" s="153" customFormat="1" ht="41.4" x14ac:dyDescent="0.25">
      <c r="A8" s="114"/>
      <c r="B8" s="114" t="s">
        <v>39</v>
      </c>
      <c r="C8" s="117" t="s">
        <v>223</v>
      </c>
      <c r="D8" s="137" t="s">
        <v>578</v>
      </c>
    </row>
    <row r="9" spans="1:4" s="153" customFormat="1" ht="41.4" x14ac:dyDescent="0.25">
      <c r="A9" s="129"/>
      <c r="B9" s="114" t="s">
        <v>39</v>
      </c>
      <c r="C9" s="126" t="s">
        <v>224</v>
      </c>
      <c r="D9" s="137" t="s">
        <v>578</v>
      </c>
    </row>
    <row r="10" spans="1:4" s="153" customFormat="1" ht="27.6" x14ac:dyDescent="0.25">
      <c r="A10" s="129"/>
      <c r="B10" s="114" t="s">
        <v>39</v>
      </c>
      <c r="C10" s="188" t="s">
        <v>225</v>
      </c>
      <c r="D10" s="137" t="s">
        <v>578</v>
      </c>
    </row>
    <row r="11" spans="1:4" s="153" customFormat="1" ht="55.2" x14ac:dyDescent="0.25">
      <c r="A11" s="129"/>
      <c r="B11" s="114" t="s">
        <v>39</v>
      </c>
      <c r="C11" s="126" t="s">
        <v>226</v>
      </c>
      <c r="D11" s="137" t="s">
        <v>578</v>
      </c>
    </row>
    <row r="12" spans="1:4" x14ac:dyDescent="0.25">
      <c r="A12" s="122"/>
      <c r="B12" s="122"/>
      <c r="C12" s="122" t="s">
        <v>65</v>
      </c>
      <c r="D12" s="154" t="s">
        <v>373</v>
      </c>
    </row>
    <row r="13" spans="1:4" ht="157.5" customHeight="1" x14ac:dyDescent="0.25">
      <c r="A13" s="307"/>
      <c r="B13" s="321" t="s">
        <v>39</v>
      </c>
      <c r="C13" s="328" t="s">
        <v>478</v>
      </c>
      <c r="D13" s="277" t="s">
        <v>679</v>
      </c>
    </row>
    <row r="14" spans="1:4" ht="26.4" x14ac:dyDescent="0.25">
      <c r="A14" s="323"/>
      <c r="B14" s="230" t="s">
        <v>38</v>
      </c>
      <c r="C14" s="231" t="s">
        <v>479</v>
      </c>
      <c r="D14" s="218" t="s">
        <v>373</v>
      </c>
    </row>
    <row r="15" spans="1:4" x14ac:dyDescent="0.25">
      <c r="A15" s="307"/>
      <c r="B15" s="321" t="s">
        <v>39</v>
      </c>
      <c r="C15" s="322" t="s">
        <v>480</v>
      </c>
      <c r="D15" s="277" t="s">
        <v>669</v>
      </c>
    </row>
    <row r="16" spans="1:4" ht="39.6" x14ac:dyDescent="0.25">
      <c r="A16" s="307"/>
      <c r="B16" s="321" t="s">
        <v>39</v>
      </c>
      <c r="C16" s="322" t="s">
        <v>481</v>
      </c>
      <c r="D16" s="277" t="s">
        <v>670</v>
      </c>
    </row>
    <row r="17" spans="1:5" ht="26.4" x14ac:dyDescent="0.25">
      <c r="A17" s="307"/>
      <c r="B17" s="321" t="s">
        <v>39</v>
      </c>
      <c r="C17" s="322" t="s">
        <v>482</v>
      </c>
      <c r="D17" s="277" t="s">
        <v>672</v>
      </c>
    </row>
    <row r="18" spans="1:5" ht="39.6" x14ac:dyDescent="0.25">
      <c r="A18" s="307"/>
      <c r="B18" s="321" t="s">
        <v>39</v>
      </c>
      <c r="C18" s="322" t="s">
        <v>483</v>
      </c>
      <c r="D18" s="277" t="s">
        <v>671</v>
      </c>
    </row>
    <row r="19" spans="1:5" ht="79.2" x14ac:dyDescent="0.25">
      <c r="A19" s="307"/>
      <c r="B19" s="321" t="s">
        <v>39</v>
      </c>
      <c r="C19" s="322" t="s">
        <v>484</v>
      </c>
      <c r="D19" s="277" t="s">
        <v>673</v>
      </c>
    </row>
    <row r="20" spans="1:5" ht="26.4" x14ac:dyDescent="0.25">
      <c r="A20" s="323"/>
      <c r="B20" s="230" t="s">
        <v>38</v>
      </c>
      <c r="C20" s="222" t="s">
        <v>485</v>
      </c>
      <c r="D20" s="218" t="s">
        <v>373</v>
      </c>
    </row>
    <row r="21" spans="1:5" x14ac:dyDescent="0.25">
      <c r="A21" s="324"/>
      <c r="B21" s="324"/>
      <c r="C21" s="233" t="s">
        <v>486</v>
      </c>
      <c r="D21" s="175" t="s">
        <v>373</v>
      </c>
    </row>
    <row r="22" spans="1:5" ht="79.2" x14ac:dyDescent="0.25">
      <c r="A22" s="307"/>
      <c r="B22" s="321" t="s">
        <v>39</v>
      </c>
      <c r="C22" s="328" t="s">
        <v>487</v>
      </c>
      <c r="D22" s="277" t="s">
        <v>680</v>
      </c>
    </row>
    <row r="23" spans="1:5" ht="27.6" x14ac:dyDescent="0.25">
      <c r="A23" s="307"/>
      <c r="B23" s="321" t="s">
        <v>38</v>
      </c>
      <c r="C23" s="329" t="s">
        <v>488</v>
      </c>
      <c r="D23" s="277" t="s">
        <v>680</v>
      </c>
    </row>
    <row r="24" spans="1:5" x14ac:dyDescent="0.25">
      <c r="A24" s="147"/>
      <c r="B24" s="261"/>
      <c r="C24" s="162"/>
      <c r="D24" s="189"/>
    </row>
    <row r="25" spans="1:5" x14ac:dyDescent="0.25">
      <c r="A25" s="147"/>
      <c r="B25" s="261"/>
      <c r="C25" s="162"/>
      <c r="D25" s="189"/>
    </row>
    <row r="26" spans="1:5" x14ac:dyDescent="0.25">
      <c r="A26" s="147"/>
      <c r="B26" s="261"/>
      <c r="C26" s="162"/>
      <c r="D26" s="189"/>
    </row>
    <row r="28" spans="1:5" ht="14.4" thickBot="1" x14ac:dyDescent="0.3"/>
    <row r="29" spans="1:5" x14ac:dyDescent="0.25">
      <c r="A29" s="336"/>
      <c r="B29" s="330"/>
      <c r="C29" s="331" t="s">
        <v>237</v>
      </c>
      <c r="D29" s="332"/>
    </row>
    <row r="30" spans="1:5" ht="69" x14ac:dyDescent="0.25">
      <c r="A30" s="832" t="s">
        <v>682</v>
      </c>
      <c r="B30" s="114" t="s">
        <v>39</v>
      </c>
      <c r="C30" s="131" t="s">
        <v>674</v>
      </c>
      <c r="D30" s="831" t="s">
        <v>681</v>
      </c>
      <c r="E30" s="339" t="s">
        <v>700</v>
      </c>
    </row>
    <row r="31" spans="1:5" ht="82.8" x14ac:dyDescent="0.25">
      <c r="A31" s="833"/>
      <c r="B31" s="114" t="s">
        <v>39</v>
      </c>
      <c r="C31" s="131" t="s">
        <v>675</v>
      </c>
      <c r="D31" s="831"/>
      <c r="E31" s="148"/>
    </row>
    <row r="32" spans="1:5" ht="27.6" x14ac:dyDescent="0.25">
      <c r="A32" s="833"/>
      <c r="B32" s="114" t="s">
        <v>39</v>
      </c>
      <c r="C32" s="117" t="s">
        <v>242</v>
      </c>
      <c r="D32" s="831"/>
    </row>
    <row r="33" spans="1:4" x14ac:dyDescent="0.25">
      <c r="A33" s="833"/>
      <c r="B33" s="114" t="s">
        <v>39</v>
      </c>
      <c r="C33" s="117" t="s">
        <v>243</v>
      </c>
      <c r="D33" s="831"/>
    </row>
    <row r="34" spans="1:4" ht="27.6" x14ac:dyDescent="0.25">
      <c r="A34" s="833"/>
      <c r="B34" s="114" t="s">
        <v>38</v>
      </c>
      <c r="C34" s="325" t="s">
        <v>676</v>
      </c>
      <c r="D34" s="831"/>
    </row>
    <row r="35" spans="1:4" ht="55.8" thickBot="1" x14ac:dyDescent="0.3">
      <c r="A35" s="834"/>
      <c r="B35" s="114" t="s">
        <v>39</v>
      </c>
      <c r="C35" s="334" t="s">
        <v>245</v>
      </c>
      <c r="D35" s="831"/>
    </row>
    <row r="36" spans="1:4" x14ac:dyDescent="0.25">
      <c r="C36" s="335"/>
      <c r="D36" s="333"/>
    </row>
  </sheetData>
  <autoFilter ref="A1:D23" xr:uid="{00000000-0001-0000-1000-000000000000}"/>
  <mergeCells count="2">
    <mergeCell ref="D30:D35"/>
    <mergeCell ref="A30:A35"/>
  </mergeCells>
  <dataValidations count="1">
    <dataValidation type="list" allowBlank="1" showInputMessage="1" showErrorMessage="1" sqref="A21 D6 A12 B1:B1048576 C12:D23" xr:uid="{00000000-0002-0000-1000-000003000000}">
      <formula1>Spec_Compl_Adj</formula1>
    </dataValidation>
  </dataValidations>
  <printOptions headings="1"/>
  <pageMargins left="0.70866141732283472" right="0.70866141732283472" top="0.74803149606299213" bottom="0.74803149606299213" header="0.31496062992125984" footer="0.31496062992125984"/>
  <pageSetup paperSize="9" scale="92" fitToHeight="0" orientation="landscape" r:id="rId1"/>
  <headerFooter>
    <oddHeader>&amp;A&amp;RPage &amp;P</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C75C4-E1CA-4448-8A03-9EAD0FAEF711}">
  <sheetPr codeName="Sheet40">
    <tabColor theme="5" tint="0.39997558519241921"/>
    <pageSetUpPr fitToPage="1"/>
  </sheetPr>
  <dimension ref="A1:I61"/>
  <sheetViews>
    <sheetView zoomScaleNormal="100" workbookViewId="0">
      <selection activeCell="A45" sqref="A45:B50"/>
    </sheetView>
  </sheetViews>
  <sheetFormatPr defaultColWidth="8.81640625" defaultRowHeight="15" x14ac:dyDescent="0.25"/>
  <cols>
    <col min="1" max="1" width="15.453125" customWidth="1"/>
    <col min="2" max="2" width="21.26953125" customWidth="1"/>
    <col min="3" max="3" width="11.453125" customWidth="1"/>
    <col min="4" max="4" width="16.7265625" customWidth="1"/>
    <col min="5" max="5" width="15.7265625" customWidth="1"/>
    <col min="6" max="6" width="34.7265625" customWidth="1"/>
    <col min="7" max="7" width="11.7265625" customWidth="1"/>
    <col min="8" max="8" width="2.453125" customWidth="1"/>
    <col min="9" max="9" width="23.08984375" customWidth="1"/>
  </cols>
  <sheetData>
    <row r="1" spans="1:9" ht="15.6" x14ac:dyDescent="0.3">
      <c r="A1" s="805" t="s">
        <v>1238</v>
      </c>
      <c r="B1" s="805"/>
      <c r="C1" s="805"/>
      <c r="D1" s="805"/>
      <c r="E1" s="805"/>
      <c r="F1" s="805"/>
      <c r="G1" s="78"/>
    </row>
    <row r="2" spans="1:9" ht="16.2" thickBot="1" x14ac:dyDescent="0.35">
      <c r="A2" s="683"/>
      <c r="B2" s="683"/>
      <c r="C2" s="683"/>
      <c r="D2" s="683"/>
      <c r="E2" s="683"/>
      <c r="F2" s="683"/>
      <c r="G2" s="78"/>
    </row>
    <row r="3" spans="1:9" ht="64.5" customHeight="1" thickBot="1" x14ac:dyDescent="0.3">
      <c r="A3" s="806" t="s">
        <v>1239</v>
      </c>
      <c r="B3" s="807"/>
      <c r="C3" s="807"/>
      <c r="D3" s="807"/>
      <c r="E3" s="807"/>
      <c r="F3" s="808"/>
      <c r="G3" s="78"/>
    </row>
    <row r="4" spans="1:9" ht="15.6" x14ac:dyDescent="0.3">
      <c r="A4" s="683"/>
      <c r="B4" s="683"/>
      <c r="C4" s="683"/>
      <c r="D4" s="683"/>
      <c r="E4" s="683"/>
      <c r="F4" s="683"/>
      <c r="G4" s="78"/>
    </row>
    <row r="5" spans="1:9" ht="15.6" x14ac:dyDescent="0.3">
      <c r="A5" s="79" t="s">
        <v>1240</v>
      </c>
      <c r="B5" s="683"/>
      <c r="C5" s="683"/>
      <c r="D5" s="683"/>
      <c r="E5" s="683"/>
      <c r="F5" s="683"/>
      <c r="G5" s="78"/>
    </row>
    <row r="6" spans="1:9" ht="15.6" x14ac:dyDescent="0.3">
      <c r="A6" s="79" t="s">
        <v>1241</v>
      </c>
      <c r="B6" s="683"/>
      <c r="C6" s="683"/>
      <c r="D6" s="683"/>
      <c r="E6" s="683"/>
      <c r="F6" s="683"/>
      <c r="G6" s="78"/>
    </row>
    <row r="7" spans="1:9" ht="15.6" x14ac:dyDescent="0.3">
      <c r="A7" s="79" t="s">
        <v>1242</v>
      </c>
      <c r="B7" s="683"/>
      <c r="C7" s="683"/>
      <c r="D7" s="683"/>
      <c r="E7" s="683"/>
      <c r="F7" s="683"/>
      <c r="G7" s="78"/>
    </row>
    <row r="8" spans="1:9" ht="15.6" x14ac:dyDescent="0.3">
      <c r="A8" s="79"/>
      <c r="B8" s="683"/>
      <c r="C8" s="683"/>
      <c r="D8" s="683"/>
      <c r="E8" s="683"/>
      <c r="F8" s="683"/>
      <c r="G8" s="78"/>
    </row>
    <row r="9" spans="1:9" ht="15.6" x14ac:dyDescent="0.25">
      <c r="A9" s="809" t="s">
        <v>1243</v>
      </c>
      <c r="B9" s="809"/>
      <c r="C9" s="809"/>
      <c r="D9" s="809"/>
      <c r="E9" s="809"/>
      <c r="F9" s="809"/>
      <c r="G9" s="78"/>
    </row>
    <row r="10" spans="1:9" ht="15.6" x14ac:dyDescent="0.25">
      <c r="A10" s="809" t="s">
        <v>1244</v>
      </c>
      <c r="B10" s="809"/>
      <c r="C10" s="809"/>
      <c r="D10" s="809"/>
      <c r="E10" s="809"/>
      <c r="F10" s="809"/>
      <c r="G10" s="684"/>
    </row>
    <row r="11" spans="1:9" s="686" customFormat="1" ht="34.5" customHeight="1" x14ac:dyDescent="0.25">
      <c r="A11" s="810" t="s">
        <v>1245</v>
      </c>
      <c r="B11" s="810"/>
      <c r="C11" s="810"/>
      <c r="D11" s="810"/>
      <c r="E11" s="810"/>
      <c r="F11" s="810"/>
      <c r="G11" s="78"/>
      <c r="H11"/>
      <c r="I11" s="685"/>
    </row>
    <row r="12" spans="1:9" ht="16.2" thickBot="1" x14ac:dyDescent="0.35">
      <c r="A12" s="687"/>
      <c r="I12" s="688"/>
    </row>
    <row r="13" spans="1:9" ht="39.6" x14ac:dyDescent="0.25">
      <c r="A13" s="689" t="s">
        <v>1246</v>
      </c>
      <c r="B13" s="803"/>
      <c r="C13" s="804"/>
      <c r="D13" s="804"/>
      <c r="E13" s="804"/>
      <c r="F13" s="686"/>
      <c r="G13" s="686"/>
      <c r="H13" s="686"/>
    </row>
    <row r="14" spans="1:9" x14ac:dyDescent="0.25">
      <c r="A14" s="690" t="s">
        <v>39</v>
      </c>
    </row>
    <row r="15" spans="1:9" x14ac:dyDescent="0.25">
      <c r="A15" s="691" t="s">
        <v>37</v>
      </c>
    </row>
    <row r="16" spans="1:9" ht="15.6" thickBot="1" x14ac:dyDescent="0.3">
      <c r="A16" s="692" t="s">
        <v>38</v>
      </c>
      <c r="C16" s="274"/>
      <c r="D16" s="274"/>
      <c r="E16" s="274"/>
      <c r="F16" s="274"/>
      <c r="G16" s="274"/>
    </row>
    <row r="20" spans="1:6" s="693" customFormat="1" ht="13.8" thickBot="1" x14ac:dyDescent="0.3">
      <c r="A20" s="693" t="s">
        <v>1247</v>
      </c>
      <c r="D20" s="693" t="s">
        <v>1248</v>
      </c>
    </row>
    <row r="21" spans="1:6" ht="27" thickBot="1" x14ac:dyDescent="0.3">
      <c r="A21" s="694" t="s">
        <v>5</v>
      </c>
      <c r="B21" s="695" t="s">
        <v>6</v>
      </c>
      <c r="D21" s="694" t="s">
        <v>5</v>
      </c>
      <c r="E21" s="695" t="s">
        <v>6</v>
      </c>
      <c r="F21" s="695" t="s">
        <v>1249</v>
      </c>
    </row>
    <row r="22" spans="1:6" ht="21" x14ac:dyDescent="0.25">
      <c r="A22" s="696" t="s">
        <v>1234</v>
      </c>
      <c r="B22" s="697">
        <v>2</v>
      </c>
      <c r="D22" s="696" t="s">
        <v>9</v>
      </c>
      <c r="E22" s="698">
        <v>0</v>
      </c>
      <c r="F22" s="698" t="s">
        <v>1250</v>
      </c>
    </row>
    <row r="23" spans="1:6" ht="21" x14ac:dyDescent="0.25">
      <c r="A23" s="699" t="s">
        <v>1236</v>
      </c>
      <c r="B23" s="700">
        <v>2</v>
      </c>
      <c r="D23" s="699" t="s">
        <v>29</v>
      </c>
      <c r="E23" s="700">
        <v>1</v>
      </c>
      <c r="F23" s="700" t="s">
        <v>1251</v>
      </c>
    </row>
    <row r="24" spans="1:6" ht="21" x14ac:dyDescent="0.25">
      <c r="A24" s="699" t="s">
        <v>1232</v>
      </c>
      <c r="B24" s="700">
        <v>4</v>
      </c>
      <c r="D24" s="699" t="s">
        <v>1234</v>
      </c>
      <c r="E24" s="700">
        <v>2</v>
      </c>
      <c r="F24" s="700" t="s">
        <v>1252</v>
      </c>
    </row>
    <row r="25" spans="1:6" ht="31.2" x14ac:dyDescent="0.25">
      <c r="A25" s="699" t="s">
        <v>1253</v>
      </c>
      <c r="B25" s="700">
        <v>6</v>
      </c>
      <c r="D25" s="699" t="s">
        <v>1237</v>
      </c>
      <c r="E25" s="700">
        <v>2</v>
      </c>
      <c r="F25" s="700" t="s">
        <v>1254</v>
      </c>
    </row>
    <row r="26" spans="1:6" ht="21" x14ac:dyDescent="0.25">
      <c r="A26" s="699" t="s">
        <v>1255</v>
      </c>
      <c r="B26" s="700">
        <v>5</v>
      </c>
      <c r="D26" s="699" t="s">
        <v>1236</v>
      </c>
      <c r="E26" s="700">
        <v>2</v>
      </c>
      <c r="F26" s="700" t="s">
        <v>1256</v>
      </c>
    </row>
    <row r="27" spans="1:6" ht="41.4" x14ac:dyDescent="0.25">
      <c r="A27" s="699" t="s">
        <v>9</v>
      </c>
      <c r="B27" s="700">
        <v>0</v>
      </c>
      <c r="D27" s="699" t="s">
        <v>1257</v>
      </c>
      <c r="E27" s="700">
        <v>3</v>
      </c>
      <c r="F27" s="700" t="s">
        <v>1258</v>
      </c>
    </row>
    <row r="28" spans="1:6" ht="41.4" x14ac:dyDescent="0.25">
      <c r="A28" s="699" t="s">
        <v>29</v>
      </c>
      <c r="B28" s="700">
        <v>1</v>
      </c>
      <c r="D28" s="699" t="s">
        <v>1232</v>
      </c>
      <c r="E28" s="700">
        <v>4</v>
      </c>
      <c r="F28" s="700" t="s">
        <v>1259</v>
      </c>
    </row>
    <row r="29" spans="1:6" ht="31.2" x14ac:dyDescent="0.25">
      <c r="A29" s="699" t="s">
        <v>1237</v>
      </c>
      <c r="B29" s="700">
        <v>2</v>
      </c>
      <c r="D29" s="699" t="s">
        <v>1255</v>
      </c>
      <c r="E29" s="700">
        <v>5</v>
      </c>
      <c r="F29" s="700" t="s">
        <v>1260</v>
      </c>
    </row>
    <row r="30" spans="1:6" ht="31.8" thickBot="1" x14ac:dyDescent="0.3">
      <c r="A30" s="701" t="s">
        <v>1257</v>
      </c>
      <c r="B30" s="702">
        <v>3</v>
      </c>
      <c r="D30" s="701" t="s">
        <v>1253</v>
      </c>
      <c r="E30" s="702">
        <v>6</v>
      </c>
      <c r="F30" s="702" t="s">
        <v>1261</v>
      </c>
    </row>
    <row r="33" spans="1:6" s="693" customFormat="1" ht="13.8" thickBot="1" x14ac:dyDescent="0.3">
      <c r="A33" s="693" t="s">
        <v>1247</v>
      </c>
      <c r="D33" s="693" t="s">
        <v>1248</v>
      </c>
    </row>
    <row r="34" spans="1:6" ht="27" thickBot="1" x14ac:dyDescent="0.3">
      <c r="A34" s="703" t="s">
        <v>1262</v>
      </c>
      <c r="B34" s="704" t="s">
        <v>1263</v>
      </c>
      <c r="D34" s="703" t="s">
        <v>1262</v>
      </c>
      <c r="E34" s="704" t="s">
        <v>1263</v>
      </c>
      <c r="F34" s="704" t="s">
        <v>1249</v>
      </c>
    </row>
    <row r="35" spans="1:6" x14ac:dyDescent="0.25">
      <c r="A35" s="705" t="s">
        <v>1264</v>
      </c>
      <c r="B35" s="706">
        <v>4</v>
      </c>
      <c r="D35" s="705" t="s">
        <v>9</v>
      </c>
      <c r="E35" s="707">
        <v>0</v>
      </c>
      <c r="F35" s="706" t="s">
        <v>1250</v>
      </c>
    </row>
    <row r="36" spans="1:6" ht="21" x14ac:dyDescent="0.25">
      <c r="A36" s="708" t="s">
        <v>1265</v>
      </c>
      <c r="B36" s="709">
        <v>0</v>
      </c>
      <c r="D36" s="708" t="s">
        <v>1265</v>
      </c>
      <c r="E36" s="709">
        <v>0</v>
      </c>
      <c r="F36" s="709" t="s">
        <v>1266</v>
      </c>
    </row>
    <row r="37" spans="1:6" ht="31.2" x14ac:dyDescent="0.25">
      <c r="A37" s="708" t="s">
        <v>1235</v>
      </c>
      <c r="B37" s="709">
        <v>6</v>
      </c>
      <c r="D37" s="708" t="s">
        <v>1267</v>
      </c>
      <c r="E37" s="709">
        <v>1</v>
      </c>
      <c r="F37" s="709" t="s">
        <v>1268</v>
      </c>
    </row>
    <row r="38" spans="1:6" x14ac:dyDescent="0.25">
      <c r="A38" s="708" t="s">
        <v>1269</v>
      </c>
      <c r="B38" s="709">
        <v>5</v>
      </c>
      <c r="D38" s="708" t="s">
        <v>1264</v>
      </c>
      <c r="E38" s="709">
        <v>4</v>
      </c>
      <c r="F38" s="709" t="s">
        <v>1270</v>
      </c>
    </row>
    <row r="39" spans="1:6" ht="31.2" x14ac:dyDescent="0.25">
      <c r="A39" s="708" t="s">
        <v>1267</v>
      </c>
      <c r="B39" s="709">
        <v>1</v>
      </c>
      <c r="D39" s="708" t="s">
        <v>1269</v>
      </c>
      <c r="E39" s="709">
        <v>5</v>
      </c>
      <c r="F39" s="709" t="s">
        <v>1271</v>
      </c>
    </row>
    <row r="40" spans="1:6" ht="33.6" customHeight="1" thickBot="1" x14ac:dyDescent="0.3">
      <c r="A40" s="710" t="s">
        <v>9</v>
      </c>
      <c r="B40" s="711">
        <v>0</v>
      </c>
      <c r="D40" s="710" t="s">
        <v>1235</v>
      </c>
      <c r="E40" s="712">
        <v>6</v>
      </c>
      <c r="F40" s="711" t="s">
        <v>1272</v>
      </c>
    </row>
    <row r="43" spans="1:6" s="693" customFormat="1" ht="13.8" thickBot="1" x14ac:dyDescent="0.3">
      <c r="A43" s="693" t="s">
        <v>1247</v>
      </c>
      <c r="D43" s="693" t="s">
        <v>1248</v>
      </c>
    </row>
    <row r="44" spans="1:6" ht="27" thickBot="1" x14ac:dyDescent="0.3">
      <c r="A44" s="713" t="s">
        <v>43</v>
      </c>
      <c r="B44" s="714" t="s">
        <v>8</v>
      </c>
      <c r="D44" s="713" t="s">
        <v>43</v>
      </c>
      <c r="E44" s="714" t="s">
        <v>8</v>
      </c>
      <c r="F44" s="714" t="s">
        <v>1249</v>
      </c>
    </row>
    <row r="45" spans="1:6" x14ac:dyDescent="0.25">
      <c r="A45" s="715" t="s">
        <v>1273</v>
      </c>
      <c r="B45" s="716">
        <v>5</v>
      </c>
      <c r="D45" s="715" t="s">
        <v>9</v>
      </c>
      <c r="E45" s="717">
        <v>1.0000000000000001E-5</v>
      </c>
      <c r="F45" s="716" t="s">
        <v>1250</v>
      </c>
    </row>
    <row r="46" spans="1:6" x14ac:dyDescent="0.25">
      <c r="A46" s="718" t="s">
        <v>1231</v>
      </c>
      <c r="B46" s="719">
        <v>10</v>
      </c>
      <c r="D46" s="718" t="s">
        <v>1274</v>
      </c>
      <c r="E46" s="719">
        <v>1</v>
      </c>
      <c r="F46" s="719" t="s">
        <v>1275</v>
      </c>
    </row>
    <row r="47" spans="1:6" ht="31.2" x14ac:dyDescent="0.25">
      <c r="A47" s="718" t="s">
        <v>1276</v>
      </c>
      <c r="B47" s="719">
        <v>8</v>
      </c>
      <c r="D47" s="718" t="s">
        <v>1277</v>
      </c>
      <c r="E47" s="719">
        <v>3</v>
      </c>
      <c r="F47" s="719" t="s">
        <v>1278</v>
      </c>
    </row>
    <row r="48" spans="1:6" ht="31.2" x14ac:dyDescent="0.25">
      <c r="A48" s="718" t="s">
        <v>1277</v>
      </c>
      <c r="B48" s="719">
        <v>3</v>
      </c>
      <c r="D48" s="718" t="s">
        <v>1273</v>
      </c>
      <c r="E48" s="719">
        <v>5</v>
      </c>
      <c r="F48" s="719" t="s">
        <v>1279</v>
      </c>
    </row>
    <row r="49" spans="1:6" x14ac:dyDescent="0.25">
      <c r="A49" s="718" t="s">
        <v>9</v>
      </c>
      <c r="B49" s="720">
        <v>1.0000000000000001E-5</v>
      </c>
      <c r="D49" s="718" t="s">
        <v>1276</v>
      </c>
      <c r="E49" s="719">
        <v>8</v>
      </c>
      <c r="F49" s="719" t="s">
        <v>1280</v>
      </c>
    </row>
    <row r="50" spans="1:6" ht="21.6" thickBot="1" x14ac:dyDescent="0.3">
      <c r="A50" s="721" t="s">
        <v>1274</v>
      </c>
      <c r="B50" s="722">
        <v>1</v>
      </c>
      <c r="D50" s="721" t="s">
        <v>1231</v>
      </c>
      <c r="E50" s="722">
        <v>10</v>
      </c>
      <c r="F50" s="722" t="s">
        <v>1281</v>
      </c>
    </row>
    <row r="55" spans="1:6" ht="31.2" thickBot="1" x14ac:dyDescent="0.3">
      <c r="A55" s="723" t="s">
        <v>1282</v>
      </c>
    </row>
    <row r="56" spans="1:6" ht="15.6" thickBot="1" x14ac:dyDescent="0.3">
      <c r="A56" s="724" t="s">
        <v>9</v>
      </c>
      <c r="B56" s="725">
        <v>0</v>
      </c>
    </row>
    <row r="57" spans="1:6" ht="15.6" thickBot="1" x14ac:dyDescent="0.3">
      <c r="A57" s="726" t="s">
        <v>1283</v>
      </c>
      <c r="B57" s="727">
        <v>0</v>
      </c>
    </row>
    <row r="58" spans="1:6" ht="15.6" thickBot="1" x14ac:dyDescent="0.3">
      <c r="A58" s="726" t="s">
        <v>1284</v>
      </c>
      <c r="B58" s="728">
        <v>1</v>
      </c>
    </row>
    <row r="59" spans="1:6" ht="15.6" thickBot="1" x14ac:dyDescent="0.3">
      <c r="A59" s="726" t="s">
        <v>1285</v>
      </c>
      <c r="B59" s="728">
        <v>2</v>
      </c>
    </row>
    <row r="60" spans="1:6" ht="15.6" thickBot="1" x14ac:dyDescent="0.3">
      <c r="A60" s="726" t="s">
        <v>1286</v>
      </c>
      <c r="B60" s="728">
        <v>4</v>
      </c>
    </row>
    <row r="61" spans="1:6" ht="15.6" thickBot="1" x14ac:dyDescent="0.3">
      <c r="A61" s="726" t="s">
        <v>1287</v>
      </c>
      <c r="B61" s="728">
        <v>6</v>
      </c>
    </row>
  </sheetData>
  <sheetProtection formatCells="0" formatColumns="0" pivotTables="0"/>
  <mergeCells count="6">
    <mergeCell ref="B13:E13"/>
    <mergeCell ref="A1:F1"/>
    <mergeCell ref="A3:F3"/>
    <mergeCell ref="A9:F9"/>
    <mergeCell ref="A10:F10"/>
    <mergeCell ref="A11:F11"/>
  </mergeCells>
  <pageMargins left="0.70866141732283472" right="0.70866141732283472" top="0.74803149606299213" bottom="0.74803149606299213" header="0.31496062992125984" footer="0.31496062992125984"/>
  <pageSetup paperSize="9" scale="47" fitToHeight="0" orientation="portrait" r:id="rId1"/>
  <headerFooter>
    <oddHeader>&amp;A</oddHeader>
    <oddFooter>&amp;F</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2FD29-7035-4800-8701-EDE1116E42DA}">
  <sheetPr codeName="Sheet25">
    <tabColor rgb="FFFFC000"/>
  </sheetPr>
  <dimension ref="A1:F27"/>
  <sheetViews>
    <sheetView topLeftCell="B6" workbookViewId="0">
      <selection activeCell="D9" sqref="D9"/>
    </sheetView>
  </sheetViews>
  <sheetFormatPr defaultColWidth="8.81640625" defaultRowHeight="13.8" x14ac:dyDescent="0.25"/>
  <cols>
    <col min="1" max="1" width="12.81640625" style="146" customWidth="1"/>
    <col min="2" max="2" width="17.08984375" style="146" customWidth="1"/>
    <col min="3" max="3" width="91.08984375" style="127" customWidth="1"/>
    <col min="4" max="5" width="33.54296875" style="148" customWidth="1"/>
    <col min="6" max="6" width="46.7265625" style="162" customWidth="1"/>
    <col min="7" max="16384" width="8.81640625" style="162"/>
  </cols>
  <sheetData>
    <row r="1" spans="1:6" s="146" customFormat="1" ht="71.849999999999994" customHeight="1" thickBot="1" x14ac:dyDescent="0.3">
      <c r="A1" s="114" t="s">
        <v>94</v>
      </c>
      <c r="B1" s="114" t="s">
        <v>36</v>
      </c>
      <c r="C1" s="114" t="s">
        <v>40</v>
      </c>
      <c r="D1" s="529" t="s">
        <v>370</v>
      </c>
      <c r="E1" s="531" t="s">
        <v>1003</v>
      </c>
      <c r="F1" s="484" t="s">
        <v>999</v>
      </c>
    </row>
    <row r="2" spans="1:6" s="119" customFormat="1" ht="124.8" thickBot="1" x14ac:dyDescent="0.3">
      <c r="A2" s="114"/>
      <c r="B2" s="114" t="s">
        <v>37</v>
      </c>
      <c r="C2" s="276" t="s">
        <v>579</v>
      </c>
      <c r="D2" s="435"/>
      <c r="E2" s="498"/>
      <c r="F2" s="530"/>
    </row>
    <row r="3" spans="1:6" s="158" customFormat="1" ht="14.4" thickBot="1" x14ac:dyDescent="0.3">
      <c r="A3" s="121"/>
      <c r="B3" s="121"/>
      <c r="C3" s="138" t="s">
        <v>219</v>
      </c>
      <c r="D3" s="457"/>
      <c r="E3" s="532"/>
      <c r="F3" s="530"/>
    </row>
    <row r="4" spans="1:6" s="153" customFormat="1" ht="28.2" thickBot="1" x14ac:dyDescent="0.3">
      <c r="A4" s="114"/>
      <c r="B4" s="618" t="s">
        <v>39</v>
      </c>
      <c r="C4" s="126" t="s">
        <v>220</v>
      </c>
      <c r="D4" s="435" t="s">
        <v>578</v>
      </c>
      <c r="E4" s="498" t="s">
        <v>981</v>
      </c>
      <c r="F4" s="530"/>
    </row>
    <row r="5" spans="1:6" s="153" customFormat="1" ht="83.4" thickBot="1" x14ac:dyDescent="0.3">
      <c r="A5" s="114"/>
      <c r="B5" s="114" t="s">
        <v>39</v>
      </c>
      <c r="C5" s="188" t="s">
        <v>221</v>
      </c>
      <c r="D5" s="435" t="s">
        <v>578</v>
      </c>
      <c r="E5" s="498" t="s">
        <v>981</v>
      </c>
      <c r="F5" s="510"/>
    </row>
    <row r="6" spans="1:6" s="153" customFormat="1" ht="178.5" customHeight="1" thickBot="1" x14ac:dyDescent="0.3">
      <c r="A6" s="326"/>
      <c r="B6" s="327" t="s">
        <v>39</v>
      </c>
      <c r="C6" s="131" t="s">
        <v>677</v>
      </c>
      <c r="D6" s="439"/>
      <c r="E6" s="488" t="s">
        <v>981</v>
      </c>
      <c r="F6" s="509"/>
    </row>
    <row r="7" spans="1:6" ht="83.4" thickBot="1" x14ac:dyDescent="0.3">
      <c r="A7" s="114"/>
      <c r="B7" s="114" t="s">
        <v>39</v>
      </c>
      <c r="C7" s="126" t="s">
        <v>222</v>
      </c>
      <c r="D7" s="435" t="s">
        <v>578</v>
      </c>
      <c r="E7" s="498" t="s">
        <v>981</v>
      </c>
      <c r="F7" s="509"/>
    </row>
    <row r="8" spans="1:6" s="153" customFormat="1" ht="42" thickBot="1" x14ac:dyDescent="0.3">
      <c r="A8" s="114"/>
      <c r="B8" s="114" t="s">
        <v>39</v>
      </c>
      <c r="C8" s="117" t="s">
        <v>223</v>
      </c>
      <c r="D8" s="435" t="s">
        <v>578</v>
      </c>
      <c r="E8" s="498" t="s">
        <v>981</v>
      </c>
      <c r="F8" s="509"/>
    </row>
    <row r="9" spans="1:6" s="153" customFormat="1" ht="42" thickBot="1" x14ac:dyDescent="0.3">
      <c r="A9" s="129"/>
      <c r="B9" s="114" t="s">
        <v>39</v>
      </c>
      <c r="C9" s="126" t="s">
        <v>224</v>
      </c>
      <c r="D9" s="435" t="s">
        <v>578</v>
      </c>
      <c r="E9" s="498" t="s">
        <v>981</v>
      </c>
      <c r="F9" s="510"/>
    </row>
    <row r="10" spans="1:6" s="153" customFormat="1" ht="28.2" thickBot="1" x14ac:dyDescent="0.3">
      <c r="A10" s="129"/>
      <c r="B10" s="114" t="s">
        <v>39</v>
      </c>
      <c r="C10" s="188" t="s">
        <v>225</v>
      </c>
      <c r="D10" s="435" t="s">
        <v>578</v>
      </c>
      <c r="E10" s="498" t="s">
        <v>981</v>
      </c>
      <c r="F10" s="510"/>
    </row>
    <row r="11" spans="1:6" s="153" customFormat="1" ht="55.8" thickBot="1" x14ac:dyDescent="0.3">
      <c r="A11" s="129"/>
      <c r="B11" s="114" t="s">
        <v>39</v>
      </c>
      <c r="C11" s="126" t="s">
        <v>226</v>
      </c>
      <c r="D11" s="435" t="s">
        <v>578</v>
      </c>
      <c r="E11" s="498" t="s">
        <v>981</v>
      </c>
      <c r="F11" s="510"/>
    </row>
    <row r="12" spans="1:6" ht="14.4" thickBot="1" x14ac:dyDescent="0.3">
      <c r="A12" s="122"/>
      <c r="B12" s="122"/>
      <c r="C12" s="122" t="s">
        <v>65</v>
      </c>
      <c r="D12" s="457" t="s">
        <v>373</v>
      </c>
      <c r="E12" s="532"/>
      <c r="F12" s="530"/>
    </row>
    <row r="13" spans="1:6" ht="55.8" thickBot="1" x14ac:dyDescent="0.3">
      <c r="A13" s="323"/>
      <c r="B13" s="578" t="s">
        <v>38</v>
      </c>
      <c r="C13" s="579" t="s">
        <v>479</v>
      </c>
      <c r="D13" s="551" t="s">
        <v>373</v>
      </c>
      <c r="E13" s="552" t="s">
        <v>1038</v>
      </c>
      <c r="F13" s="477" t="s">
        <v>1018</v>
      </c>
    </row>
    <row r="14" spans="1:6" ht="27" thickBot="1" x14ac:dyDescent="0.3">
      <c r="A14" s="323"/>
      <c r="B14" s="578" t="s">
        <v>38</v>
      </c>
      <c r="C14" s="580" t="s">
        <v>485</v>
      </c>
      <c r="D14" s="551" t="s">
        <v>373</v>
      </c>
      <c r="E14" s="552" t="s">
        <v>1077</v>
      </c>
      <c r="F14" s="510" t="s">
        <v>1017</v>
      </c>
    </row>
    <row r="15" spans="1:6" x14ac:dyDescent="0.25">
      <c r="A15" s="147"/>
      <c r="B15" s="261"/>
      <c r="C15" s="162"/>
      <c r="D15" s="189"/>
      <c r="E15" s="189"/>
      <c r="F15" s="153"/>
    </row>
    <row r="16" spans="1:6" x14ac:dyDescent="0.25">
      <c r="A16" s="147"/>
      <c r="B16" s="261"/>
      <c r="C16" s="162"/>
      <c r="D16" s="189"/>
      <c r="E16" s="189"/>
      <c r="F16" s="153"/>
    </row>
    <row r="17" spans="1:6" x14ac:dyDescent="0.25">
      <c r="A17" s="147"/>
      <c r="B17" s="261"/>
      <c r="C17" s="162"/>
      <c r="D17" s="189"/>
      <c r="E17" s="189"/>
      <c r="F17" s="153"/>
    </row>
    <row r="18" spans="1:6" x14ac:dyDescent="0.25">
      <c r="F18" s="153"/>
    </row>
    <row r="19" spans="1:6" ht="14.4" thickBot="1" x14ac:dyDescent="0.3">
      <c r="F19" s="153"/>
    </row>
    <row r="20" spans="1:6" ht="14.4" thickBot="1" x14ac:dyDescent="0.3">
      <c r="A20" s="336"/>
      <c r="B20" s="330"/>
      <c r="C20" s="331" t="s">
        <v>237</v>
      </c>
      <c r="D20" s="332"/>
      <c r="F20" s="456"/>
    </row>
    <row r="21" spans="1:6" ht="138.6" thickBot="1" x14ac:dyDescent="0.3">
      <c r="A21" s="832" t="s">
        <v>682</v>
      </c>
      <c r="B21" s="114" t="s">
        <v>39</v>
      </c>
      <c r="C21" s="131" t="s">
        <v>674</v>
      </c>
      <c r="D21" s="831" t="s">
        <v>681</v>
      </c>
      <c r="E21" s="528"/>
      <c r="F21" s="450" t="s">
        <v>993</v>
      </c>
    </row>
    <row r="22" spans="1:6" ht="83.4" thickBot="1" x14ac:dyDescent="0.3">
      <c r="A22" s="833"/>
      <c r="B22" s="114" t="s">
        <v>39</v>
      </c>
      <c r="C22" s="131" t="s">
        <v>675</v>
      </c>
      <c r="D22" s="831"/>
      <c r="E22" s="528"/>
      <c r="F22" s="469" t="s">
        <v>958</v>
      </c>
    </row>
    <row r="23" spans="1:6" ht="28.2" thickBot="1" x14ac:dyDescent="0.3">
      <c r="A23" s="833"/>
      <c r="B23" s="114" t="s">
        <v>39</v>
      </c>
      <c r="C23" s="117" t="s">
        <v>242</v>
      </c>
      <c r="D23" s="831"/>
      <c r="E23" s="528"/>
      <c r="F23" s="469" t="s">
        <v>958</v>
      </c>
    </row>
    <row r="24" spans="1:6" ht="14.4" thickBot="1" x14ac:dyDescent="0.3">
      <c r="A24" s="833"/>
      <c r="B24" s="114" t="s">
        <v>39</v>
      </c>
      <c r="C24" s="117" t="s">
        <v>243</v>
      </c>
      <c r="D24" s="831"/>
      <c r="E24" s="528"/>
      <c r="F24" s="469" t="s">
        <v>958</v>
      </c>
    </row>
    <row r="25" spans="1:6" ht="28.2" thickBot="1" x14ac:dyDescent="0.3">
      <c r="A25" s="833"/>
      <c r="B25" s="114" t="s">
        <v>38</v>
      </c>
      <c r="C25" s="325" t="s">
        <v>676</v>
      </c>
      <c r="D25" s="831"/>
      <c r="E25" s="528"/>
      <c r="F25" s="469"/>
    </row>
    <row r="26" spans="1:6" ht="55.8" thickBot="1" x14ac:dyDescent="0.3">
      <c r="A26" s="834"/>
      <c r="B26" s="114" t="s">
        <v>39</v>
      </c>
      <c r="C26" s="334" t="s">
        <v>245</v>
      </c>
      <c r="D26" s="835"/>
      <c r="E26" s="528"/>
      <c r="F26" s="469" t="s">
        <v>958</v>
      </c>
    </row>
    <row r="27" spans="1:6" ht="15" x14ac:dyDescent="0.25">
      <c r="C27" s="335"/>
      <c r="D27" s="333"/>
      <c r="F27"/>
    </row>
  </sheetData>
  <mergeCells count="2">
    <mergeCell ref="A21:A26"/>
    <mergeCell ref="D21:D26"/>
  </mergeCells>
  <dataValidations count="1">
    <dataValidation type="list" allowBlank="1" showInputMessage="1" showErrorMessage="1" sqref="D6:E6 A12 C12:E14 B1:B1048576" xr:uid="{1369C846-68C8-4DFA-9D75-302868A14AB0}">
      <formula1>Spec_Compl_Adj</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50"/>
    <pageSetUpPr fitToPage="1"/>
  </sheetPr>
  <dimension ref="A1:F36"/>
  <sheetViews>
    <sheetView zoomScale="80" zoomScaleNormal="80" workbookViewId="0">
      <pane ySplit="1" topLeftCell="A2" activePane="bottomLeft" state="frozen"/>
      <selection pane="bottomLeft"/>
    </sheetView>
  </sheetViews>
  <sheetFormatPr defaultColWidth="8.81640625" defaultRowHeight="13.8" x14ac:dyDescent="0.25"/>
  <cols>
    <col min="1" max="1" width="14.08984375" style="127" customWidth="1"/>
    <col min="2" max="2" width="19.08984375" style="146" customWidth="1"/>
    <col min="3" max="3" width="82.453125" style="165" customWidth="1"/>
    <col min="4" max="4" width="42.81640625" style="165" hidden="1" customWidth="1"/>
    <col min="5" max="17" width="47.81640625" style="162" customWidth="1"/>
    <col min="18" max="16384" width="8.81640625" style="162"/>
  </cols>
  <sheetData>
    <row r="1" spans="1:6" s="146" customFormat="1" ht="41.4" x14ac:dyDescent="0.25">
      <c r="A1" s="114" t="s">
        <v>94</v>
      </c>
      <c r="B1" s="114" t="s">
        <v>36</v>
      </c>
      <c r="C1" s="114" t="s">
        <v>40</v>
      </c>
      <c r="D1" s="214" t="s">
        <v>155</v>
      </c>
      <c r="E1" s="116" t="s">
        <v>370</v>
      </c>
    </row>
    <row r="2" spans="1:6" s="119" customFormat="1" ht="124.2" x14ac:dyDescent="0.25">
      <c r="A2" s="114"/>
      <c r="B2" s="114" t="s">
        <v>37</v>
      </c>
      <c r="C2" s="276" t="s">
        <v>579</v>
      </c>
      <c r="D2" s="125"/>
      <c r="E2" s="137"/>
    </row>
    <row r="3" spans="1:6" s="158" customFormat="1" ht="27.6" x14ac:dyDescent="0.25">
      <c r="A3" s="121"/>
      <c r="B3" s="121"/>
      <c r="C3" s="122" t="s">
        <v>55</v>
      </c>
      <c r="D3" s="190" t="s">
        <v>356</v>
      </c>
      <c r="E3" s="240"/>
    </row>
    <row r="4" spans="1:6" s="153" customFormat="1" ht="71.25" customHeight="1" x14ac:dyDescent="0.25">
      <c r="A4" s="318"/>
      <c r="B4" s="114" t="s">
        <v>39</v>
      </c>
      <c r="C4" s="126" t="s">
        <v>357</v>
      </c>
      <c r="D4" s="215" t="s">
        <v>203</v>
      </c>
      <c r="E4" s="188" t="s">
        <v>467</v>
      </c>
    </row>
    <row r="5" spans="1:6" s="153" customFormat="1" ht="55.2" x14ac:dyDescent="0.25">
      <c r="A5" s="227"/>
      <c r="B5" s="217" t="s">
        <v>39</v>
      </c>
      <c r="C5" s="243" t="s">
        <v>468</v>
      </c>
      <c r="D5" s="258"/>
      <c r="E5" s="218" t="s">
        <v>373</v>
      </c>
    </row>
    <row r="6" spans="1:6" s="153" customFormat="1" ht="41.4" x14ac:dyDescent="0.25">
      <c r="A6" s="304"/>
      <c r="B6" s="278" t="s">
        <v>39</v>
      </c>
      <c r="C6" s="315" t="s">
        <v>469</v>
      </c>
      <c r="D6" s="340"/>
      <c r="E6" s="277" t="s">
        <v>686</v>
      </c>
    </row>
    <row r="7" spans="1:6" s="153" customFormat="1" ht="55.2" x14ac:dyDescent="0.25">
      <c r="A7" s="318"/>
      <c r="B7" s="217" t="s">
        <v>39</v>
      </c>
      <c r="C7" s="242" t="s">
        <v>470</v>
      </c>
      <c r="D7" s="258"/>
      <c r="E7" s="218" t="s">
        <v>373</v>
      </c>
    </row>
    <row r="8" spans="1:6" s="153" customFormat="1" x14ac:dyDescent="0.25">
      <c r="A8" s="227"/>
      <c r="B8" s="217" t="s">
        <v>38</v>
      </c>
      <c r="C8" s="227" t="s">
        <v>471</v>
      </c>
      <c r="D8" s="258"/>
      <c r="E8" s="218" t="s">
        <v>373</v>
      </c>
    </row>
    <row r="9" spans="1:6" s="153" customFormat="1" ht="41.4" x14ac:dyDescent="0.25">
      <c r="A9" s="318"/>
      <c r="B9" s="217" t="s">
        <v>39</v>
      </c>
      <c r="C9" s="242" t="s">
        <v>472</v>
      </c>
      <c r="D9" s="258"/>
      <c r="E9" s="218" t="s">
        <v>373</v>
      </c>
    </row>
    <row r="10" spans="1:6" s="153" customFormat="1" x14ac:dyDescent="0.25">
      <c r="A10" s="227"/>
      <c r="B10" s="217" t="s">
        <v>38</v>
      </c>
      <c r="C10" s="227" t="s">
        <v>471</v>
      </c>
      <c r="D10" s="258"/>
      <c r="E10" s="218" t="s">
        <v>373</v>
      </c>
    </row>
    <row r="11" spans="1:6" s="153" customFormat="1" ht="27.6" x14ac:dyDescent="0.25">
      <c r="A11" s="337"/>
      <c r="B11" s="287" t="s">
        <v>39</v>
      </c>
      <c r="C11" s="283" t="s">
        <v>473</v>
      </c>
      <c r="D11" s="338"/>
      <c r="E11" s="290" t="s">
        <v>684</v>
      </c>
    </row>
    <row r="12" spans="1:6" s="153" customFormat="1" ht="69" x14ac:dyDescent="0.25">
      <c r="A12" s="142"/>
      <c r="B12" s="114" t="s">
        <v>39</v>
      </c>
      <c r="C12" s="126" t="s">
        <v>204</v>
      </c>
      <c r="D12" s="215" t="s">
        <v>358</v>
      </c>
      <c r="E12" s="137" t="s">
        <v>578</v>
      </c>
      <c r="F12" s="341" t="s">
        <v>687</v>
      </c>
    </row>
    <row r="13" spans="1:6" ht="33.75" customHeight="1" x14ac:dyDescent="0.25">
      <c r="A13" s="137"/>
      <c r="B13" s="114" t="s">
        <v>39</v>
      </c>
      <c r="C13" s="126" t="s">
        <v>205</v>
      </c>
      <c r="D13" s="215" t="s">
        <v>82</v>
      </c>
      <c r="E13" s="137" t="s">
        <v>578</v>
      </c>
      <c r="F13" s="339" t="s">
        <v>688</v>
      </c>
    </row>
    <row r="14" spans="1:6" ht="31.5" customHeight="1" x14ac:dyDescent="0.25">
      <c r="A14" s="300"/>
      <c r="B14" s="114" t="s">
        <v>39</v>
      </c>
      <c r="C14" s="191" t="s">
        <v>206</v>
      </c>
      <c r="D14" s="215" t="s">
        <v>83</v>
      </c>
      <c r="E14" s="137" t="s">
        <v>578</v>
      </c>
      <c r="F14" s="339" t="s">
        <v>685</v>
      </c>
    </row>
    <row r="15" spans="1:6" s="153" customFormat="1" ht="27.6" x14ac:dyDescent="0.25">
      <c r="A15" s="142"/>
      <c r="B15" s="114" t="s">
        <v>39</v>
      </c>
      <c r="C15" s="126" t="s">
        <v>207</v>
      </c>
      <c r="D15" s="192"/>
      <c r="E15" s="137" t="s">
        <v>683</v>
      </c>
    </row>
    <row r="16" spans="1:6" s="153" customFormat="1" x14ac:dyDescent="0.25">
      <c r="A16" s="142"/>
      <c r="B16" s="114" t="s">
        <v>39</v>
      </c>
      <c r="C16" s="126" t="s">
        <v>208</v>
      </c>
      <c r="D16" s="179"/>
      <c r="E16" s="137" t="s">
        <v>578</v>
      </c>
    </row>
    <row r="17" spans="1:6" s="153" customFormat="1" ht="27.6" x14ac:dyDescent="0.25">
      <c r="A17" s="318"/>
      <c r="B17" s="114" t="s">
        <v>39</v>
      </c>
      <c r="C17" s="126" t="s">
        <v>209</v>
      </c>
      <c r="D17" s="215" t="s">
        <v>99</v>
      </c>
      <c r="E17" s="137" t="s">
        <v>578</v>
      </c>
      <c r="F17" s="341" t="s">
        <v>689</v>
      </c>
    </row>
    <row r="18" spans="1:6" s="153" customFormat="1" ht="22.5" customHeight="1" x14ac:dyDescent="0.25">
      <c r="A18" s="122"/>
      <c r="B18" s="121"/>
      <c r="C18" s="122" t="s">
        <v>25</v>
      </c>
      <c r="D18" s="175" t="s">
        <v>78</v>
      </c>
      <c r="E18" s="240"/>
    </row>
    <row r="19" spans="1:6" s="153" customFormat="1" ht="27.6" x14ac:dyDescent="0.25">
      <c r="A19" s="304"/>
      <c r="B19" s="278" t="s">
        <v>39</v>
      </c>
      <c r="C19" s="315" t="s">
        <v>474</v>
      </c>
      <c r="D19" s="277"/>
      <c r="E19" s="277" t="s">
        <v>690</v>
      </c>
    </row>
    <row r="20" spans="1:6" s="153" customFormat="1" ht="41.4" x14ac:dyDescent="0.25">
      <c r="A20" s="304"/>
      <c r="B20" s="278" t="s">
        <v>39</v>
      </c>
      <c r="C20" s="313" t="s">
        <v>475</v>
      </c>
      <c r="D20" s="277"/>
      <c r="E20" s="277" t="s">
        <v>691</v>
      </c>
    </row>
    <row r="21" spans="1:6" s="153" customFormat="1" ht="69" x14ac:dyDescent="0.25">
      <c r="A21" s="318"/>
      <c r="B21" s="217" t="s">
        <v>39</v>
      </c>
      <c r="C21" s="243" t="s">
        <v>476</v>
      </c>
      <c r="D21" s="218"/>
      <c r="E21" s="218" t="s">
        <v>373</v>
      </c>
    </row>
    <row r="22" spans="1:6" s="194" customFormat="1" ht="27.6" x14ac:dyDescent="0.25">
      <c r="A22" s="193"/>
      <c r="B22" s="114" t="s">
        <v>39</v>
      </c>
      <c r="C22" s="126" t="s">
        <v>210</v>
      </c>
      <c r="D22" s="179"/>
      <c r="E22" s="137" t="s">
        <v>578</v>
      </c>
    </row>
    <row r="23" spans="1:6" s="194" customFormat="1" ht="27.6" x14ac:dyDescent="0.25">
      <c r="A23" s="193"/>
      <c r="B23" s="114" t="s">
        <v>39</v>
      </c>
      <c r="C23" s="126" t="s">
        <v>211</v>
      </c>
      <c r="D23" s="179"/>
      <c r="E23" s="137" t="s">
        <v>578</v>
      </c>
    </row>
    <row r="24" spans="1:6" x14ac:dyDescent="0.25">
      <c r="A24" s="154"/>
      <c r="B24" s="121"/>
      <c r="C24" s="122" t="s">
        <v>26</v>
      </c>
      <c r="D24" s="122"/>
      <c r="E24" s="240"/>
    </row>
    <row r="25" spans="1:6" s="153" customFormat="1" ht="77.25" customHeight="1" x14ac:dyDescent="0.25">
      <c r="A25" s="342"/>
      <c r="B25" s="114" t="s">
        <v>39</v>
      </c>
      <c r="C25" s="126" t="s">
        <v>359</v>
      </c>
      <c r="D25" s="215" t="s">
        <v>212</v>
      </c>
      <c r="E25" s="188" t="s">
        <v>477</v>
      </c>
    </row>
    <row r="26" spans="1:6" s="153" customFormat="1" ht="27.6" x14ac:dyDescent="0.25">
      <c r="A26" s="142"/>
      <c r="B26" s="114" t="s">
        <v>39</v>
      </c>
      <c r="C26" s="191" t="s">
        <v>213</v>
      </c>
      <c r="D26" s="215" t="s">
        <v>56</v>
      </c>
      <c r="E26" s="137" t="s">
        <v>578</v>
      </c>
    </row>
    <row r="27" spans="1:6" ht="27.6" x14ac:dyDescent="0.25">
      <c r="A27" s="169"/>
      <c r="B27" s="114" t="s">
        <v>38</v>
      </c>
      <c r="C27" s="181" t="s">
        <v>96</v>
      </c>
      <c r="D27" s="215" t="s">
        <v>56</v>
      </c>
      <c r="E27" s="137" t="s">
        <v>578</v>
      </c>
    </row>
    <row r="28" spans="1:6" s="158" customFormat="1" ht="82.8" x14ac:dyDescent="0.25">
      <c r="A28" s="318"/>
      <c r="B28" s="114" t="s">
        <v>39</v>
      </c>
      <c r="C28" s="126" t="s">
        <v>214</v>
      </c>
      <c r="D28" s="179"/>
      <c r="E28" s="343" t="s">
        <v>692</v>
      </c>
      <c r="F28" s="344" t="s">
        <v>693</v>
      </c>
    </row>
    <row r="29" spans="1:6" s="153" customFormat="1" x14ac:dyDescent="0.25">
      <c r="A29" s="142"/>
      <c r="B29" s="114" t="s">
        <v>39</v>
      </c>
      <c r="C29" s="126" t="s">
        <v>215</v>
      </c>
      <c r="D29" s="179"/>
      <c r="E29" s="137" t="s">
        <v>578</v>
      </c>
    </row>
    <row r="30" spans="1:6" s="153" customFormat="1" ht="82.8" x14ac:dyDescent="0.25">
      <c r="A30" s="318"/>
      <c r="B30" s="217" t="s">
        <v>39</v>
      </c>
      <c r="C30" s="243" t="s">
        <v>694</v>
      </c>
      <c r="D30" s="259"/>
      <c r="E30" s="218" t="s">
        <v>373</v>
      </c>
      <c r="F30" s="344" t="s">
        <v>695</v>
      </c>
    </row>
    <row r="31" spans="1:6" s="153" customFormat="1" x14ac:dyDescent="0.25">
      <c r="A31" s="227"/>
      <c r="B31" s="217" t="s">
        <v>38</v>
      </c>
      <c r="C31" s="252" t="s">
        <v>471</v>
      </c>
      <c r="D31" s="259"/>
      <c r="E31" s="218" t="s">
        <v>373</v>
      </c>
    </row>
    <row r="32" spans="1:6" s="153" customFormat="1" ht="41.4" x14ac:dyDescent="0.25">
      <c r="A32" s="150"/>
      <c r="B32" s="114" t="s">
        <v>39</v>
      </c>
      <c r="C32" s="126" t="s">
        <v>216</v>
      </c>
      <c r="D32" s="179"/>
      <c r="E32" s="295" t="s">
        <v>393</v>
      </c>
    </row>
    <row r="33" spans="1:5" s="153" customFormat="1" x14ac:dyDescent="0.25">
      <c r="A33" s="237"/>
      <c r="B33" s="217" t="s">
        <v>38</v>
      </c>
      <c r="C33" s="252" t="s">
        <v>471</v>
      </c>
      <c r="D33" s="259"/>
      <c r="E33" s="218" t="s">
        <v>373</v>
      </c>
    </row>
    <row r="34" spans="1:5" s="153" customFormat="1" ht="41.4" x14ac:dyDescent="0.25">
      <c r="A34" s="145"/>
      <c r="B34" s="114" t="s">
        <v>39</v>
      </c>
      <c r="C34" s="126" t="s">
        <v>217</v>
      </c>
      <c r="D34" s="179"/>
      <c r="E34" s="315" t="s">
        <v>696</v>
      </c>
    </row>
    <row r="35" spans="1:5" s="158" customFormat="1" ht="41.4" x14ac:dyDescent="0.25">
      <c r="A35" s="145"/>
      <c r="B35" s="114" t="s">
        <v>39</v>
      </c>
      <c r="C35" s="188" t="s">
        <v>218</v>
      </c>
      <c r="D35" s="179"/>
      <c r="E35" s="313" t="s">
        <v>697</v>
      </c>
    </row>
    <row r="36" spans="1:5" x14ac:dyDescent="0.25">
      <c r="A36" s="146"/>
      <c r="C36" s="127"/>
      <c r="D36" s="147"/>
    </row>
  </sheetData>
  <autoFilter ref="A1:E36" xr:uid="{00000000-0009-0000-0000-00000F000000}"/>
  <dataValidations count="1">
    <dataValidation type="list" allowBlank="1" showInputMessage="1" showErrorMessage="1" sqref="C5:C11 E24:E25 C19:C21 E3:E11 E18:E21 E28 C33 B1:B1048576 C30:C31 E30:E35" xr:uid="{00000000-0002-0000-0F00-000003000000}">
      <formula1>Spec_Compl_Adj</formula1>
    </dataValidation>
  </dataValidations>
  <printOptions headings="1"/>
  <pageMargins left="0.70866141732283472" right="0.70866141732283472" top="0.74803149606299213" bottom="0.74803149606299213" header="0.31496062992125984" footer="0.31496062992125984"/>
  <pageSetup paperSize="9" scale="96" fitToHeight="0" orientation="landscape" r:id="rId1"/>
  <headerFooter>
    <oddHeader>&amp;A&amp;RPage &amp;P</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tabColor rgb="FF00B050"/>
    <pageSetUpPr fitToPage="1"/>
  </sheetPr>
  <dimension ref="A1:D31"/>
  <sheetViews>
    <sheetView zoomScale="80" zoomScaleNormal="80" workbookViewId="0">
      <pane ySplit="5" topLeftCell="A10" activePane="bottomLeft" state="frozen"/>
      <selection pane="bottomLeft" activeCell="A2" sqref="A2:D3"/>
    </sheetView>
  </sheetViews>
  <sheetFormatPr defaultColWidth="8.81640625" defaultRowHeight="13.8" x14ac:dyDescent="0.25"/>
  <cols>
    <col min="1" max="1" width="12" style="146" customWidth="1"/>
    <col min="2" max="2" width="17.81640625" style="147" customWidth="1"/>
    <col min="3" max="3" width="60.54296875" style="127" customWidth="1"/>
    <col min="4" max="4" width="33.54296875" style="148" customWidth="1"/>
    <col min="5" max="16384" width="8.81640625" style="162"/>
  </cols>
  <sheetData>
    <row r="1" spans="1:4" ht="14.4" thickBot="1" x14ac:dyDescent="0.3"/>
    <row r="2" spans="1:4" x14ac:dyDescent="0.25">
      <c r="A2" s="836" t="s">
        <v>369</v>
      </c>
      <c r="B2" s="837"/>
      <c r="C2" s="837"/>
      <c r="D2" s="838"/>
    </row>
    <row r="3" spans="1:4" ht="14.4" thickBot="1" x14ac:dyDescent="0.3">
      <c r="A3" s="839"/>
      <c r="B3" s="840"/>
      <c r="C3" s="840"/>
      <c r="D3" s="841"/>
    </row>
    <row r="5" spans="1:4" s="119" customFormat="1" ht="70.349999999999994" customHeight="1" x14ac:dyDescent="0.25">
      <c r="A5" s="114" t="s">
        <v>94</v>
      </c>
      <c r="B5" s="114" t="s">
        <v>36</v>
      </c>
      <c r="C5" s="114" t="s">
        <v>40</v>
      </c>
      <c r="D5" s="115" t="s">
        <v>155</v>
      </c>
    </row>
    <row r="6" spans="1:4" s="119" customFormat="1" ht="82.8" x14ac:dyDescent="0.25">
      <c r="A6" s="114"/>
      <c r="B6" s="114" t="s">
        <v>37</v>
      </c>
      <c r="C6" s="117" t="s">
        <v>97</v>
      </c>
      <c r="D6" s="125"/>
    </row>
    <row r="7" spans="1:4" s="158" customFormat="1" ht="189.6" customHeight="1" x14ac:dyDescent="0.25">
      <c r="A7" s="121"/>
      <c r="B7" s="121"/>
      <c r="C7" s="122" t="s">
        <v>64</v>
      </c>
      <c r="D7" s="190" t="s">
        <v>227</v>
      </c>
    </row>
    <row r="8" spans="1:4" s="153" customFormat="1" ht="124.2" x14ac:dyDescent="0.25">
      <c r="A8" s="114"/>
      <c r="B8" s="114" t="s">
        <v>39</v>
      </c>
      <c r="C8" s="117" t="s">
        <v>360</v>
      </c>
      <c r="D8" s="125" t="s">
        <v>332</v>
      </c>
    </row>
    <row r="9" spans="1:4" s="153" customFormat="1" ht="193.2" x14ac:dyDescent="0.25">
      <c r="A9" s="114"/>
      <c r="B9" s="114" t="s">
        <v>39</v>
      </c>
      <c r="C9" s="117" t="s">
        <v>228</v>
      </c>
      <c r="D9" s="125" t="s">
        <v>72</v>
      </c>
    </row>
    <row r="10" spans="1:4" ht="248.4" x14ac:dyDescent="0.25">
      <c r="A10" s="114"/>
      <c r="B10" s="114" t="s">
        <v>39</v>
      </c>
      <c r="C10" s="117" t="s">
        <v>229</v>
      </c>
      <c r="D10" s="125" t="s">
        <v>333</v>
      </c>
    </row>
    <row r="11" spans="1:4" s="153" customFormat="1" ht="207" x14ac:dyDescent="0.25">
      <c r="A11" s="114"/>
      <c r="B11" s="114" t="s">
        <v>39</v>
      </c>
      <c r="C11" s="126" t="s">
        <v>230</v>
      </c>
      <c r="D11" s="125" t="s">
        <v>100</v>
      </c>
    </row>
    <row r="12" spans="1:4" s="153" customFormat="1" ht="213.6" customHeight="1" x14ac:dyDescent="0.25">
      <c r="A12" s="129"/>
      <c r="B12" s="114" t="s">
        <v>39</v>
      </c>
      <c r="C12" s="117" t="s">
        <v>231</v>
      </c>
      <c r="D12" s="125" t="s">
        <v>232</v>
      </c>
    </row>
    <row r="13" spans="1:4" s="153" customFormat="1" ht="41.4" x14ac:dyDescent="0.25">
      <c r="A13" s="129"/>
      <c r="B13" s="114" t="s">
        <v>39</v>
      </c>
      <c r="C13" s="117" t="s">
        <v>233</v>
      </c>
      <c r="D13" s="125"/>
    </row>
    <row r="14" spans="1:4" s="153" customFormat="1" ht="69" x14ac:dyDescent="0.25">
      <c r="A14" s="129"/>
      <c r="B14" s="114" t="s">
        <v>39</v>
      </c>
      <c r="C14" s="117" t="s">
        <v>234</v>
      </c>
      <c r="D14" s="125"/>
    </row>
    <row r="15" spans="1:4" ht="69" x14ac:dyDescent="0.25">
      <c r="A15" s="114"/>
      <c r="B15" s="114" t="s">
        <v>39</v>
      </c>
      <c r="C15" s="117" t="s">
        <v>235</v>
      </c>
      <c r="D15" s="125"/>
    </row>
    <row r="16" spans="1:4" ht="82.8" x14ac:dyDescent="0.25">
      <c r="A16" s="114"/>
      <c r="B16" s="114" t="s">
        <v>39</v>
      </c>
      <c r="C16" s="131" t="s">
        <v>236</v>
      </c>
      <c r="D16" s="125" t="s">
        <v>102</v>
      </c>
    </row>
    <row r="17" spans="1:4" x14ac:dyDescent="0.25">
      <c r="A17" s="121"/>
      <c r="B17" s="121"/>
      <c r="C17" s="122" t="s">
        <v>237</v>
      </c>
      <c r="D17" s="123"/>
    </row>
    <row r="18" spans="1:4" ht="96.6" x14ac:dyDescent="0.25">
      <c r="A18" s="118"/>
      <c r="B18" s="129" t="s">
        <v>39</v>
      </c>
      <c r="C18" s="131" t="s">
        <v>238</v>
      </c>
      <c r="D18" s="132" t="s">
        <v>239</v>
      </c>
    </row>
    <row r="19" spans="1:4" ht="151.80000000000001" x14ac:dyDescent="0.25">
      <c r="A19" s="118"/>
      <c r="B19" s="129" t="s">
        <v>39</v>
      </c>
      <c r="C19" s="131" t="s">
        <v>240</v>
      </c>
      <c r="D19" s="132" t="s">
        <v>241</v>
      </c>
    </row>
    <row r="20" spans="1:4" ht="41.4" x14ac:dyDescent="0.25">
      <c r="A20" s="118"/>
      <c r="B20" s="114" t="s">
        <v>39</v>
      </c>
      <c r="C20" s="117" t="s">
        <v>242</v>
      </c>
      <c r="D20" s="142"/>
    </row>
    <row r="21" spans="1:4" ht="27.6" x14ac:dyDescent="0.25">
      <c r="A21" s="118"/>
      <c r="B21" s="114" t="s">
        <v>39</v>
      </c>
      <c r="C21" s="117" t="s">
        <v>243</v>
      </c>
      <c r="D21" s="132" t="s">
        <v>244</v>
      </c>
    </row>
    <row r="22" spans="1:4" ht="69" x14ac:dyDescent="0.25">
      <c r="A22" s="118"/>
      <c r="B22" s="114" t="s">
        <v>39</v>
      </c>
      <c r="C22" s="117" t="s">
        <v>245</v>
      </c>
      <c r="D22" s="132"/>
    </row>
    <row r="23" spans="1:4" ht="110.4" x14ac:dyDescent="0.25">
      <c r="A23" s="118"/>
      <c r="B23" s="114" t="s">
        <v>38</v>
      </c>
      <c r="C23" s="135" t="s">
        <v>246</v>
      </c>
      <c r="D23" s="132" t="s">
        <v>247</v>
      </c>
    </row>
    <row r="24" spans="1:4" ht="110.4" x14ac:dyDescent="0.25">
      <c r="A24" s="118"/>
      <c r="B24" s="114" t="s">
        <v>38</v>
      </c>
      <c r="C24" s="135" t="s">
        <v>248</v>
      </c>
      <c r="D24" s="132" t="s">
        <v>247</v>
      </c>
    </row>
    <row r="25" spans="1:4" ht="110.4" x14ac:dyDescent="0.25">
      <c r="A25" s="118"/>
      <c r="B25" s="114" t="s">
        <v>38</v>
      </c>
      <c r="C25" s="135" t="s">
        <v>249</v>
      </c>
      <c r="D25" s="132" t="s">
        <v>247</v>
      </c>
    </row>
    <row r="26" spans="1:4" x14ac:dyDescent="0.25">
      <c r="A26" s="147"/>
      <c r="B26" s="160"/>
      <c r="C26" s="162"/>
      <c r="D26" s="189"/>
    </row>
    <row r="27" spans="1:4" x14ac:dyDescent="0.25">
      <c r="A27" s="147"/>
      <c r="B27" s="160"/>
      <c r="C27" s="162"/>
      <c r="D27" s="189"/>
    </row>
    <row r="28" spans="1:4" x14ac:dyDescent="0.25">
      <c r="A28" s="147"/>
      <c r="B28" s="160"/>
      <c r="C28" s="162"/>
      <c r="D28" s="189"/>
    </row>
    <row r="29" spans="1:4" x14ac:dyDescent="0.25">
      <c r="A29" s="147"/>
      <c r="B29" s="160"/>
      <c r="C29" s="162"/>
      <c r="D29" s="189"/>
    </row>
    <row r="30" spans="1:4" x14ac:dyDescent="0.25">
      <c r="A30" s="147"/>
      <c r="B30" s="160"/>
      <c r="C30" s="162"/>
      <c r="D30" s="189"/>
    </row>
    <row r="31" spans="1:4" x14ac:dyDescent="0.25">
      <c r="A31" s="147"/>
      <c r="B31" s="160"/>
      <c r="C31" s="162"/>
      <c r="D31" s="189"/>
    </row>
  </sheetData>
  <autoFilter ref="A5:D26" xr:uid="{00000000-0009-0000-0000-000011000000}"/>
  <mergeCells count="1">
    <mergeCell ref="A2:D3"/>
  </mergeCells>
  <dataValidations count="1">
    <dataValidation type="list" allowBlank="1" showInputMessage="1" showErrorMessage="1" sqref="B1 B4:B1048576" xr:uid="{00000000-0002-0000-1100-000001000000}">
      <formula1>Spec_Compl_Adj</formula1>
    </dataValidation>
  </dataValidations>
  <printOptions headings="1"/>
  <pageMargins left="0.70866141732283472" right="0.70866141732283472" top="0.74803149606299213" bottom="0.74803149606299213" header="0.31496062992125984" footer="0.31496062992125984"/>
  <pageSetup paperSize="9" scale="92" fitToHeight="0" orientation="landscape" r:id="rId1"/>
  <headerFooter>
    <oddHeader>&amp;A&amp;RPage &amp;P</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0802C-CA7B-4397-A5E5-99B64FDEE210}">
  <sheetPr codeName="Sheet27">
    <tabColor rgb="FF92D050"/>
  </sheetPr>
  <dimension ref="A1:T39"/>
  <sheetViews>
    <sheetView zoomScale="80" zoomScaleNormal="80" workbookViewId="0"/>
  </sheetViews>
  <sheetFormatPr defaultColWidth="8.81640625" defaultRowHeight="13.8" x14ac:dyDescent="0.25"/>
  <cols>
    <col min="1" max="1" width="19.81640625" style="127" customWidth="1"/>
    <col min="2" max="2" width="19.26953125" style="146" customWidth="1"/>
    <col min="3" max="3" width="82.453125" style="165" customWidth="1"/>
    <col min="4" max="4" width="19.453125" style="162" customWidth="1"/>
    <col min="5" max="5" width="16.08984375" style="162" hidden="1" customWidth="1"/>
    <col min="6" max="6" width="53.90625" style="162" customWidth="1"/>
    <col min="7" max="7" width="19.54296875" style="162" customWidth="1"/>
    <col min="8" max="8" width="24.453125" style="162" hidden="1" customWidth="1"/>
    <col min="9" max="9" width="24.08984375" style="162" bestFit="1" customWidth="1"/>
    <col min="10" max="10" width="33.08984375" style="162" hidden="1" customWidth="1"/>
    <col min="11" max="11" width="18.7265625" style="162" hidden="1" customWidth="1"/>
    <col min="12" max="13" width="25.81640625" style="162" hidden="1" customWidth="1"/>
    <col min="14" max="14" width="25.08984375" style="162" hidden="1" customWidth="1"/>
    <col min="15" max="15" width="19.81640625" style="162" customWidth="1"/>
    <col min="16" max="16" width="19.6328125" style="162" customWidth="1"/>
    <col min="17" max="17" width="19.90625" style="162" customWidth="1"/>
    <col min="18" max="18" width="25.81640625" style="162" hidden="1" customWidth="1"/>
    <col min="19" max="19" width="25.08984375" style="162" hidden="1" customWidth="1"/>
    <col min="20" max="20" width="44.26953125" style="162" hidden="1" customWidth="1"/>
    <col min="21" max="16384" width="8.81640625" style="162"/>
  </cols>
  <sheetData>
    <row r="1" spans="1:20" s="634" customFormat="1" ht="31.5" customHeight="1" x14ac:dyDescent="0.25">
      <c r="A1" s="153" t="s">
        <v>755</v>
      </c>
      <c r="D1" s="635"/>
      <c r="E1" s="635"/>
      <c r="F1" s="147" t="s">
        <v>755</v>
      </c>
      <c r="G1" s="636"/>
      <c r="H1" s="637" t="s">
        <v>1219</v>
      </c>
      <c r="I1" s="637"/>
      <c r="J1" s="638">
        <f>COUNTIF(B4:B4,"Compliance Yes/No")+COUNTIF(B4:B4,"Adjudication Question")</f>
        <v>0</v>
      </c>
      <c r="K1" s="637" t="s">
        <v>1219</v>
      </c>
      <c r="L1" s="637" t="s">
        <v>1219</v>
      </c>
      <c r="M1" s="637" t="s">
        <v>1219</v>
      </c>
      <c r="N1" s="637" t="s">
        <v>1219</v>
      </c>
      <c r="O1" s="637"/>
      <c r="P1" s="639"/>
      <c r="Q1" s="639"/>
      <c r="R1" s="640"/>
      <c r="S1" s="671"/>
      <c r="T1" s="671"/>
    </row>
    <row r="2" spans="1:20" s="634" customFormat="1" ht="27.75" customHeight="1" x14ac:dyDescent="0.25">
      <c r="A2" s="747" t="s">
        <v>1521</v>
      </c>
      <c r="B2" s="641">
        <f>COUNTIF(B5:B68,"Compliance Yes/No")+COUNTIF(B5:B68,"Specification")</f>
        <v>23</v>
      </c>
      <c r="D2" s="642"/>
      <c r="E2" s="642"/>
      <c r="F2" s="642"/>
      <c r="G2" s="643"/>
      <c r="H2" s="643"/>
      <c r="I2" s="643"/>
      <c r="J2" s="116" t="s">
        <v>1220</v>
      </c>
      <c r="K2" s="644"/>
      <c r="L2" s="645">
        <f>SUM(L5:L60)</f>
        <v>348</v>
      </c>
      <c r="M2" s="646">
        <f>L2/O2</f>
        <v>0.8529411764705882</v>
      </c>
      <c r="N2" s="647"/>
      <c r="O2" s="645">
        <f>SUM(O5:O50)</f>
        <v>408</v>
      </c>
      <c r="P2" s="648">
        <f>SUM(P5:P50)</f>
        <v>1</v>
      </c>
      <c r="Q2" s="730">
        <f>SUM(Q5:Q50)</f>
        <v>0.1</v>
      </c>
      <c r="R2" s="649">
        <f>SUM(R5:R65)</f>
        <v>0.85294117647058831</v>
      </c>
      <c r="S2" s="732">
        <f>SUM(S5:S65)</f>
        <v>8.5294117647058826E-2</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2"/>
    </row>
    <row r="4" spans="1:20" s="124" customFormat="1" ht="17.25" customHeight="1" x14ac:dyDescent="0.25">
      <c r="A4" s="650" t="s">
        <v>1609</v>
      </c>
      <c r="B4" s="655" t="s">
        <v>761</v>
      </c>
      <c r="C4" s="656"/>
      <c r="D4" s="652"/>
      <c r="E4" s="652"/>
      <c r="F4" s="652"/>
      <c r="G4" s="652"/>
      <c r="H4" s="652"/>
      <c r="I4" s="652"/>
      <c r="J4" s="652"/>
      <c r="K4" s="652"/>
      <c r="L4" s="652"/>
      <c r="M4" s="652"/>
      <c r="N4" s="652"/>
      <c r="O4" s="175"/>
      <c r="P4" s="653"/>
      <c r="Q4" s="653"/>
      <c r="R4" s="653"/>
      <c r="S4" s="653"/>
      <c r="T4" s="652"/>
    </row>
    <row r="5" spans="1:20" s="146" customFormat="1" ht="78" customHeight="1" x14ac:dyDescent="0.25">
      <c r="A5" s="114" t="s">
        <v>94</v>
      </c>
      <c r="B5" s="114"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740" t="s">
        <v>1226</v>
      </c>
      <c r="Q5" s="741" t="s">
        <v>1227</v>
      </c>
      <c r="R5" s="740" t="s">
        <v>1228</v>
      </c>
      <c r="S5" s="740" t="s">
        <v>1229</v>
      </c>
      <c r="T5" s="742" t="s">
        <v>1230</v>
      </c>
    </row>
    <row r="6" spans="1:20" s="119" customFormat="1" ht="124.2" x14ac:dyDescent="0.25">
      <c r="A6" s="183" t="s">
        <v>1420</v>
      </c>
      <c r="B6" s="114" t="s">
        <v>37</v>
      </c>
      <c r="C6" s="117" t="s">
        <v>579</v>
      </c>
      <c r="D6" s="657">
        <f>ROUND(COUNTIF(D8:D83,"Yes")/($B$2-1),2)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0.14705882352941177</v>
      </c>
      <c r="Q6" s="663">
        <f>IF(ISERROR(P6*VLOOKUP($B$4,'Weighting '!$A$21:$B$31,2,0)),"n/a",P6*VLOOKUP($B$4,'Weighting '!$A$21:$B$31,2,0))</f>
        <v>1.4705882352941178E-2</v>
      </c>
      <c r="R6" s="664">
        <f t="shared" ref="R6" si="2">IF($B6="Specification","n/a",L6/$O$2)</f>
        <v>0</v>
      </c>
      <c r="S6" s="663">
        <f>IF(ISERROR(R6*VLOOKUP($B$4,'Weighting '!$A$21:$B$31,2,0)),"n/a",R6*VLOOKUP($B$4,'Weighting '!$A$21:$B$31,2,0))</f>
        <v>0</v>
      </c>
      <c r="T6" s="673"/>
    </row>
    <row r="7" spans="1:20" s="677" customFormat="1" x14ac:dyDescent="0.25">
      <c r="A7" s="799" t="s">
        <v>1421</v>
      </c>
      <c r="B7" s="121"/>
      <c r="C7" s="138" t="s">
        <v>1153</v>
      </c>
      <c r="D7" s="121"/>
      <c r="E7" s="121"/>
      <c r="F7" s="121"/>
      <c r="G7" s="121"/>
      <c r="H7" s="121"/>
      <c r="I7" s="121"/>
      <c r="J7" s="121"/>
      <c r="K7" s="121"/>
      <c r="L7" s="121"/>
      <c r="M7" s="121"/>
      <c r="N7" s="121"/>
      <c r="O7" s="121"/>
      <c r="P7" s="121"/>
      <c r="Q7" s="121"/>
      <c r="R7" s="121"/>
      <c r="S7" s="121"/>
      <c r="T7" s="676"/>
    </row>
    <row r="8" spans="1:20" s="119" customFormat="1" ht="55.5" customHeight="1" x14ac:dyDescent="0.25">
      <c r="A8" s="183" t="s">
        <v>1422</v>
      </c>
      <c r="B8" s="114" t="s">
        <v>39</v>
      </c>
      <c r="C8" s="131" t="s">
        <v>1172</v>
      </c>
      <c r="D8" s="666"/>
      <c r="E8" s="666"/>
      <c r="F8" s="667" t="s">
        <v>958</v>
      </c>
      <c r="G8" s="206" t="s">
        <v>9</v>
      </c>
      <c r="H8" s="659">
        <f>VLOOKUP(G8,Lists!$A$45:$B$50,2,0)</f>
        <v>1.0000000000000001E-5</v>
      </c>
      <c r="I8" s="206"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 si="5">H8*N8</f>
        <v>0</v>
      </c>
      <c r="P8" s="663" t="str">
        <f t="shared" ref="P8" si="6">IF((O8/$O$2)&gt;0.0001,O8/$O$2,"n/a")</f>
        <v>n/a</v>
      </c>
      <c r="Q8" s="663" t="str">
        <f>IF(ISERROR(P8*VLOOKUP($B$4,'Weighting '!$A$21:$B$31,2,0)),"n/a",P8*VLOOKUP($B$4,'Weighting '!$A$21:$B$31,2,0))</f>
        <v>n/a</v>
      </c>
      <c r="R8" s="664" t="str">
        <f t="shared" ref="R8" si="7">IF($B8="Specification","n/a",L8/$O$2)</f>
        <v>n/a</v>
      </c>
      <c r="S8" s="663" t="str">
        <f>IF(ISERROR(R8*VLOOKUP($B$4,'Weighting '!$A$21:$B$31,2,0)),"n/a",R8*VLOOKUP($B$4,'Weighting '!$A$21:$B$31,2,0))</f>
        <v>n/a</v>
      </c>
      <c r="T8" s="673"/>
    </row>
    <row r="9" spans="1:20" s="677" customFormat="1" ht="20.55" customHeight="1" x14ac:dyDescent="0.25">
      <c r="A9" s="799" t="s">
        <v>1052</v>
      </c>
      <c r="B9" s="121"/>
      <c r="C9" s="138" t="s">
        <v>55</v>
      </c>
      <c r="D9" s="121"/>
      <c r="E9" s="121"/>
      <c r="F9" s="121"/>
      <c r="G9" s="121"/>
      <c r="H9" s="121"/>
      <c r="I9" s="121"/>
      <c r="J9" s="121"/>
      <c r="K9" s="121"/>
      <c r="L9" s="121"/>
      <c r="M9" s="121"/>
      <c r="N9" s="121"/>
      <c r="O9" s="121"/>
      <c r="P9" s="121"/>
      <c r="Q9" s="121"/>
      <c r="R9" s="121"/>
      <c r="S9" s="121"/>
      <c r="T9" s="676"/>
    </row>
    <row r="10" spans="1:20" s="153" customFormat="1" ht="130.5" customHeight="1" x14ac:dyDescent="0.25">
      <c r="A10" s="792" t="s">
        <v>1053</v>
      </c>
      <c r="B10" s="114" t="s">
        <v>39</v>
      </c>
      <c r="C10" s="126" t="s">
        <v>1554</v>
      </c>
      <c r="D10" s="666"/>
      <c r="E10" s="666"/>
      <c r="F10" s="667" t="s">
        <v>958</v>
      </c>
      <c r="G10" s="206" t="s">
        <v>9</v>
      </c>
      <c r="H10" s="659">
        <f>VLOOKUP(G10,Lists!$A$45:$B$50,2,0)</f>
        <v>1.0000000000000001E-5</v>
      </c>
      <c r="I10" s="206" t="s">
        <v>9</v>
      </c>
      <c r="J10" s="206" t="s">
        <v>9</v>
      </c>
      <c r="K10" s="669">
        <f>VLOOKUP(J10,Lists!$A$35:$B$40,2,0)</f>
        <v>0</v>
      </c>
      <c r="L10" s="661">
        <f t="shared" ref="L10:L13" si="8">K10*H10</f>
        <v>0</v>
      </c>
      <c r="M10" s="662" t="str">
        <f t="shared" ref="M10:M13" si="9">IF(ISERROR(L10/O10),"n/a",L10/O10)</f>
        <v>n/a</v>
      </c>
      <c r="N10" s="729">
        <f>IF($B10=Lists!$A$14,Lists!$E$35)+IF($B10=Lists!$A$15,Lists!$E$40)+IF($B10=Lists!$A$16,Lists!$E$40)</f>
        <v>0</v>
      </c>
      <c r="O10" s="661">
        <f t="shared" ref="O10:O21" si="10">H10*N10</f>
        <v>0</v>
      </c>
      <c r="P10" s="663" t="str">
        <f t="shared" ref="P10:P21" si="11">IF((O10/$O$2)&gt;0.0001,O10/$O$2,"n/a")</f>
        <v>n/a</v>
      </c>
      <c r="Q10" s="663" t="str">
        <f>IF(ISERROR(P10*VLOOKUP($B$4,'Weighting '!$A$21:$B$31,2,0)),"n/a",P10*VLOOKUP($B$4,'Weighting '!$A$21:$B$31,2,0))</f>
        <v>n/a</v>
      </c>
      <c r="R10" s="664" t="str">
        <f t="shared" ref="R10:R21" si="12">IF($B10="Specification","n/a",L10/$O$2)</f>
        <v>n/a</v>
      </c>
      <c r="S10" s="663" t="str">
        <f>IF(ISERROR(R10*VLOOKUP($B$4,'Weighting '!$A$21:$B$31,2,0)),"n/a",R10*VLOOKUP($B$4,'Weighting '!$A$21:$B$31,2,0))</f>
        <v>n/a</v>
      </c>
      <c r="T10" s="673"/>
    </row>
    <row r="11" spans="1:20" s="153" customFormat="1" ht="55.2" x14ac:dyDescent="0.25">
      <c r="A11" s="792" t="s">
        <v>1054</v>
      </c>
      <c r="B11" s="129" t="s">
        <v>39</v>
      </c>
      <c r="C11" s="188" t="s">
        <v>1196</v>
      </c>
      <c r="D11" s="666"/>
      <c r="E11" s="666"/>
      <c r="F11" s="667" t="s">
        <v>958</v>
      </c>
      <c r="G11" s="206" t="s">
        <v>9</v>
      </c>
      <c r="H11" s="659">
        <f>VLOOKUP(G11,Lists!$A$45:$B$50,2,0)</f>
        <v>1.0000000000000001E-5</v>
      </c>
      <c r="I11" s="206" t="s">
        <v>9</v>
      </c>
      <c r="J11" s="206" t="s">
        <v>9</v>
      </c>
      <c r="K11" s="669">
        <f>VLOOKUP(J11,Lists!$A$35:$B$40,2,0)</f>
        <v>0</v>
      </c>
      <c r="L11" s="661">
        <f t="shared" si="8"/>
        <v>0</v>
      </c>
      <c r="M11" s="662" t="str">
        <f t="shared" si="9"/>
        <v>n/a</v>
      </c>
      <c r="N11" s="729">
        <f>IF($B11=Lists!$A$14,Lists!$E$35)+IF($B11=Lists!$A$15,Lists!$E$40)+IF($B11=Lists!$A$16,Lists!$E$40)</f>
        <v>0</v>
      </c>
      <c r="O11" s="661">
        <f t="shared" si="10"/>
        <v>0</v>
      </c>
      <c r="P11" s="663" t="str">
        <f t="shared" si="11"/>
        <v>n/a</v>
      </c>
      <c r="Q11" s="663" t="str">
        <f>IF(ISERROR(P11*VLOOKUP($B$4,'Weighting '!$A$21:$B$31,2,0)),"n/a",P11*VLOOKUP($B$4,'Weighting '!$A$21:$B$31,2,0))</f>
        <v>n/a</v>
      </c>
      <c r="R11" s="664" t="str">
        <f t="shared" si="12"/>
        <v>n/a</v>
      </c>
      <c r="S11" s="663" t="str">
        <f>IF(ISERROR(R11*VLOOKUP($B$4,'Weighting '!$A$21:$B$31,2,0)),"n/a",R11*VLOOKUP($B$4,'Weighting '!$A$21:$B$31,2,0))</f>
        <v>n/a</v>
      </c>
      <c r="T11" s="673"/>
    </row>
    <row r="12" spans="1:20" s="153" customFormat="1" ht="72" customHeight="1" x14ac:dyDescent="0.25">
      <c r="A12" s="792" t="s">
        <v>1564</v>
      </c>
      <c r="B12" s="129" t="s">
        <v>39</v>
      </c>
      <c r="C12" s="616" t="s">
        <v>1197</v>
      </c>
      <c r="D12" s="666"/>
      <c r="E12" s="666"/>
      <c r="F12" s="667" t="s">
        <v>958</v>
      </c>
      <c r="G12" s="206" t="s">
        <v>9</v>
      </c>
      <c r="H12" s="659">
        <f>VLOOKUP(G12,Lists!$A$45:$B$50,2,0)</f>
        <v>1.0000000000000001E-5</v>
      </c>
      <c r="I12" s="206" t="s">
        <v>9</v>
      </c>
      <c r="J12" s="206" t="s">
        <v>9</v>
      </c>
      <c r="K12" s="669">
        <f>VLOOKUP(J12,Lists!$A$35:$B$40,2,0)</f>
        <v>0</v>
      </c>
      <c r="L12" s="661">
        <f t="shared" si="8"/>
        <v>0</v>
      </c>
      <c r="M12" s="662" t="str">
        <f t="shared" si="9"/>
        <v>n/a</v>
      </c>
      <c r="N12" s="729">
        <f>IF($B12=Lists!$A$14,Lists!$E$35)+IF($B12=Lists!$A$15,Lists!$E$40)+IF($B12=Lists!$A$16,Lists!$E$40)</f>
        <v>0</v>
      </c>
      <c r="O12" s="661">
        <f t="shared" si="10"/>
        <v>0</v>
      </c>
      <c r="P12" s="663" t="str">
        <f t="shared" si="11"/>
        <v>n/a</v>
      </c>
      <c r="Q12" s="663" t="str">
        <f>IF(ISERROR(P12*VLOOKUP($B$4,'Weighting '!$A$21:$B$31,2,0)),"n/a",P12*VLOOKUP($B$4,'Weighting '!$A$21:$B$31,2,0))</f>
        <v>n/a</v>
      </c>
      <c r="R12" s="664" t="str">
        <f t="shared" si="12"/>
        <v>n/a</v>
      </c>
      <c r="S12" s="663" t="str">
        <f>IF(ISERROR(R12*VLOOKUP($B$4,'Weighting '!$A$21:$B$31,2,0)),"n/a",R12*VLOOKUP($B$4,'Weighting '!$A$21:$B$31,2,0))</f>
        <v>n/a</v>
      </c>
      <c r="T12" s="673"/>
    </row>
    <row r="13" spans="1:20" s="153" customFormat="1" ht="57.6" customHeight="1" x14ac:dyDescent="0.25">
      <c r="A13" s="792" t="s">
        <v>1566</v>
      </c>
      <c r="B13" s="129" t="s">
        <v>38</v>
      </c>
      <c r="C13" s="145" t="s">
        <v>471</v>
      </c>
      <c r="D13" s="206" t="s">
        <v>958</v>
      </c>
      <c r="E13" s="206"/>
      <c r="F13" s="658"/>
      <c r="G13" s="206" t="s">
        <v>1276</v>
      </c>
      <c r="H13" s="659">
        <f>VLOOKUP(G13,Lists!$A$45:$B$50,2,0)</f>
        <v>8</v>
      </c>
      <c r="I13" s="668" t="s">
        <v>1237</v>
      </c>
      <c r="J13" s="668" t="s">
        <v>1235</v>
      </c>
      <c r="K13" s="669">
        <f>VLOOKUP(J13,Lists!$A$35:$B$40,2,0)</f>
        <v>6</v>
      </c>
      <c r="L13" s="661">
        <f t="shared" si="8"/>
        <v>48</v>
      </c>
      <c r="M13" s="662">
        <f t="shared" si="9"/>
        <v>1</v>
      </c>
      <c r="N13" s="729">
        <f>IF($B13=Lists!$A$14,Lists!$E$35)+IF($B13=Lists!$A$15,Lists!$E$40)+IF($B13=Lists!$A$16,Lists!$E$40)</f>
        <v>6</v>
      </c>
      <c r="O13" s="661">
        <f t="shared" si="10"/>
        <v>48</v>
      </c>
      <c r="P13" s="663">
        <f t="shared" si="11"/>
        <v>0.11764705882352941</v>
      </c>
      <c r="Q13" s="663">
        <f>IF(ISERROR(P13*VLOOKUP($B$4,'Weighting '!$A$21:$B$31,2,0)),"n/a",P13*VLOOKUP($B$4,'Weighting '!$A$21:$B$31,2,0))</f>
        <v>1.1764705882352941E-2</v>
      </c>
      <c r="R13" s="664">
        <f t="shared" si="12"/>
        <v>0.11764705882352941</v>
      </c>
      <c r="S13" s="663">
        <f>IF(ISERROR(R13*VLOOKUP($B$4,'Weighting '!$A$21:$B$31,2,0)),"n/a",R13*VLOOKUP($B$4,'Weighting '!$A$21:$B$31,2,0))</f>
        <v>1.1764705882352941E-2</v>
      </c>
      <c r="T13" s="670"/>
    </row>
    <row r="14" spans="1:20" s="153" customFormat="1" ht="56.55" customHeight="1" x14ac:dyDescent="0.25">
      <c r="A14" s="792" t="s">
        <v>1565</v>
      </c>
      <c r="B14" s="129" t="s">
        <v>39</v>
      </c>
      <c r="C14" s="616" t="s">
        <v>1198</v>
      </c>
      <c r="D14" s="666"/>
      <c r="E14" s="666"/>
      <c r="F14" s="667" t="s">
        <v>958</v>
      </c>
      <c r="G14" s="206" t="s">
        <v>9</v>
      </c>
      <c r="H14" s="659">
        <f>VLOOKUP(G14,Lists!$A$45:$B$50,2,0)</f>
        <v>1.0000000000000001E-5</v>
      </c>
      <c r="I14" s="206" t="s">
        <v>9</v>
      </c>
      <c r="J14" s="206" t="s">
        <v>9</v>
      </c>
      <c r="K14" s="669">
        <f>VLOOKUP(J14,Lists!$A$35:$B$40,2,0)</f>
        <v>0</v>
      </c>
      <c r="L14" s="661">
        <f t="shared" ref="L14:L18" si="13">K14*H14</f>
        <v>0</v>
      </c>
      <c r="M14" s="662" t="str">
        <f t="shared" ref="M14:M18" si="14">IF(ISERROR(L14/O14),"n/a",L14/O14)</f>
        <v>n/a</v>
      </c>
      <c r="N14" s="729">
        <f>IF($B14=Lists!$A$14,Lists!$E$35)+IF($B14=Lists!$A$15,Lists!$E$40)+IF($B14=Lists!$A$16,Lists!$E$40)</f>
        <v>0</v>
      </c>
      <c r="O14" s="661">
        <f t="shared" si="10"/>
        <v>0</v>
      </c>
      <c r="P14" s="663" t="str">
        <f t="shared" si="11"/>
        <v>n/a</v>
      </c>
      <c r="Q14" s="663" t="str">
        <f>IF(ISERROR(P14*VLOOKUP($B$4,'Weighting '!$A$21:$B$31,2,0)),"n/a",P14*VLOOKUP($B$4,'Weighting '!$A$21:$B$31,2,0))</f>
        <v>n/a</v>
      </c>
      <c r="R14" s="664" t="str">
        <f t="shared" si="12"/>
        <v>n/a</v>
      </c>
      <c r="S14" s="663" t="str">
        <f>IF(ISERROR(R14*VLOOKUP($B$4,'Weighting '!$A$21:$B$31,2,0)),"n/a",R14*VLOOKUP($B$4,'Weighting '!$A$21:$B$31,2,0))</f>
        <v>n/a</v>
      </c>
      <c r="T14" s="673"/>
    </row>
    <row r="15" spans="1:20" ht="29.55" customHeight="1" x14ac:dyDescent="0.25">
      <c r="A15" s="792" t="s">
        <v>1567</v>
      </c>
      <c r="B15" s="129" t="s">
        <v>39</v>
      </c>
      <c r="C15" s="188" t="s">
        <v>205</v>
      </c>
      <c r="D15" s="666"/>
      <c r="E15" s="666"/>
      <c r="F15" s="667" t="s">
        <v>958</v>
      </c>
      <c r="G15" s="206" t="s">
        <v>9</v>
      </c>
      <c r="H15" s="659">
        <f>VLOOKUP(G15,Lists!$A$45:$B$50,2,0)</f>
        <v>1.0000000000000001E-5</v>
      </c>
      <c r="I15" s="206" t="s">
        <v>9</v>
      </c>
      <c r="J15" s="206" t="s">
        <v>9</v>
      </c>
      <c r="K15" s="669">
        <f>VLOOKUP(J15,Lists!$A$35:$B$40,2,0)</f>
        <v>0</v>
      </c>
      <c r="L15" s="661">
        <f t="shared" si="13"/>
        <v>0</v>
      </c>
      <c r="M15" s="662" t="str">
        <f t="shared" si="14"/>
        <v>n/a</v>
      </c>
      <c r="N15" s="729">
        <f>IF($B15=Lists!$A$14,Lists!$E$35)+IF($B15=Lists!$A$15,Lists!$E$40)+IF($B15=Lists!$A$16,Lists!$E$40)</f>
        <v>0</v>
      </c>
      <c r="O15" s="661">
        <f t="shared" si="10"/>
        <v>0</v>
      </c>
      <c r="P15" s="663" t="str">
        <f t="shared" si="11"/>
        <v>n/a</v>
      </c>
      <c r="Q15" s="663" t="str">
        <f>IF(ISERROR(P15*VLOOKUP($B$4,'Weighting '!$A$21:$B$31,2,0)),"n/a",P15*VLOOKUP($B$4,'Weighting '!$A$21:$B$31,2,0))</f>
        <v>n/a</v>
      </c>
      <c r="R15" s="664" t="str">
        <f t="shared" si="12"/>
        <v>n/a</v>
      </c>
      <c r="S15" s="663" t="str">
        <f>IF(ISERROR(R15*VLOOKUP($B$4,'Weighting '!$A$21:$B$31,2,0)),"n/a",R15*VLOOKUP($B$4,'Weighting '!$A$21:$B$31,2,0))</f>
        <v>n/a</v>
      </c>
      <c r="T15" s="673"/>
    </row>
    <row r="16" spans="1:20" ht="36" customHeight="1" x14ac:dyDescent="0.25">
      <c r="A16" s="792" t="s">
        <v>1568</v>
      </c>
      <c r="B16" s="129" t="s">
        <v>39</v>
      </c>
      <c r="C16" s="188" t="s">
        <v>206</v>
      </c>
      <c r="D16" s="666"/>
      <c r="E16" s="666"/>
      <c r="F16" s="667" t="s">
        <v>958</v>
      </c>
      <c r="G16" s="206" t="s">
        <v>9</v>
      </c>
      <c r="H16" s="659">
        <f>VLOOKUP(G16,Lists!$A$45:$B$50,2,0)</f>
        <v>1.0000000000000001E-5</v>
      </c>
      <c r="I16" s="206" t="s">
        <v>9</v>
      </c>
      <c r="J16" s="206" t="s">
        <v>9</v>
      </c>
      <c r="K16" s="669">
        <f>VLOOKUP(J16,Lists!$A$35:$B$40,2,0)</f>
        <v>0</v>
      </c>
      <c r="L16" s="661">
        <f t="shared" si="13"/>
        <v>0</v>
      </c>
      <c r="M16" s="662" t="str">
        <f t="shared" si="14"/>
        <v>n/a</v>
      </c>
      <c r="N16" s="729">
        <f>IF($B16=Lists!$A$14,Lists!$E$35)+IF($B16=Lists!$A$15,Lists!$E$40)+IF($B16=Lists!$A$16,Lists!$E$40)</f>
        <v>0</v>
      </c>
      <c r="O16" s="661">
        <f t="shared" si="10"/>
        <v>0</v>
      </c>
      <c r="P16" s="663" t="str">
        <f t="shared" si="11"/>
        <v>n/a</v>
      </c>
      <c r="Q16" s="663" t="str">
        <f>IF(ISERROR(P16*VLOOKUP($B$4,'Weighting '!$A$21:$B$31,2,0)),"n/a",P16*VLOOKUP($B$4,'Weighting '!$A$21:$B$31,2,0))</f>
        <v>n/a</v>
      </c>
      <c r="R16" s="664" t="str">
        <f t="shared" si="12"/>
        <v>n/a</v>
      </c>
      <c r="S16" s="663" t="str">
        <f>IF(ISERROR(R16*VLOOKUP($B$4,'Weighting '!$A$21:$B$31,2,0)),"n/a",R16*VLOOKUP($B$4,'Weighting '!$A$21:$B$31,2,0))</f>
        <v>n/a</v>
      </c>
      <c r="T16" s="673"/>
    </row>
    <row r="17" spans="1:20" s="153" customFormat="1" ht="40.049999999999997" customHeight="1" x14ac:dyDescent="0.25">
      <c r="A17" s="792" t="s">
        <v>1569</v>
      </c>
      <c r="B17" s="129" t="s">
        <v>39</v>
      </c>
      <c r="C17" s="188" t="s">
        <v>207</v>
      </c>
      <c r="D17" s="666"/>
      <c r="E17" s="666"/>
      <c r="F17" s="667" t="s">
        <v>958</v>
      </c>
      <c r="G17" s="206" t="s">
        <v>9</v>
      </c>
      <c r="H17" s="659">
        <f>VLOOKUP(G17,Lists!$A$45:$B$50,2,0)</f>
        <v>1.0000000000000001E-5</v>
      </c>
      <c r="I17" s="206" t="s">
        <v>9</v>
      </c>
      <c r="J17" s="206" t="s">
        <v>9</v>
      </c>
      <c r="K17" s="669">
        <f>VLOOKUP(J17,Lists!$A$35:$B$40,2,0)</f>
        <v>0</v>
      </c>
      <c r="L17" s="661">
        <f t="shared" si="13"/>
        <v>0</v>
      </c>
      <c r="M17" s="662" t="str">
        <f t="shared" si="14"/>
        <v>n/a</v>
      </c>
      <c r="N17" s="729">
        <f>IF($B17=Lists!$A$14,Lists!$E$35)+IF($B17=Lists!$A$15,Lists!$E$40)+IF($B17=Lists!$A$16,Lists!$E$40)</f>
        <v>0</v>
      </c>
      <c r="O17" s="661">
        <f t="shared" si="10"/>
        <v>0</v>
      </c>
      <c r="P17" s="663" t="str">
        <f t="shared" si="11"/>
        <v>n/a</v>
      </c>
      <c r="Q17" s="663" t="str">
        <f>IF(ISERROR(P17*VLOOKUP($B$4,'Weighting '!$A$21:$B$31,2,0)),"n/a",P17*VLOOKUP($B$4,'Weighting '!$A$21:$B$31,2,0))</f>
        <v>n/a</v>
      </c>
      <c r="R17" s="664" t="str">
        <f t="shared" si="12"/>
        <v>n/a</v>
      </c>
      <c r="S17" s="663" t="str">
        <f>IF(ISERROR(R17*VLOOKUP($B$4,'Weighting '!$A$21:$B$31,2,0)),"n/a",R17*VLOOKUP($B$4,'Weighting '!$A$21:$B$31,2,0))</f>
        <v>n/a</v>
      </c>
      <c r="T17" s="673"/>
    </row>
    <row r="18" spans="1:20" s="153" customFormat="1" ht="59.1" customHeight="1" x14ac:dyDescent="0.25">
      <c r="A18" s="792" t="s">
        <v>1570</v>
      </c>
      <c r="B18" s="129" t="s">
        <v>38</v>
      </c>
      <c r="C18" s="145" t="s">
        <v>471</v>
      </c>
      <c r="D18" s="206" t="s">
        <v>958</v>
      </c>
      <c r="E18" s="206"/>
      <c r="F18" s="658"/>
      <c r="G18" s="206" t="s">
        <v>1276</v>
      </c>
      <c r="H18" s="659">
        <f>VLOOKUP(G18,Lists!$A$45:$B$50,2,0)</f>
        <v>8</v>
      </c>
      <c r="I18" s="668" t="s">
        <v>1237</v>
      </c>
      <c r="J18" s="668" t="s">
        <v>1235</v>
      </c>
      <c r="K18" s="669">
        <f>VLOOKUP(J18,Lists!$A$35:$B$40,2,0)</f>
        <v>6</v>
      </c>
      <c r="L18" s="661">
        <f t="shared" si="13"/>
        <v>48</v>
      </c>
      <c r="M18" s="662">
        <f t="shared" si="14"/>
        <v>1</v>
      </c>
      <c r="N18" s="729">
        <f>IF($B18=Lists!$A$14,Lists!$E$35)+IF($B18=Lists!$A$15,Lists!$E$40)+IF($B18=Lists!$A$16,Lists!$E$40)</f>
        <v>6</v>
      </c>
      <c r="O18" s="661">
        <f t="shared" si="10"/>
        <v>48</v>
      </c>
      <c r="P18" s="663">
        <f t="shared" si="11"/>
        <v>0.11764705882352941</v>
      </c>
      <c r="Q18" s="663">
        <f>IF(ISERROR(P18*VLOOKUP($B$4,'Weighting '!$A$21:$B$31,2,0)),"n/a",P18*VLOOKUP($B$4,'Weighting '!$A$21:$B$31,2,0))</f>
        <v>1.1764705882352941E-2</v>
      </c>
      <c r="R18" s="664">
        <f t="shared" si="12"/>
        <v>0.11764705882352941</v>
      </c>
      <c r="S18" s="663">
        <f>IF(ISERROR(R18*VLOOKUP($B$4,'Weighting '!$A$21:$B$31,2,0)),"n/a",R18*VLOOKUP($B$4,'Weighting '!$A$21:$B$31,2,0))</f>
        <v>1.1764705882352941E-2</v>
      </c>
      <c r="T18" s="670"/>
    </row>
    <row r="19" spans="1:20" s="153" customFormat="1" ht="21" customHeight="1" x14ac:dyDescent="0.25">
      <c r="A19" s="792" t="s">
        <v>1571</v>
      </c>
      <c r="B19" s="129" t="s">
        <v>39</v>
      </c>
      <c r="C19" s="188" t="s">
        <v>208</v>
      </c>
      <c r="D19" s="666"/>
      <c r="E19" s="666"/>
      <c r="F19" s="667" t="s">
        <v>958</v>
      </c>
      <c r="G19" s="206" t="s">
        <v>9</v>
      </c>
      <c r="H19" s="659">
        <f>VLOOKUP(G19,Lists!$A$45:$B$50,2,0)</f>
        <v>1.0000000000000001E-5</v>
      </c>
      <c r="I19" s="206" t="s">
        <v>9</v>
      </c>
      <c r="J19" s="206" t="s">
        <v>9</v>
      </c>
      <c r="K19" s="669">
        <f>VLOOKUP(J19,Lists!$A$35:$B$40,2,0)</f>
        <v>0</v>
      </c>
      <c r="L19" s="661">
        <f t="shared" ref="L19:L21" si="15">K19*H19</f>
        <v>0</v>
      </c>
      <c r="M19" s="662" t="str">
        <f t="shared" ref="M19:M21" si="16">IF(ISERROR(L19/O19),"n/a",L19/O19)</f>
        <v>n/a</v>
      </c>
      <c r="N19" s="729">
        <f>IF($B19=Lists!$A$14,Lists!$E$35)+IF($B19=Lists!$A$15,Lists!$E$40)+IF($B19=Lists!$A$16,Lists!$E$40)</f>
        <v>0</v>
      </c>
      <c r="O19" s="661">
        <f t="shared" si="10"/>
        <v>0</v>
      </c>
      <c r="P19" s="663" t="str">
        <f t="shared" si="11"/>
        <v>n/a</v>
      </c>
      <c r="Q19" s="663" t="str">
        <f>IF(ISERROR(P19*VLOOKUP($B$4,'Weighting '!$A$21:$B$31,2,0)),"n/a",P19*VLOOKUP($B$4,'Weighting '!$A$21:$B$31,2,0))</f>
        <v>n/a</v>
      </c>
      <c r="R19" s="664" t="str">
        <f t="shared" si="12"/>
        <v>n/a</v>
      </c>
      <c r="S19" s="663" t="str">
        <f>IF(ISERROR(R19*VLOOKUP($B$4,'Weighting '!$A$21:$B$31,2,0)),"n/a",R19*VLOOKUP($B$4,'Weighting '!$A$21:$B$31,2,0))</f>
        <v>n/a</v>
      </c>
      <c r="T19" s="673"/>
    </row>
    <row r="20" spans="1:20" s="153" customFormat="1" ht="30" customHeight="1" x14ac:dyDescent="0.25">
      <c r="A20" s="792" t="s">
        <v>1572</v>
      </c>
      <c r="B20" s="129" t="s">
        <v>39</v>
      </c>
      <c r="C20" s="188" t="s">
        <v>1140</v>
      </c>
      <c r="D20" s="666"/>
      <c r="E20" s="666"/>
      <c r="F20" s="667" t="s">
        <v>958</v>
      </c>
      <c r="G20" s="206" t="s">
        <v>9</v>
      </c>
      <c r="H20" s="659">
        <f>VLOOKUP(G20,Lists!$A$45:$B$50,2,0)</f>
        <v>1.0000000000000001E-5</v>
      </c>
      <c r="I20" s="206" t="s">
        <v>9</v>
      </c>
      <c r="J20" s="206" t="s">
        <v>9</v>
      </c>
      <c r="K20" s="669">
        <f>VLOOKUP(J20,Lists!$A$35:$B$40,2,0)</f>
        <v>0</v>
      </c>
      <c r="L20" s="661">
        <f t="shared" si="15"/>
        <v>0</v>
      </c>
      <c r="M20" s="662" t="str">
        <f t="shared" si="16"/>
        <v>n/a</v>
      </c>
      <c r="N20" s="729">
        <f>IF($B20=Lists!$A$14,Lists!$E$35)+IF($B20=Lists!$A$15,Lists!$E$40)+IF($B20=Lists!$A$16,Lists!$E$40)</f>
        <v>0</v>
      </c>
      <c r="O20" s="661">
        <f t="shared" si="10"/>
        <v>0</v>
      </c>
      <c r="P20" s="663" t="str">
        <f t="shared" si="11"/>
        <v>n/a</v>
      </c>
      <c r="Q20" s="663" t="str">
        <f>IF(ISERROR(P20*VLOOKUP($B$4,'Weighting '!$A$21:$B$31,2,0)),"n/a",P20*VLOOKUP($B$4,'Weighting '!$A$21:$B$31,2,0))</f>
        <v>n/a</v>
      </c>
      <c r="R20" s="664" t="str">
        <f t="shared" si="12"/>
        <v>n/a</v>
      </c>
      <c r="S20" s="663" t="str">
        <f>IF(ISERROR(R20*VLOOKUP($B$4,'Weighting '!$A$21:$B$31,2,0)),"n/a",R20*VLOOKUP($B$4,'Weighting '!$A$21:$B$31,2,0))</f>
        <v>n/a</v>
      </c>
      <c r="T20" s="673"/>
    </row>
    <row r="21" spans="1:20" s="153" customFormat="1" ht="41.55" customHeight="1" x14ac:dyDescent="0.25">
      <c r="A21" s="792" t="s">
        <v>1573</v>
      </c>
      <c r="B21" s="129" t="s">
        <v>39</v>
      </c>
      <c r="C21" s="188" t="s">
        <v>1125</v>
      </c>
      <c r="D21" s="666"/>
      <c r="E21" s="666"/>
      <c r="F21" s="667" t="s">
        <v>958</v>
      </c>
      <c r="G21" s="206" t="s">
        <v>9</v>
      </c>
      <c r="H21" s="659">
        <f>VLOOKUP(G21,Lists!$A$45:$B$50,2,0)</f>
        <v>1.0000000000000001E-5</v>
      </c>
      <c r="I21" s="206" t="s">
        <v>9</v>
      </c>
      <c r="J21" s="206" t="s">
        <v>9</v>
      </c>
      <c r="K21" s="669">
        <f>VLOOKUP(J21,Lists!$A$35:$B$40,2,0)</f>
        <v>0</v>
      </c>
      <c r="L21" s="661">
        <f t="shared" si="15"/>
        <v>0</v>
      </c>
      <c r="M21" s="662" t="str">
        <f t="shared" si="16"/>
        <v>n/a</v>
      </c>
      <c r="N21" s="729">
        <f>IF($B21=Lists!$A$14,Lists!$E$35)+IF($B21=Lists!$A$15,Lists!$E$40)+IF($B21=Lists!$A$16,Lists!$E$40)</f>
        <v>0</v>
      </c>
      <c r="O21" s="661">
        <f t="shared" si="10"/>
        <v>0</v>
      </c>
      <c r="P21" s="663" t="str">
        <f t="shared" si="11"/>
        <v>n/a</v>
      </c>
      <c r="Q21" s="663" t="str">
        <f>IF(ISERROR(P21*VLOOKUP($B$4,'Weighting '!$A$21:$B$31,2,0)),"n/a",P21*VLOOKUP($B$4,'Weighting '!$A$21:$B$31,2,0))</f>
        <v>n/a</v>
      </c>
      <c r="R21" s="664" t="str">
        <f t="shared" si="12"/>
        <v>n/a</v>
      </c>
      <c r="S21" s="663" t="str">
        <f>IF(ISERROR(R21*VLOOKUP($B$4,'Weighting '!$A$21:$B$31,2,0)),"n/a",R21*VLOOKUP($B$4,'Weighting '!$A$21:$B$31,2,0))</f>
        <v>n/a</v>
      </c>
      <c r="T21" s="673"/>
    </row>
    <row r="22" spans="1:20" s="677" customFormat="1" ht="20.55" customHeight="1" x14ac:dyDescent="0.25">
      <c r="A22" s="799" t="s">
        <v>1574</v>
      </c>
      <c r="B22" s="121"/>
      <c r="C22" s="138" t="s">
        <v>25</v>
      </c>
      <c r="D22" s="121"/>
      <c r="E22" s="121"/>
      <c r="F22" s="121"/>
      <c r="G22" s="121"/>
      <c r="H22" s="121"/>
      <c r="I22" s="121"/>
      <c r="J22" s="121"/>
      <c r="K22" s="121"/>
      <c r="L22" s="121"/>
      <c r="M22" s="121"/>
      <c r="N22" s="121"/>
      <c r="O22" s="121"/>
      <c r="P22" s="121"/>
      <c r="Q22" s="121"/>
      <c r="R22" s="121"/>
      <c r="S22" s="121"/>
      <c r="T22" s="676"/>
    </row>
    <row r="23" spans="1:20" s="153" customFormat="1" ht="83.55" customHeight="1" x14ac:dyDescent="0.25">
      <c r="A23" s="792" t="s">
        <v>1575</v>
      </c>
      <c r="B23" s="129" t="s">
        <v>39</v>
      </c>
      <c r="C23" s="188" t="s">
        <v>1199</v>
      </c>
      <c r="D23" s="666"/>
      <c r="E23" s="666"/>
      <c r="F23" s="667" t="s">
        <v>958</v>
      </c>
      <c r="G23" s="206" t="s">
        <v>9</v>
      </c>
      <c r="H23" s="659">
        <f>VLOOKUP(G23,Lists!$A$45:$B$50,2,0)</f>
        <v>1.0000000000000001E-5</v>
      </c>
      <c r="I23" s="206" t="s">
        <v>9</v>
      </c>
      <c r="J23" s="206" t="s">
        <v>9</v>
      </c>
      <c r="K23" s="669">
        <f>VLOOKUP(J23,Lists!$A$35:$B$40,2,0)</f>
        <v>0</v>
      </c>
      <c r="L23" s="661">
        <f t="shared" ref="L23:L26" si="17">K23*H23</f>
        <v>0</v>
      </c>
      <c r="M23" s="662" t="str">
        <f t="shared" ref="M23:M26" si="18">IF(ISERROR(L23/O23),"n/a",L23/O23)</f>
        <v>n/a</v>
      </c>
      <c r="N23" s="729">
        <f>IF($B23=Lists!$A$14,Lists!$E$35)+IF($B23=Lists!$A$15,Lists!$E$40)+IF($B23=Lists!$A$16,Lists!$E$40)</f>
        <v>0</v>
      </c>
      <c r="O23" s="661">
        <f t="shared" ref="O23:O26" si="19">H23*N23</f>
        <v>0</v>
      </c>
      <c r="P23" s="663" t="str">
        <f t="shared" ref="P23:P26" si="20">IF((O23/$O$2)&gt;0.0001,O23/$O$2,"n/a")</f>
        <v>n/a</v>
      </c>
      <c r="Q23" s="663" t="str">
        <f>IF(ISERROR(P23*VLOOKUP($B$4,'Weighting '!$A$21:$B$31,2,0)),"n/a",P23*VLOOKUP($B$4,'Weighting '!$A$21:$B$31,2,0))</f>
        <v>n/a</v>
      </c>
      <c r="R23" s="664" t="str">
        <f t="shared" ref="R23:R26" si="21">IF($B23="Specification","n/a",L23/$O$2)</f>
        <v>n/a</v>
      </c>
      <c r="S23" s="663" t="str">
        <f>IF(ISERROR(R23*VLOOKUP($B$4,'Weighting '!$A$21:$B$31,2,0)),"n/a",R23*VLOOKUP($B$4,'Weighting '!$A$21:$B$31,2,0))</f>
        <v>n/a</v>
      </c>
      <c r="T23" s="673"/>
    </row>
    <row r="24" spans="1:20" s="194" customFormat="1" ht="43.95" customHeight="1" x14ac:dyDescent="0.25">
      <c r="A24" s="792" t="s">
        <v>1576</v>
      </c>
      <c r="B24" s="114" t="s">
        <v>39</v>
      </c>
      <c r="C24" s="126" t="s">
        <v>210</v>
      </c>
      <c r="D24" s="666"/>
      <c r="E24" s="666"/>
      <c r="F24" s="667" t="s">
        <v>958</v>
      </c>
      <c r="G24" s="206" t="s">
        <v>9</v>
      </c>
      <c r="H24" s="659">
        <f>VLOOKUP(G24,Lists!$A$45:$B$50,2,0)</f>
        <v>1.0000000000000001E-5</v>
      </c>
      <c r="I24" s="206" t="s">
        <v>9</v>
      </c>
      <c r="J24" s="206" t="s">
        <v>9</v>
      </c>
      <c r="K24" s="669">
        <f>VLOOKUP(J24,Lists!$A$35:$B$40,2,0)</f>
        <v>0</v>
      </c>
      <c r="L24" s="661">
        <f t="shared" si="17"/>
        <v>0</v>
      </c>
      <c r="M24" s="662" t="str">
        <f t="shared" si="18"/>
        <v>n/a</v>
      </c>
      <c r="N24" s="729">
        <f>IF($B24=Lists!$A$14,Lists!$E$35)+IF($B24=Lists!$A$15,Lists!$E$40)+IF($B24=Lists!$A$16,Lists!$E$40)</f>
        <v>0</v>
      </c>
      <c r="O24" s="661">
        <f t="shared" si="19"/>
        <v>0</v>
      </c>
      <c r="P24" s="663" t="str">
        <f t="shared" si="20"/>
        <v>n/a</v>
      </c>
      <c r="Q24" s="663" t="str">
        <f>IF(ISERROR(P24*VLOOKUP($B$4,'Weighting '!$A$21:$B$31,2,0)),"n/a",P24*VLOOKUP($B$4,'Weighting '!$A$21:$B$31,2,0))</f>
        <v>n/a</v>
      </c>
      <c r="R24" s="664" t="str">
        <f t="shared" si="21"/>
        <v>n/a</v>
      </c>
      <c r="S24" s="663" t="str">
        <f>IF(ISERROR(R24*VLOOKUP($B$4,'Weighting '!$A$21:$B$31,2,0)),"n/a",R24*VLOOKUP($B$4,'Weighting '!$A$21:$B$31,2,0))</f>
        <v>n/a</v>
      </c>
      <c r="T24" s="673"/>
    </row>
    <row r="25" spans="1:20" s="194" customFormat="1" ht="43.95" customHeight="1" x14ac:dyDescent="0.25">
      <c r="A25" s="792" t="s">
        <v>1577</v>
      </c>
      <c r="B25" s="114" t="s">
        <v>39</v>
      </c>
      <c r="C25" s="126" t="s">
        <v>211</v>
      </c>
      <c r="D25" s="666"/>
      <c r="E25" s="666"/>
      <c r="F25" s="667" t="s">
        <v>958</v>
      </c>
      <c r="G25" s="206" t="s">
        <v>9</v>
      </c>
      <c r="H25" s="659">
        <f>VLOOKUP(G25,Lists!$A$45:$B$50,2,0)</f>
        <v>1.0000000000000001E-5</v>
      </c>
      <c r="I25" s="206" t="s">
        <v>9</v>
      </c>
      <c r="J25" s="206" t="s">
        <v>9</v>
      </c>
      <c r="K25" s="669">
        <f>VLOOKUP(J25,Lists!$A$35:$B$40,2,0)</f>
        <v>0</v>
      </c>
      <c r="L25" s="661">
        <f t="shared" si="17"/>
        <v>0</v>
      </c>
      <c r="M25" s="662" t="str">
        <f t="shared" si="18"/>
        <v>n/a</v>
      </c>
      <c r="N25" s="729">
        <f>IF($B25=Lists!$A$14,Lists!$E$35)+IF($B25=Lists!$A$15,Lists!$E$40)+IF($B25=Lists!$A$16,Lists!$E$40)</f>
        <v>0</v>
      </c>
      <c r="O25" s="661">
        <f t="shared" si="19"/>
        <v>0</v>
      </c>
      <c r="P25" s="663" t="str">
        <f t="shared" si="20"/>
        <v>n/a</v>
      </c>
      <c r="Q25" s="663" t="str">
        <f>IF(ISERROR(P25*VLOOKUP($B$4,'Weighting '!$A$21:$B$31,2,0)),"n/a",P25*VLOOKUP($B$4,'Weighting '!$A$21:$B$31,2,0))</f>
        <v>n/a</v>
      </c>
      <c r="R25" s="664" t="str">
        <f t="shared" si="21"/>
        <v>n/a</v>
      </c>
      <c r="S25" s="663" t="str">
        <f>IF(ISERROR(R25*VLOOKUP($B$4,'Weighting '!$A$21:$B$31,2,0)),"n/a",R25*VLOOKUP($B$4,'Weighting '!$A$21:$B$31,2,0))</f>
        <v>n/a</v>
      </c>
      <c r="T25" s="673"/>
    </row>
    <row r="26" spans="1:20" s="194" customFormat="1" ht="46.05" customHeight="1" x14ac:dyDescent="0.25">
      <c r="A26" s="792" t="s">
        <v>1578</v>
      </c>
      <c r="B26" s="129" t="s">
        <v>38</v>
      </c>
      <c r="C26" s="145" t="s">
        <v>471</v>
      </c>
      <c r="D26" s="206" t="s">
        <v>958</v>
      </c>
      <c r="E26" s="206"/>
      <c r="F26" s="658"/>
      <c r="G26" s="206" t="s">
        <v>1276</v>
      </c>
      <c r="H26" s="659">
        <f>VLOOKUP(G26,Lists!$A$45:$B$50,2,0)</f>
        <v>8</v>
      </c>
      <c r="I26" s="668" t="s">
        <v>1232</v>
      </c>
      <c r="J26" s="668" t="s">
        <v>1235</v>
      </c>
      <c r="K26" s="669">
        <f>VLOOKUP(J26,Lists!$A$35:$B$40,2,0)</f>
        <v>6</v>
      </c>
      <c r="L26" s="661">
        <f t="shared" si="17"/>
        <v>48</v>
      </c>
      <c r="M26" s="662">
        <f t="shared" si="18"/>
        <v>1</v>
      </c>
      <c r="N26" s="729">
        <f>IF($B26=Lists!$A$14,Lists!$E$35)+IF($B26=Lists!$A$15,Lists!$E$40)+IF($B26=Lists!$A$16,Lists!$E$40)</f>
        <v>6</v>
      </c>
      <c r="O26" s="661">
        <f t="shared" si="19"/>
        <v>48</v>
      </c>
      <c r="P26" s="663">
        <f t="shared" si="20"/>
        <v>0.11764705882352941</v>
      </c>
      <c r="Q26" s="663">
        <f>IF(ISERROR(P26*VLOOKUP($B$4,'Weighting '!$A$21:$B$31,2,0)),"n/a",P26*VLOOKUP($B$4,'Weighting '!$A$21:$B$31,2,0))</f>
        <v>1.1764705882352941E-2</v>
      </c>
      <c r="R26" s="664">
        <f t="shared" si="21"/>
        <v>0.11764705882352941</v>
      </c>
      <c r="S26" s="663">
        <f>IF(ISERROR(R26*VLOOKUP($B$4,'Weighting '!$A$21:$B$31,2,0)),"n/a",R26*VLOOKUP($B$4,'Weighting '!$A$21:$B$31,2,0))</f>
        <v>1.1764705882352941E-2</v>
      </c>
      <c r="T26" s="670"/>
    </row>
    <row r="27" spans="1:20" s="677" customFormat="1" ht="20.55" customHeight="1" x14ac:dyDescent="0.25">
      <c r="A27" s="799" t="s">
        <v>1579</v>
      </c>
      <c r="B27" s="121"/>
      <c r="C27" s="138" t="s">
        <v>26</v>
      </c>
      <c r="D27" s="121"/>
      <c r="E27" s="121"/>
      <c r="F27" s="121"/>
      <c r="G27" s="121"/>
      <c r="H27" s="121"/>
      <c r="I27" s="121"/>
      <c r="J27" s="121"/>
      <c r="K27" s="121"/>
      <c r="L27" s="121"/>
      <c r="M27" s="121"/>
      <c r="N27" s="121"/>
      <c r="O27" s="121"/>
      <c r="P27" s="121"/>
      <c r="Q27" s="121"/>
      <c r="R27" s="121"/>
      <c r="S27" s="121"/>
      <c r="T27" s="676"/>
    </row>
    <row r="28" spans="1:20" s="153" customFormat="1" ht="55.35" customHeight="1" x14ac:dyDescent="0.25">
      <c r="A28" s="792" t="s">
        <v>1580</v>
      </c>
      <c r="B28" s="129" t="s">
        <v>39</v>
      </c>
      <c r="C28" s="188" t="s">
        <v>1173</v>
      </c>
      <c r="D28" s="666"/>
      <c r="E28" s="666"/>
      <c r="F28" s="667" t="s">
        <v>958</v>
      </c>
      <c r="G28" s="206" t="s">
        <v>9</v>
      </c>
      <c r="H28" s="659">
        <f>VLOOKUP(G28,Lists!$A$45:$B$50,2,0)</f>
        <v>1.0000000000000001E-5</v>
      </c>
      <c r="I28" s="206" t="s">
        <v>9</v>
      </c>
      <c r="J28" s="206" t="s">
        <v>9</v>
      </c>
      <c r="K28" s="669">
        <f>VLOOKUP(J28,Lists!$A$35:$B$40,2,0)</f>
        <v>0</v>
      </c>
      <c r="L28" s="661">
        <f t="shared" ref="L28:L30" si="22">K28*H28</f>
        <v>0</v>
      </c>
      <c r="M28" s="662" t="str">
        <f t="shared" ref="M28:M30" si="23">IF(ISERROR(L28/O28),"n/a",L28/O28)</f>
        <v>n/a</v>
      </c>
      <c r="N28" s="729">
        <f>IF($B28=Lists!$A$14,Lists!$E$35)+IF($B28=Lists!$A$15,Lists!$E$40)+IF($B28=Lists!$A$16,Lists!$E$40)</f>
        <v>0</v>
      </c>
      <c r="O28" s="661">
        <f t="shared" ref="O28:O39" si="24">H28*N28</f>
        <v>0</v>
      </c>
      <c r="P28" s="663" t="str">
        <f t="shared" ref="P28:P39" si="25">IF((O28/$O$2)&gt;0.0001,O28/$O$2,"n/a")</f>
        <v>n/a</v>
      </c>
      <c r="Q28" s="663" t="str">
        <f>IF(ISERROR(P28*VLOOKUP($B$4,'Weighting '!$A$21:$B$31,2,0)),"n/a",P28*VLOOKUP($B$4,'Weighting '!$A$21:$B$31,2,0))</f>
        <v>n/a</v>
      </c>
      <c r="R28" s="664" t="str">
        <f t="shared" ref="R28:R39" si="26">IF($B28="Specification","n/a",L28/$O$2)</f>
        <v>n/a</v>
      </c>
      <c r="S28" s="663" t="str">
        <f>IF(ISERROR(R28*VLOOKUP($B$4,'Weighting '!$A$21:$B$31,2,0)),"n/a",R28*VLOOKUP($B$4,'Weighting '!$A$21:$B$31,2,0))</f>
        <v>n/a</v>
      </c>
      <c r="T28" s="673"/>
    </row>
    <row r="29" spans="1:20" s="153" customFormat="1" ht="60" customHeight="1" x14ac:dyDescent="0.25">
      <c r="A29" s="792" t="s">
        <v>1581</v>
      </c>
      <c r="B29" s="114" t="s">
        <v>39</v>
      </c>
      <c r="C29" s="191" t="s">
        <v>213</v>
      </c>
      <c r="D29" s="666"/>
      <c r="E29" s="666"/>
      <c r="F29" s="667" t="s">
        <v>958</v>
      </c>
      <c r="G29" s="206" t="s">
        <v>9</v>
      </c>
      <c r="H29" s="659">
        <f>VLOOKUP(G29,Lists!$A$45:$B$50,2,0)</f>
        <v>1.0000000000000001E-5</v>
      </c>
      <c r="I29" s="206" t="s">
        <v>9</v>
      </c>
      <c r="J29" s="206" t="s">
        <v>9</v>
      </c>
      <c r="K29" s="669">
        <f>VLOOKUP(J29,Lists!$A$35:$B$40,2,0)</f>
        <v>0</v>
      </c>
      <c r="L29" s="661">
        <f t="shared" si="22"/>
        <v>0</v>
      </c>
      <c r="M29" s="662" t="str">
        <f t="shared" si="23"/>
        <v>n/a</v>
      </c>
      <c r="N29" s="729">
        <f>IF($B29=Lists!$A$14,Lists!$E$35)+IF($B29=Lists!$A$15,Lists!$E$40)+IF($B29=Lists!$A$16,Lists!$E$40)</f>
        <v>0</v>
      </c>
      <c r="O29" s="661">
        <f t="shared" si="24"/>
        <v>0</v>
      </c>
      <c r="P29" s="663" t="str">
        <f t="shared" si="25"/>
        <v>n/a</v>
      </c>
      <c r="Q29" s="663" t="str">
        <f>IF(ISERROR(P29*VLOOKUP($B$4,'Weighting '!$A$21:$B$31,2,0)),"n/a",P29*VLOOKUP($B$4,'Weighting '!$A$21:$B$31,2,0))</f>
        <v>n/a</v>
      </c>
      <c r="R29" s="664" t="str">
        <f t="shared" si="26"/>
        <v>n/a</v>
      </c>
      <c r="S29" s="663" t="str">
        <f>IF(ISERROR(R29*VLOOKUP($B$4,'Weighting '!$A$21:$B$31,2,0)),"n/a",R29*VLOOKUP($B$4,'Weighting '!$A$21:$B$31,2,0))</f>
        <v>n/a</v>
      </c>
      <c r="T29" s="673"/>
    </row>
    <row r="30" spans="1:20" ht="56.55" customHeight="1" x14ac:dyDescent="0.25">
      <c r="A30" s="792" t="s">
        <v>1582</v>
      </c>
      <c r="B30" s="114" t="s">
        <v>38</v>
      </c>
      <c r="C30" s="181" t="s">
        <v>96</v>
      </c>
      <c r="D30" s="206" t="s">
        <v>958</v>
      </c>
      <c r="E30" s="206"/>
      <c r="F30" s="658"/>
      <c r="G30" s="206" t="s">
        <v>1276</v>
      </c>
      <c r="H30" s="659">
        <f>VLOOKUP(G30,Lists!$A$45:$B$50,2,0)</f>
        <v>8</v>
      </c>
      <c r="I30" s="668" t="s">
        <v>1257</v>
      </c>
      <c r="J30" s="668" t="s">
        <v>1235</v>
      </c>
      <c r="K30" s="669">
        <f>VLOOKUP(J30,Lists!$A$35:$B$40,2,0)</f>
        <v>6</v>
      </c>
      <c r="L30" s="661">
        <f t="shared" si="22"/>
        <v>48</v>
      </c>
      <c r="M30" s="662">
        <f t="shared" si="23"/>
        <v>1</v>
      </c>
      <c r="N30" s="729">
        <f>IF($B30=Lists!$A$14,Lists!$E$35)+IF($B30=Lists!$A$15,Lists!$E$40)+IF($B30=Lists!$A$16,Lists!$E$40)</f>
        <v>6</v>
      </c>
      <c r="O30" s="661">
        <f t="shared" si="24"/>
        <v>48</v>
      </c>
      <c r="P30" s="663">
        <f t="shared" si="25"/>
        <v>0.11764705882352941</v>
      </c>
      <c r="Q30" s="663">
        <f>IF(ISERROR(P30*VLOOKUP($B$4,'Weighting '!$A$21:$B$31,2,0)),"n/a",P30*VLOOKUP($B$4,'Weighting '!$A$21:$B$31,2,0))</f>
        <v>1.1764705882352941E-2</v>
      </c>
      <c r="R30" s="664">
        <f t="shared" si="26"/>
        <v>0.11764705882352941</v>
      </c>
      <c r="S30" s="663">
        <f>IF(ISERROR(R30*VLOOKUP($B$4,'Weighting '!$A$21:$B$31,2,0)),"n/a",R30*VLOOKUP($B$4,'Weighting '!$A$21:$B$31,2,0))</f>
        <v>1.1764705882352941E-2</v>
      </c>
      <c r="T30" s="670"/>
    </row>
    <row r="31" spans="1:20" s="158" customFormat="1" ht="63.6" customHeight="1" x14ac:dyDescent="0.25">
      <c r="A31" s="792" t="s">
        <v>1583</v>
      </c>
      <c r="B31" s="129" t="s">
        <v>39</v>
      </c>
      <c r="C31" s="188" t="s">
        <v>1182</v>
      </c>
      <c r="D31" s="666"/>
      <c r="E31" s="666"/>
      <c r="F31" s="667" t="s">
        <v>958</v>
      </c>
      <c r="G31" s="206" t="s">
        <v>9</v>
      </c>
      <c r="H31" s="659">
        <f>VLOOKUP(G31,Lists!$A$45:$B$50,2,0)</f>
        <v>1.0000000000000001E-5</v>
      </c>
      <c r="I31" s="206" t="s">
        <v>9</v>
      </c>
      <c r="J31" s="206" t="s">
        <v>9</v>
      </c>
      <c r="K31" s="669">
        <f>VLOOKUP(J31,Lists!$A$35:$B$40,2,0)</f>
        <v>0</v>
      </c>
      <c r="L31" s="661">
        <f t="shared" ref="L31:L34" si="27">K31*H31</f>
        <v>0</v>
      </c>
      <c r="M31" s="662" t="str">
        <f t="shared" ref="M31:M34" si="28">IF(ISERROR(L31/O31),"n/a",L31/O31)</f>
        <v>n/a</v>
      </c>
      <c r="N31" s="729">
        <f>IF($B31=Lists!$A$14,Lists!$E$35)+IF($B31=Lists!$A$15,Lists!$E$40)+IF($B31=Lists!$A$16,Lists!$E$40)</f>
        <v>0</v>
      </c>
      <c r="O31" s="661">
        <f t="shared" si="24"/>
        <v>0</v>
      </c>
      <c r="P31" s="663" t="str">
        <f t="shared" si="25"/>
        <v>n/a</v>
      </c>
      <c r="Q31" s="663" t="str">
        <f>IF(ISERROR(P31*VLOOKUP($B$4,'Weighting '!$A$21:$B$31,2,0)),"n/a",P31*VLOOKUP($B$4,'Weighting '!$A$21:$B$31,2,0))</f>
        <v>n/a</v>
      </c>
      <c r="R31" s="664" t="str">
        <f t="shared" si="26"/>
        <v>n/a</v>
      </c>
      <c r="S31" s="663" t="str">
        <f>IF(ISERROR(R31*VLOOKUP($B$4,'Weighting '!$A$21:$B$31,2,0)),"n/a",R31*VLOOKUP($B$4,'Weighting '!$A$21:$B$31,2,0))</f>
        <v>n/a</v>
      </c>
      <c r="T31" s="673"/>
    </row>
    <row r="32" spans="1:20" s="153" customFormat="1" ht="24.6" customHeight="1" x14ac:dyDescent="0.25">
      <c r="A32" s="792" t="s">
        <v>1584</v>
      </c>
      <c r="B32" s="114" t="s">
        <v>39</v>
      </c>
      <c r="C32" s="126" t="s">
        <v>1185</v>
      </c>
      <c r="D32" s="666"/>
      <c r="E32" s="666"/>
      <c r="F32" s="667" t="s">
        <v>958</v>
      </c>
      <c r="G32" s="206" t="s">
        <v>9</v>
      </c>
      <c r="H32" s="659">
        <f>VLOOKUP(G32,Lists!$A$45:$B$50,2,0)</f>
        <v>1.0000000000000001E-5</v>
      </c>
      <c r="I32" s="206" t="s">
        <v>9</v>
      </c>
      <c r="J32" s="206" t="s">
        <v>9</v>
      </c>
      <c r="K32" s="669">
        <f>VLOOKUP(J32,Lists!$A$35:$B$40,2,0)</f>
        <v>0</v>
      </c>
      <c r="L32" s="661">
        <f t="shared" si="27"/>
        <v>0</v>
      </c>
      <c r="M32" s="662" t="str">
        <f t="shared" si="28"/>
        <v>n/a</v>
      </c>
      <c r="N32" s="729">
        <f>IF($B32=Lists!$A$14,Lists!$E$35)+IF($B32=Lists!$A$15,Lists!$E$40)+IF($B32=Lists!$A$16,Lists!$E$40)</f>
        <v>0</v>
      </c>
      <c r="O32" s="661">
        <f t="shared" si="24"/>
        <v>0</v>
      </c>
      <c r="P32" s="663" t="str">
        <f t="shared" si="25"/>
        <v>n/a</v>
      </c>
      <c r="Q32" s="663" t="str">
        <f>IF(ISERROR(P32*VLOOKUP($B$4,'Weighting '!$A$21:$B$31,2,0)),"n/a",P32*VLOOKUP($B$4,'Weighting '!$A$21:$B$31,2,0))</f>
        <v>n/a</v>
      </c>
      <c r="R32" s="664" t="str">
        <f t="shared" si="26"/>
        <v>n/a</v>
      </c>
      <c r="S32" s="663" t="str">
        <f>IF(ISERROR(R32*VLOOKUP($B$4,'Weighting '!$A$21:$B$31,2,0)),"n/a",R32*VLOOKUP($B$4,'Weighting '!$A$21:$B$31,2,0))</f>
        <v>n/a</v>
      </c>
      <c r="T32" s="673"/>
    </row>
    <row r="33" spans="1:20" s="153" customFormat="1" ht="100.5" customHeight="1" x14ac:dyDescent="0.25">
      <c r="A33" s="792" t="s">
        <v>1585</v>
      </c>
      <c r="B33" s="129" t="s">
        <v>39</v>
      </c>
      <c r="C33" s="188" t="s">
        <v>1200</v>
      </c>
      <c r="D33" s="666"/>
      <c r="E33" s="666"/>
      <c r="F33" s="667" t="s">
        <v>958</v>
      </c>
      <c r="G33" s="206" t="s">
        <v>9</v>
      </c>
      <c r="H33" s="659">
        <f>VLOOKUP(G33,Lists!$A$45:$B$50,2,0)</f>
        <v>1.0000000000000001E-5</v>
      </c>
      <c r="I33" s="206" t="s">
        <v>9</v>
      </c>
      <c r="J33" s="206" t="s">
        <v>9</v>
      </c>
      <c r="K33" s="669">
        <f>VLOOKUP(J33,Lists!$A$35:$B$40,2,0)</f>
        <v>0</v>
      </c>
      <c r="L33" s="661">
        <f t="shared" si="27"/>
        <v>0</v>
      </c>
      <c r="M33" s="662" t="str">
        <f t="shared" si="28"/>
        <v>n/a</v>
      </c>
      <c r="N33" s="729">
        <f>IF($B33=Lists!$A$14,Lists!$E$35)+IF($B33=Lists!$A$15,Lists!$E$40)+IF($B33=Lists!$A$16,Lists!$E$40)</f>
        <v>0</v>
      </c>
      <c r="O33" s="661">
        <f t="shared" si="24"/>
        <v>0</v>
      </c>
      <c r="P33" s="663" t="str">
        <f t="shared" si="25"/>
        <v>n/a</v>
      </c>
      <c r="Q33" s="663" t="str">
        <f>IF(ISERROR(P33*VLOOKUP($B$4,'Weighting '!$A$21:$B$31,2,0)),"n/a",P33*VLOOKUP($B$4,'Weighting '!$A$21:$B$31,2,0))</f>
        <v>n/a</v>
      </c>
      <c r="R33" s="664" t="str">
        <f t="shared" si="26"/>
        <v>n/a</v>
      </c>
      <c r="S33" s="663" t="str">
        <f>IF(ISERROR(R33*VLOOKUP($B$4,'Weighting '!$A$21:$B$31,2,0)),"n/a",R33*VLOOKUP($B$4,'Weighting '!$A$21:$B$31,2,0))</f>
        <v>n/a</v>
      </c>
      <c r="T33" s="673"/>
    </row>
    <row r="34" spans="1:20" s="153" customFormat="1" ht="42.6" customHeight="1" x14ac:dyDescent="0.25">
      <c r="A34" s="792" t="s">
        <v>1586</v>
      </c>
      <c r="B34" s="129" t="s">
        <v>38</v>
      </c>
      <c r="C34" s="619" t="s">
        <v>471</v>
      </c>
      <c r="D34" s="206" t="s">
        <v>958</v>
      </c>
      <c r="E34" s="206"/>
      <c r="F34" s="658"/>
      <c r="G34" s="206" t="s">
        <v>1231</v>
      </c>
      <c r="H34" s="659">
        <f>VLOOKUP(G34,Lists!$A$45:$B$50,2,0)</f>
        <v>10</v>
      </c>
      <c r="I34" s="668" t="s">
        <v>1257</v>
      </c>
      <c r="J34" s="668" t="s">
        <v>1235</v>
      </c>
      <c r="K34" s="669">
        <f>VLOOKUP(J34,Lists!$A$35:$B$40,2,0)</f>
        <v>6</v>
      </c>
      <c r="L34" s="661">
        <f t="shared" si="27"/>
        <v>60</v>
      </c>
      <c r="M34" s="662">
        <f t="shared" si="28"/>
        <v>1</v>
      </c>
      <c r="N34" s="729">
        <f>IF($B34=Lists!$A$14,Lists!$E$35)+IF($B34=Lists!$A$15,Lists!$E$40)+IF($B34=Lists!$A$16,Lists!$E$40)</f>
        <v>6</v>
      </c>
      <c r="O34" s="661">
        <f t="shared" si="24"/>
        <v>60</v>
      </c>
      <c r="P34" s="663">
        <f t="shared" si="25"/>
        <v>0.14705882352941177</v>
      </c>
      <c r="Q34" s="663">
        <f>IF(ISERROR(P34*VLOOKUP($B$4,'Weighting '!$A$21:$B$31,2,0)),"n/a",P34*VLOOKUP($B$4,'Weighting '!$A$21:$B$31,2,0))</f>
        <v>1.4705882352941178E-2</v>
      </c>
      <c r="R34" s="664">
        <f t="shared" si="26"/>
        <v>0.14705882352941177</v>
      </c>
      <c r="S34" s="663">
        <f>IF(ISERROR(R34*VLOOKUP($B$4,'Weighting '!$A$21:$B$31,2,0)),"n/a",R34*VLOOKUP($B$4,'Weighting '!$A$21:$B$31,2,0))</f>
        <v>1.4705882352941178E-2</v>
      </c>
      <c r="T34" s="670"/>
    </row>
    <row r="35" spans="1:20" s="153" customFormat="1" ht="64.5" customHeight="1" x14ac:dyDescent="0.25">
      <c r="A35" s="792" t="s">
        <v>1588</v>
      </c>
      <c r="B35" s="129" t="s">
        <v>39</v>
      </c>
      <c r="C35" s="188" t="s">
        <v>216</v>
      </c>
      <c r="D35" s="666"/>
      <c r="E35" s="666"/>
      <c r="F35" s="667" t="s">
        <v>958</v>
      </c>
      <c r="G35" s="206" t="s">
        <v>9</v>
      </c>
      <c r="H35" s="659">
        <f>VLOOKUP(G35,Lists!$A$45:$B$50,2,0)</f>
        <v>1.0000000000000001E-5</v>
      </c>
      <c r="I35" s="206" t="s">
        <v>9</v>
      </c>
      <c r="J35" s="206" t="s">
        <v>9</v>
      </c>
      <c r="K35" s="669">
        <f>VLOOKUP(J35,Lists!$A$35:$B$40,2,0)</f>
        <v>0</v>
      </c>
      <c r="L35" s="661">
        <f t="shared" ref="L35:L36" si="29">K35*H35</f>
        <v>0</v>
      </c>
      <c r="M35" s="662" t="str">
        <f t="shared" ref="M35:M36" si="30">IF(ISERROR(L35/O35),"n/a",L35/O35)</f>
        <v>n/a</v>
      </c>
      <c r="N35" s="729">
        <f>IF($B35=Lists!$A$14,Lists!$E$35)+IF($B35=Lists!$A$15,Lists!$E$40)+IF($B35=Lists!$A$16,Lists!$E$40)</f>
        <v>0</v>
      </c>
      <c r="O35" s="661">
        <f t="shared" si="24"/>
        <v>0</v>
      </c>
      <c r="P35" s="663" t="str">
        <f t="shared" si="25"/>
        <v>n/a</v>
      </c>
      <c r="Q35" s="663" t="str">
        <f>IF(ISERROR(P35*VLOOKUP($B$4,'Weighting '!$A$21:$B$31,2,0)),"n/a",P35*VLOOKUP($B$4,'Weighting '!$A$21:$B$31,2,0))</f>
        <v>n/a</v>
      </c>
      <c r="R35" s="664" t="str">
        <f t="shared" si="26"/>
        <v>n/a</v>
      </c>
      <c r="S35" s="663" t="str">
        <f>IF(ISERROR(R35*VLOOKUP($B$4,'Weighting '!$A$21:$B$31,2,0)),"n/a",R35*VLOOKUP($B$4,'Weighting '!$A$21:$B$31,2,0))</f>
        <v>n/a</v>
      </c>
      <c r="T35" s="673"/>
    </row>
    <row r="36" spans="1:20" s="788" customFormat="1" ht="38.1" customHeight="1" x14ac:dyDescent="0.25">
      <c r="A36" s="800" t="s">
        <v>1589</v>
      </c>
      <c r="B36" s="116" t="s">
        <v>38</v>
      </c>
      <c r="C36" s="128" t="s">
        <v>471</v>
      </c>
      <c r="D36" s="206" t="s">
        <v>958</v>
      </c>
      <c r="E36" s="206"/>
      <c r="F36" s="782"/>
      <c r="G36" s="206" t="s">
        <v>1276</v>
      </c>
      <c r="H36" s="783">
        <f>VLOOKUP(G36,Lists!$A$45:$B$50,2,0)</f>
        <v>8</v>
      </c>
      <c r="I36" s="668" t="s">
        <v>1237</v>
      </c>
      <c r="J36" s="668" t="s">
        <v>1235</v>
      </c>
      <c r="K36" s="784">
        <f>VLOOKUP(J36,Lists!$A$35:$B$40,2,0)</f>
        <v>6</v>
      </c>
      <c r="L36" s="783">
        <f t="shared" si="29"/>
        <v>48</v>
      </c>
      <c r="M36" s="662">
        <f t="shared" si="30"/>
        <v>1</v>
      </c>
      <c r="N36" s="783">
        <f>IF($B36=Lists!$A$14,Lists!$E$35)+IF($B36=Lists!$A$15,Lists!$E$40)+IF($B36=Lists!$A$16,Lists!$E$40)</f>
        <v>6</v>
      </c>
      <c r="O36" s="783">
        <f t="shared" si="24"/>
        <v>48</v>
      </c>
      <c r="P36" s="785">
        <f t="shared" si="25"/>
        <v>0.11764705882352941</v>
      </c>
      <c r="Q36" s="785">
        <f>IF(ISERROR(P36*VLOOKUP($B$4,'Weighting '!$A$21:$B$31,2,0)),"n/a",P36*VLOOKUP($B$4,'Weighting '!$A$21:$B$31,2,0))</f>
        <v>1.1764705882352941E-2</v>
      </c>
      <c r="R36" s="786">
        <f t="shared" si="26"/>
        <v>0.11764705882352941</v>
      </c>
      <c r="S36" s="785">
        <f>IF(ISERROR(R36*VLOOKUP($B$4,'Weighting '!$A$21:$B$31,2,0)),"n/a",R36*VLOOKUP($B$4,'Weighting '!$A$21:$B$31,2,0))</f>
        <v>1.1764705882352941E-2</v>
      </c>
      <c r="T36" s="787"/>
    </row>
    <row r="37" spans="1:20" s="153" customFormat="1" ht="32.549999999999997" customHeight="1" x14ac:dyDescent="0.25">
      <c r="A37" s="792" t="s">
        <v>1587</v>
      </c>
      <c r="B37" s="129" t="s">
        <v>39</v>
      </c>
      <c r="C37" s="188" t="s">
        <v>217</v>
      </c>
      <c r="D37" s="666"/>
      <c r="E37" s="666"/>
      <c r="F37" s="667" t="s">
        <v>958</v>
      </c>
      <c r="G37" s="206" t="s">
        <v>9</v>
      </c>
      <c r="H37" s="659">
        <f>VLOOKUP(G37,Lists!$A$45:$B$50,2,0)</f>
        <v>1.0000000000000001E-5</v>
      </c>
      <c r="I37" s="206" t="s">
        <v>9</v>
      </c>
      <c r="J37" s="206" t="s">
        <v>9</v>
      </c>
      <c r="K37" s="669">
        <f>VLOOKUP(J37,Lists!$A$35:$B$40,2,0)</f>
        <v>0</v>
      </c>
      <c r="L37" s="661">
        <f t="shared" ref="L37:L39" si="31">K37*H37</f>
        <v>0</v>
      </c>
      <c r="M37" s="662" t="str">
        <f t="shared" ref="M37:M39" si="32">IF(ISERROR(L37/O37),"n/a",L37/O37)</f>
        <v>n/a</v>
      </c>
      <c r="N37" s="729">
        <f>IF($B37=Lists!$A$14,Lists!$E$35)+IF($B37=Lists!$A$15,Lists!$E$40)+IF($B37=Lists!$A$16,Lists!$E$40)</f>
        <v>0</v>
      </c>
      <c r="O37" s="661">
        <f t="shared" si="24"/>
        <v>0</v>
      </c>
      <c r="P37" s="663" t="str">
        <f t="shared" si="25"/>
        <v>n/a</v>
      </c>
      <c r="Q37" s="663" t="str">
        <f>IF(ISERROR(P37*VLOOKUP($B$4,'Weighting '!$A$21:$B$31,2,0)),"n/a",P37*VLOOKUP($B$4,'Weighting '!$A$21:$B$31,2,0))</f>
        <v>n/a</v>
      </c>
      <c r="R37" s="664" t="str">
        <f t="shared" si="26"/>
        <v>n/a</v>
      </c>
      <c r="S37" s="663" t="str">
        <f>IF(ISERROR(R37*VLOOKUP($B$4,'Weighting '!$A$21:$B$31,2,0)),"n/a",R37*VLOOKUP($B$4,'Weighting '!$A$21:$B$31,2,0))</f>
        <v>n/a</v>
      </c>
      <c r="T37" s="673"/>
    </row>
    <row r="38" spans="1:20" s="158" customFormat="1" ht="40.049999999999997" customHeight="1" x14ac:dyDescent="0.25">
      <c r="A38" s="792" t="s">
        <v>1590</v>
      </c>
      <c r="B38" s="129" t="s">
        <v>39</v>
      </c>
      <c r="C38" s="188" t="s">
        <v>218</v>
      </c>
      <c r="D38" s="666"/>
      <c r="E38" s="666"/>
      <c r="F38" s="667" t="s">
        <v>958</v>
      </c>
      <c r="G38" s="206" t="s">
        <v>9</v>
      </c>
      <c r="H38" s="659">
        <f>VLOOKUP(G38,Lists!$A$45:$B$50,2,0)</f>
        <v>1.0000000000000001E-5</v>
      </c>
      <c r="I38" s="206" t="s">
        <v>9</v>
      </c>
      <c r="J38" s="206" t="s">
        <v>9</v>
      </c>
      <c r="K38" s="669">
        <f>VLOOKUP(J38,Lists!$A$35:$B$40,2,0)</f>
        <v>0</v>
      </c>
      <c r="L38" s="661">
        <f t="shared" si="31"/>
        <v>0</v>
      </c>
      <c r="M38" s="662" t="str">
        <f t="shared" si="32"/>
        <v>n/a</v>
      </c>
      <c r="N38" s="729">
        <f>IF($B38=Lists!$A$14,Lists!$E$35)+IF($B38=Lists!$A$15,Lists!$E$40)+IF($B38=Lists!$A$16,Lists!$E$40)</f>
        <v>0</v>
      </c>
      <c r="O38" s="661">
        <f t="shared" si="24"/>
        <v>0</v>
      </c>
      <c r="P38" s="663" t="str">
        <f t="shared" si="25"/>
        <v>n/a</v>
      </c>
      <c r="Q38" s="663" t="str">
        <f>IF(ISERROR(P38*VLOOKUP($B$4,'Weighting '!$A$21:$B$31,2,0)),"n/a",P38*VLOOKUP($B$4,'Weighting '!$A$21:$B$31,2,0))</f>
        <v>n/a</v>
      </c>
      <c r="R38" s="664" t="str">
        <f t="shared" si="26"/>
        <v>n/a</v>
      </c>
      <c r="S38" s="663" t="str">
        <f>IF(ISERROR(R38*VLOOKUP($B$4,'Weighting '!$A$21:$B$31,2,0)),"n/a",R38*VLOOKUP($B$4,'Weighting '!$A$21:$B$31,2,0))</f>
        <v>n/a</v>
      </c>
      <c r="T38" s="673"/>
    </row>
    <row r="39" spans="1:20" ht="38.549999999999997" customHeight="1" x14ac:dyDescent="0.25">
      <c r="A39" s="792" t="s">
        <v>1591</v>
      </c>
      <c r="B39" s="129" t="s">
        <v>38</v>
      </c>
      <c r="C39" s="619" t="s">
        <v>471</v>
      </c>
      <c r="D39" s="206" t="s">
        <v>958</v>
      </c>
      <c r="E39" s="206"/>
      <c r="F39" s="658"/>
      <c r="G39" s="206" t="s">
        <v>1276</v>
      </c>
      <c r="H39" s="659">
        <f>VLOOKUP(G39,Lists!$A$45:$B$50,2,0)</f>
        <v>8</v>
      </c>
      <c r="I39" s="668" t="s">
        <v>1257</v>
      </c>
      <c r="J39" s="668" t="s">
        <v>1235</v>
      </c>
      <c r="K39" s="669">
        <f>VLOOKUP(J39,Lists!$A$35:$B$40,2,0)</f>
        <v>6</v>
      </c>
      <c r="L39" s="661">
        <f t="shared" si="31"/>
        <v>48</v>
      </c>
      <c r="M39" s="662">
        <f t="shared" si="32"/>
        <v>1</v>
      </c>
      <c r="N39" s="729">
        <f>IF($B39=Lists!$A$14,Lists!$E$35)+IF($B39=Lists!$A$15,Lists!$E$40)+IF($B39=Lists!$A$16,Lists!$E$40)</f>
        <v>6</v>
      </c>
      <c r="O39" s="661">
        <f t="shared" si="24"/>
        <v>48</v>
      </c>
      <c r="P39" s="663">
        <f t="shared" si="25"/>
        <v>0.11764705882352941</v>
      </c>
      <c r="Q39" s="663">
        <f>IF(ISERROR(P39*VLOOKUP($B$4,'Weighting '!$A$21:$B$31,2,0)),"n/a",P39*VLOOKUP($B$4,'Weighting '!$A$21:$B$31,2,0))</f>
        <v>1.1764705882352941E-2</v>
      </c>
      <c r="R39" s="664">
        <f t="shared" si="26"/>
        <v>0.11764705882352941</v>
      </c>
      <c r="S39" s="663">
        <f>IF(ISERROR(R39*VLOOKUP($B$4,'Weighting '!$A$21:$B$31,2,0)),"n/a",R39*VLOOKUP($B$4,'Weighting '!$A$21:$B$31,2,0))</f>
        <v>1.1764705882352941E-2</v>
      </c>
      <c r="T39" s="670"/>
    </row>
  </sheetData>
  <sheetProtection algorithmName="SHA-512" hashValue="qL9sv+7xtRlJ2+nvwV8VY1b33eO4LnF40H+Boh8rh3TqPXisXkHWRb+rkO4LchcmAeBlzGeVF1q/iE8H783MAg==" saltValue="bUbFJaVfQ2TLkLpFzehj0w==" spinCount="100000" sheet="1" objects="1" scenarios="1" formatCells="0" formatColumns="0" formatRows="0" autoFilter="0" pivotTables="0"/>
  <autoFilter ref="A5:T39" xr:uid="{BEC0802C-CA7B-4397-A5E5-99B64FDEE210}"/>
  <phoneticPr fontId="12" type="noConversion"/>
  <dataValidations count="5">
    <dataValidation type="list" allowBlank="1" showInputMessage="1" showErrorMessage="1" sqref="C36 C33:C34 C11:C14 C23 C18 C26 C39 B2 B5:B1048576" xr:uid="{9361997A-46E1-4D07-AA29-96FFCF7B4A99}">
      <formula1>Spec_Compl_Adj</formula1>
    </dataValidation>
    <dataValidation type="list" allowBlank="1" showInputMessage="1" showErrorMessage="1" sqref="I4" xr:uid="{85E395E5-4D35-4E54-89BC-D9A94406A265}">
      <formula1>Adj_Evidence</formula1>
    </dataValidation>
    <dataValidation type="list" allowBlank="1" showInputMessage="1" showErrorMessage="1" sqref="N4 G4:H4 K4:L4" xr:uid="{774FFDA4-F311-448A-903F-55F5CC818D1A}">
      <formula1>Adj_Weight</formula1>
    </dataValidation>
    <dataValidation type="list" allowBlank="1" showInputMessage="1" showErrorMessage="1" sqref="J4" xr:uid="{AE7785D1-EE3B-4F74-B451-586BB66634B5}">
      <formula1>Adj_Service</formula1>
    </dataValidation>
    <dataValidation type="list" allowBlank="1" showInputMessage="1" showErrorMessage="1" sqref="D8:E8 D10:E12 D14:E17 D19:E21 D23:E25 D28:E29 D31:E33 D35:E35 D37:E38" xr:uid="{DEA10B25-138F-4A34-A421-991C22E2F1C8}">
      <formula1>"Yes,No"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3EFC25DE-64F2-42FF-966B-0E328F43F56A}">
          <x14:formula1>
            <xm:f>Lists!$A$45:$A$50</xm:f>
          </x14:formula1>
          <xm:sqref>G6 G13 G18 G26 G30 G34 G36 G39</xm:sqref>
        </x14:dataValidation>
        <x14:dataValidation type="list" allowBlank="1" showInputMessage="1" showErrorMessage="1" xr:uid="{06FA263E-0871-4E7A-90A5-956118F5AFFE}">
          <x14:formula1>
            <xm:f>Lists!$A$35:$A$40</xm:f>
          </x14:formula1>
          <xm:sqref>J13 J18 J26 J30 J34 J36 J39</xm:sqref>
        </x14:dataValidation>
        <x14:dataValidation type="list" allowBlank="1" showInputMessage="1" showErrorMessage="1" xr:uid="{9A4BE324-2C00-4694-B1C1-B53A0B9C9684}">
          <x14:formula1>
            <xm:f>Lists!$A$22:$A$30</xm:f>
          </x14:formula1>
          <xm:sqref>I13 I18 I26 I30 I34 I36 I39 I6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8415-AF34-44A4-8B8A-350449F9A7CD}">
  <sheetPr codeName="Sheet24">
    <tabColor rgb="FF92D050"/>
  </sheetPr>
  <dimension ref="A1:T1048560"/>
  <sheetViews>
    <sheetView zoomScale="80" zoomScaleNormal="80" workbookViewId="0">
      <selection activeCell="B1" sqref="B1"/>
    </sheetView>
  </sheetViews>
  <sheetFormatPr defaultColWidth="8.81640625" defaultRowHeight="13.8" x14ac:dyDescent="0.25"/>
  <cols>
    <col min="1" max="1" width="19.453125" style="146" customWidth="1"/>
    <col min="2" max="2" width="19.54296875" style="146" customWidth="1"/>
    <col min="3" max="3" width="91.08984375" style="127" customWidth="1"/>
    <col min="4" max="4" width="19.453125" style="162" customWidth="1"/>
    <col min="5" max="5" width="15.26953125" style="162" hidden="1" customWidth="1"/>
    <col min="6" max="6" width="53.90625" style="162" customWidth="1"/>
    <col min="7" max="7" width="21" style="162" customWidth="1"/>
    <col min="8" max="8" width="25.7265625" style="162" hidden="1" customWidth="1"/>
    <col min="9" max="9" width="19.54296875" style="162" customWidth="1"/>
    <col min="10" max="10" width="32" style="162" hidden="1" customWidth="1"/>
    <col min="11" max="11" width="21" style="162" hidden="1" customWidth="1"/>
    <col min="12" max="12" width="26.81640625" style="162" hidden="1" customWidth="1"/>
    <col min="13" max="13" width="31.26953125" style="162" hidden="1" customWidth="1"/>
    <col min="14" max="14" width="24.7265625" style="162" hidden="1" customWidth="1"/>
    <col min="15" max="15" width="19.54296875" style="162" customWidth="1"/>
    <col min="16" max="16" width="19.26953125" style="162" customWidth="1"/>
    <col min="17" max="17" width="19.7265625" style="162" customWidth="1"/>
    <col min="18" max="18" width="26" style="162" hidden="1" customWidth="1"/>
    <col min="19" max="19" width="19.81640625" style="162" hidden="1" customWidth="1"/>
    <col min="20" max="20" width="47.54296875" style="162" hidden="1" customWidth="1"/>
    <col min="21" max="16384" width="8.81640625" style="162"/>
  </cols>
  <sheetData>
    <row r="1" spans="1:20" s="634" customFormat="1" ht="31.5" customHeight="1" x14ac:dyDescent="0.25">
      <c r="A1" s="153" t="s">
        <v>755</v>
      </c>
      <c r="D1" s="635"/>
      <c r="E1" s="635"/>
      <c r="F1" s="147" t="s">
        <v>755</v>
      </c>
      <c r="G1" s="636"/>
      <c r="H1" s="637" t="s">
        <v>1219</v>
      </c>
      <c r="I1" s="637"/>
      <c r="J1" s="638">
        <f>COUNTIF(B4:B15,"Compliance Yes/No")+COUNTIF(B4:B15,"Adjudication Question")</f>
        <v>1</v>
      </c>
      <c r="K1" s="637" t="s">
        <v>1219</v>
      </c>
      <c r="L1" s="637" t="s">
        <v>1219</v>
      </c>
      <c r="M1" s="637" t="s">
        <v>1219</v>
      </c>
      <c r="N1" s="637" t="s">
        <v>1219</v>
      </c>
      <c r="O1" s="637"/>
      <c r="P1" s="639"/>
      <c r="Q1" s="639"/>
      <c r="R1" s="640"/>
      <c r="S1" s="671"/>
      <c r="T1" s="671"/>
    </row>
    <row r="2" spans="1:20" s="634" customFormat="1" ht="27.75" customHeight="1" x14ac:dyDescent="0.25">
      <c r="A2" s="747" t="s">
        <v>1521</v>
      </c>
      <c r="B2" s="641">
        <f>COUNTIF(B5:B88,"Compliance Yes/No")+COUNTIF(B5:B88,"Specification")</f>
        <v>9</v>
      </c>
      <c r="D2" s="642"/>
      <c r="E2" s="642"/>
      <c r="F2" s="642"/>
      <c r="G2" s="643"/>
      <c r="H2" s="643"/>
      <c r="I2" s="643"/>
      <c r="J2" s="116" t="s">
        <v>1220</v>
      </c>
      <c r="K2" s="644"/>
      <c r="L2" s="645">
        <f>SUM(L5:L80)</f>
        <v>0</v>
      </c>
      <c r="M2" s="646">
        <f>L2/O2</f>
        <v>0</v>
      </c>
      <c r="N2" s="647"/>
      <c r="O2" s="645">
        <f>SUM(O5:O70)</f>
        <v>60</v>
      </c>
      <c r="P2" s="648">
        <f>SUM(P5:P70)</f>
        <v>1</v>
      </c>
      <c r="Q2" s="730">
        <f>SUM(Q5:Q70)</f>
        <v>0.05</v>
      </c>
      <c r="R2" s="649">
        <f>SUM(R5:R85)</f>
        <v>0</v>
      </c>
      <c r="S2" s="732">
        <f>SUM(S5:S85)</f>
        <v>0</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3"/>
    </row>
    <row r="4" spans="1:20" s="124" customFormat="1" ht="17.25" customHeight="1" x14ac:dyDescent="0.25">
      <c r="A4" s="734" t="s">
        <v>1610</v>
      </c>
      <c r="B4" s="655" t="s">
        <v>65</v>
      </c>
      <c r="C4" s="656"/>
      <c r="D4" s="652"/>
      <c r="E4" s="652"/>
      <c r="F4" s="652"/>
      <c r="G4" s="652"/>
      <c r="H4" s="652"/>
      <c r="I4" s="652"/>
      <c r="J4" s="652"/>
      <c r="K4" s="652"/>
      <c r="L4" s="652"/>
      <c r="M4" s="652"/>
      <c r="N4" s="652"/>
      <c r="O4" s="175"/>
      <c r="P4" s="653"/>
      <c r="Q4" s="653"/>
      <c r="R4" s="653"/>
      <c r="S4" s="653"/>
      <c r="T4" s="653"/>
    </row>
    <row r="5" spans="1:20" s="146" customFormat="1" ht="61.5" customHeight="1" x14ac:dyDescent="0.25">
      <c r="A5" s="114" t="s">
        <v>94</v>
      </c>
      <c r="B5" s="114"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740" t="s">
        <v>1226</v>
      </c>
      <c r="Q5" s="741" t="s">
        <v>1227</v>
      </c>
      <c r="R5" s="740" t="s">
        <v>1228</v>
      </c>
      <c r="S5" s="740" t="s">
        <v>1229</v>
      </c>
      <c r="T5" s="742" t="s">
        <v>1230</v>
      </c>
    </row>
    <row r="6" spans="1:20" s="119" customFormat="1" ht="124.2" x14ac:dyDescent="0.25">
      <c r="A6" s="114" t="s">
        <v>1437</v>
      </c>
      <c r="B6" s="114" t="s">
        <v>37</v>
      </c>
      <c r="C6" s="117" t="s">
        <v>579</v>
      </c>
      <c r="D6" s="657">
        <f>ROUND(COUNTIF(D8:D82,"Yes")/($B$2-1),2)</f>
        <v>0</v>
      </c>
      <c r="E6" s="657"/>
      <c r="F6" s="658"/>
      <c r="G6" s="206" t="s">
        <v>1231</v>
      </c>
      <c r="H6" s="659">
        <f>VLOOKUP(G6,Lists!$A$45:$B$50,2,0)</f>
        <v>10</v>
      </c>
      <c r="I6" s="206"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1</v>
      </c>
      <c r="Q6" s="663">
        <f>IF(ISERROR(P6*VLOOKUP($B$4,'Weighting '!$A$21:$B$31,2,0)),"n/a",P6*VLOOKUP($B$4,'Weighting '!$A$21:$B$31,2,0))</f>
        <v>0.05</v>
      </c>
      <c r="R6" s="664">
        <f t="shared" ref="R6" si="2">IF($B6="Specification","n/a",L6/$O$2)</f>
        <v>0</v>
      </c>
      <c r="S6" s="663">
        <f>IF(ISERROR(R6*VLOOKUP($B$4,'Weighting '!$A$21:$B$31,2,0)),"n/a",R6*VLOOKUP($B$4,'Weighting '!$A$21:$B$31,2,0))</f>
        <v>0</v>
      </c>
      <c r="T6" s="673"/>
    </row>
    <row r="7" spans="1:20" s="158" customFormat="1" ht="19.5" customHeight="1" x14ac:dyDescent="0.25">
      <c r="A7" s="120" t="s">
        <v>1421</v>
      </c>
      <c r="B7" s="121"/>
      <c r="C7" s="138" t="s">
        <v>219</v>
      </c>
      <c r="D7" s="665"/>
      <c r="E7" s="665"/>
      <c r="F7" s="652"/>
      <c r="G7" s="652"/>
      <c r="H7" s="652"/>
      <c r="I7" s="652"/>
      <c r="J7" s="652"/>
      <c r="K7" s="652"/>
      <c r="L7" s="652"/>
      <c r="M7" s="652"/>
      <c r="N7" s="652"/>
      <c r="O7" s="175"/>
      <c r="P7" s="653"/>
      <c r="Q7" s="653"/>
      <c r="R7" s="653"/>
      <c r="S7" s="653"/>
      <c r="T7" s="654"/>
    </row>
    <row r="8" spans="1:20" s="158" customFormat="1" ht="27.6" x14ac:dyDescent="0.25">
      <c r="A8" s="136" t="s">
        <v>1592</v>
      </c>
      <c r="B8" s="116" t="s">
        <v>39</v>
      </c>
      <c r="C8" s="126" t="s">
        <v>220</v>
      </c>
      <c r="D8" s="666"/>
      <c r="E8" s="666"/>
      <c r="F8" s="667" t="s">
        <v>958</v>
      </c>
      <c r="G8" s="206" t="s">
        <v>9</v>
      </c>
      <c r="H8" s="659">
        <f>VLOOKUP(G8,Lists!$A$45:$B$50,2,0)</f>
        <v>1.0000000000000001E-5</v>
      </c>
      <c r="I8" s="206"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O15" si="5">H8*N8</f>
        <v>0</v>
      </c>
      <c r="P8" s="663" t="str">
        <f t="shared" ref="P8:P15" si="6">IF((O8/$O$2)&gt;0.0001,O8/$O$2,"n/a")</f>
        <v>n/a</v>
      </c>
      <c r="Q8" s="663" t="str">
        <f>IF(ISERROR(P8*VLOOKUP($B$4,'Weighting '!$A$21:$B$31,2,0)),"n/a",P8*VLOOKUP($B$4,'Weighting '!$A$21:$B$31,2,0))</f>
        <v>n/a</v>
      </c>
      <c r="R8" s="664" t="str">
        <f t="shared" ref="R8:R15" si="7">IF($B8="Specification","n/a",L8/$O$2)</f>
        <v>n/a</v>
      </c>
      <c r="S8" s="663" t="str">
        <f>IF(ISERROR(R8*VLOOKUP($B$4,'Weighting '!$A$21:$B$31,2,0)),"n/a",R8*VLOOKUP($B$4,'Weighting '!$A$21:$B$31,2,0))</f>
        <v>n/a</v>
      </c>
      <c r="T8" s="673"/>
    </row>
    <row r="9" spans="1:20" s="153" customFormat="1" ht="56.55" customHeight="1" x14ac:dyDescent="0.25">
      <c r="A9" s="136" t="s">
        <v>1593</v>
      </c>
      <c r="B9" s="114" t="s">
        <v>39</v>
      </c>
      <c r="C9" s="188" t="s">
        <v>221</v>
      </c>
      <c r="D9" s="666"/>
      <c r="E9" s="666"/>
      <c r="F9" s="667" t="s">
        <v>958</v>
      </c>
      <c r="G9" s="206" t="s">
        <v>9</v>
      </c>
      <c r="H9" s="659">
        <f>VLOOKUP(G9,Lists!$A$45:$B$50,2,0)</f>
        <v>1.0000000000000001E-5</v>
      </c>
      <c r="I9" s="206" t="s">
        <v>9</v>
      </c>
      <c r="J9" s="206" t="s">
        <v>9</v>
      </c>
      <c r="K9" s="669">
        <f>VLOOKUP(J9,Lists!$A$35:$B$40,2,0)</f>
        <v>0</v>
      </c>
      <c r="L9" s="661">
        <f t="shared" ref="L9:L15" si="8">K9*H9</f>
        <v>0</v>
      </c>
      <c r="M9" s="662" t="str">
        <f t="shared" ref="M9:M15" si="9">IF(ISERROR(L9/O9),"n/a",L9/O9)</f>
        <v>n/a</v>
      </c>
      <c r="N9" s="729">
        <f>IF($B9=Lists!$A$14,Lists!$E$35)+IF($B9=Lists!$A$15,Lists!$E$40)+IF($B9=Lists!$A$16,Lists!$E$40)</f>
        <v>0</v>
      </c>
      <c r="O9" s="661">
        <f t="shared" si="5"/>
        <v>0</v>
      </c>
      <c r="P9" s="663" t="str">
        <f t="shared" si="6"/>
        <v>n/a</v>
      </c>
      <c r="Q9" s="663" t="str">
        <f>IF(ISERROR(P9*VLOOKUP($B$4,'Weighting '!$A$21:$B$31,2,0)),"n/a",P9*VLOOKUP($B$4,'Weighting '!$A$21:$B$31,2,0))</f>
        <v>n/a</v>
      </c>
      <c r="R9" s="664" t="str">
        <f t="shared" si="7"/>
        <v>n/a</v>
      </c>
      <c r="S9" s="663" t="str">
        <f>IF(ISERROR(R9*VLOOKUP($B$4,'Weighting '!$A$21:$B$31,2,0)),"n/a",R9*VLOOKUP($B$4,'Weighting '!$A$21:$B$31,2,0))</f>
        <v>n/a</v>
      </c>
    </row>
    <row r="10" spans="1:20" s="153" customFormat="1" ht="151.80000000000001" customHeight="1" x14ac:dyDescent="0.25">
      <c r="A10" s="136" t="s">
        <v>1594</v>
      </c>
      <c r="B10" s="327" t="s">
        <v>39</v>
      </c>
      <c r="C10" s="131" t="s">
        <v>1195</v>
      </c>
      <c r="D10" s="666"/>
      <c r="E10" s="666"/>
      <c r="F10" s="667" t="s">
        <v>958</v>
      </c>
      <c r="G10" s="206" t="s">
        <v>9</v>
      </c>
      <c r="H10" s="659">
        <f>VLOOKUP(G10,Lists!$A$45:$B$50,2,0)</f>
        <v>1.0000000000000001E-5</v>
      </c>
      <c r="I10" s="206" t="s">
        <v>9</v>
      </c>
      <c r="J10" s="206" t="s">
        <v>9</v>
      </c>
      <c r="K10" s="669">
        <f>VLOOKUP(J10,Lists!$A$35:$B$40,2,0)</f>
        <v>0</v>
      </c>
      <c r="L10" s="661">
        <f t="shared" si="8"/>
        <v>0</v>
      </c>
      <c r="M10" s="662" t="str">
        <f t="shared" si="9"/>
        <v>n/a</v>
      </c>
      <c r="N10" s="729">
        <f>IF($B10=Lists!$A$14,Lists!$E$35)+IF($B10=Lists!$A$15,Lists!$E$40)+IF($B10=Lists!$A$16,Lists!$E$40)</f>
        <v>0</v>
      </c>
      <c r="O10" s="661">
        <f t="shared" si="5"/>
        <v>0</v>
      </c>
      <c r="P10" s="663" t="str">
        <f t="shared" si="6"/>
        <v>n/a</v>
      </c>
      <c r="Q10" s="663" t="str">
        <f>IF(ISERROR(P10*VLOOKUP($B$4,'Weighting '!$A$21:$B$31,2,0)),"n/a",P10*VLOOKUP($B$4,'Weighting '!$A$21:$B$31,2,0))</f>
        <v>n/a</v>
      </c>
      <c r="R10" s="664" t="str">
        <f t="shared" si="7"/>
        <v>n/a</v>
      </c>
      <c r="S10" s="663" t="str">
        <f>IF(ISERROR(R10*VLOOKUP($B$4,'Weighting '!$A$21:$B$31,2,0)),"n/a",R10*VLOOKUP($B$4,'Weighting '!$A$21:$B$31,2,0))</f>
        <v>n/a</v>
      </c>
    </row>
    <row r="11" spans="1:20" ht="82.8" x14ac:dyDescent="0.25">
      <c r="A11" s="136" t="s">
        <v>1595</v>
      </c>
      <c r="B11" s="114" t="s">
        <v>39</v>
      </c>
      <c r="C11" s="126" t="s">
        <v>222</v>
      </c>
      <c r="D11" s="666"/>
      <c r="E11" s="666"/>
      <c r="F11" s="667" t="s">
        <v>958</v>
      </c>
      <c r="G11" s="206" t="s">
        <v>9</v>
      </c>
      <c r="H11" s="659">
        <f>VLOOKUP(G11,Lists!$A$45:$B$50,2,0)</f>
        <v>1.0000000000000001E-5</v>
      </c>
      <c r="I11" s="206" t="s">
        <v>9</v>
      </c>
      <c r="J11" s="206" t="s">
        <v>9</v>
      </c>
      <c r="K11" s="669">
        <f>VLOOKUP(J11,Lists!$A$35:$B$40,2,0)</f>
        <v>0</v>
      </c>
      <c r="L11" s="661">
        <f t="shared" si="8"/>
        <v>0</v>
      </c>
      <c r="M11" s="662" t="str">
        <f t="shared" si="9"/>
        <v>n/a</v>
      </c>
      <c r="N11" s="729">
        <f>IF($B11=Lists!$A$14,Lists!$E$35)+IF($B11=Lists!$A$15,Lists!$E$40)+IF($B11=Lists!$A$16,Lists!$E$40)</f>
        <v>0</v>
      </c>
      <c r="O11" s="661">
        <f t="shared" si="5"/>
        <v>0</v>
      </c>
      <c r="P11" s="663" t="str">
        <f t="shared" si="6"/>
        <v>n/a</v>
      </c>
      <c r="Q11" s="663" t="str">
        <f>IF(ISERROR(P11*VLOOKUP($B$4,'Weighting '!$A$21:$B$31,2,0)),"n/a",P11*VLOOKUP($B$4,'Weighting '!$A$21:$B$31,2,0))</f>
        <v>n/a</v>
      </c>
      <c r="R11" s="664" t="str">
        <f t="shared" si="7"/>
        <v>n/a</v>
      </c>
      <c r="S11" s="663" t="str">
        <f>IF(ISERROR(R11*VLOOKUP($B$4,'Weighting '!$A$21:$B$31,2,0)),"n/a",R11*VLOOKUP($B$4,'Weighting '!$A$21:$B$31,2,0))</f>
        <v>n/a</v>
      </c>
    </row>
    <row r="12" spans="1:20" s="153" customFormat="1" ht="41.4" x14ac:dyDescent="0.25">
      <c r="A12" s="136" t="s">
        <v>1596</v>
      </c>
      <c r="B12" s="114" t="s">
        <v>39</v>
      </c>
      <c r="C12" s="117" t="s">
        <v>223</v>
      </c>
      <c r="D12" s="666"/>
      <c r="E12" s="666"/>
      <c r="F12" s="667" t="s">
        <v>958</v>
      </c>
      <c r="G12" s="206" t="s">
        <v>9</v>
      </c>
      <c r="H12" s="659">
        <f>VLOOKUP(G12,Lists!$A$45:$B$50,2,0)</f>
        <v>1.0000000000000001E-5</v>
      </c>
      <c r="I12" s="206" t="s">
        <v>9</v>
      </c>
      <c r="J12" s="206" t="s">
        <v>9</v>
      </c>
      <c r="K12" s="669">
        <f>VLOOKUP(J12,Lists!$A$35:$B$40,2,0)</f>
        <v>0</v>
      </c>
      <c r="L12" s="661">
        <f t="shared" si="8"/>
        <v>0</v>
      </c>
      <c r="M12" s="662" t="str">
        <f t="shared" si="9"/>
        <v>n/a</v>
      </c>
      <c r="N12" s="729">
        <f>IF($B12=Lists!$A$14,Lists!$E$35)+IF($B12=Lists!$A$15,Lists!$E$40)+IF($B12=Lists!$A$16,Lists!$E$40)</f>
        <v>0</v>
      </c>
      <c r="O12" s="661">
        <f t="shared" si="5"/>
        <v>0</v>
      </c>
      <c r="P12" s="663" t="str">
        <f t="shared" si="6"/>
        <v>n/a</v>
      </c>
      <c r="Q12" s="663" t="str">
        <f>IF(ISERROR(P12*VLOOKUP($B$4,'Weighting '!$A$21:$B$31,2,0)),"n/a",P12*VLOOKUP($B$4,'Weighting '!$A$21:$B$31,2,0))</f>
        <v>n/a</v>
      </c>
      <c r="R12" s="664" t="str">
        <f t="shared" si="7"/>
        <v>n/a</v>
      </c>
      <c r="S12" s="663" t="str">
        <f>IF(ISERROR(R12*VLOOKUP($B$4,'Weighting '!$A$21:$B$31,2,0)),"n/a",R12*VLOOKUP($B$4,'Weighting '!$A$21:$B$31,2,0))</f>
        <v>n/a</v>
      </c>
    </row>
    <row r="13" spans="1:20" s="153" customFormat="1" ht="41.4" x14ac:dyDescent="0.25">
      <c r="A13" s="136" t="s">
        <v>1597</v>
      </c>
      <c r="B13" s="114" t="s">
        <v>39</v>
      </c>
      <c r="C13" s="126" t="s">
        <v>224</v>
      </c>
      <c r="D13" s="666"/>
      <c r="E13" s="666"/>
      <c r="F13" s="667" t="s">
        <v>958</v>
      </c>
      <c r="G13" s="206" t="s">
        <v>9</v>
      </c>
      <c r="H13" s="659">
        <f>VLOOKUP(G13,Lists!$A$45:$B$50,2,0)</f>
        <v>1.0000000000000001E-5</v>
      </c>
      <c r="I13" s="206" t="s">
        <v>9</v>
      </c>
      <c r="J13" s="206" t="s">
        <v>9</v>
      </c>
      <c r="K13" s="669">
        <f>VLOOKUP(J13,Lists!$A$35:$B$40,2,0)</f>
        <v>0</v>
      </c>
      <c r="L13" s="661">
        <f t="shared" si="8"/>
        <v>0</v>
      </c>
      <c r="M13" s="662" t="str">
        <f t="shared" si="9"/>
        <v>n/a</v>
      </c>
      <c r="N13" s="729">
        <f>IF($B13=Lists!$A$14,Lists!$E$35)+IF($B13=Lists!$A$15,Lists!$E$40)+IF($B13=Lists!$A$16,Lists!$E$40)</f>
        <v>0</v>
      </c>
      <c r="O13" s="661">
        <f t="shared" si="5"/>
        <v>0</v>
      </c>
      <c r="P13" s="663" t="str">
        <f t="shared" si="6"/>
        <v>n/a</v>
      </c>
      <c r="Q13" s="663" t="str">
        <f>IF(ISERROR(P13*VLOOKUP($B$4,'Weighting '!$A$21:$B$31,2,0)),"n/a",P13*VLOOKUP($B$4,'Weighting '!$A$21:$B$31,2,0))</f>
        <v>n/a</v>
      </c>
      <c r="R13" s="664" t="str">
        <f t="shared" si="7"/>
        <v>n/a</v>
      </c>
      <c r="S13" s="663" t="str">
        <f>IF(ISERROR(R13*VLOOKUP($B$4,'Weighting '!$A$21:$B$31,2,0)),"n/a",R13*VLOOKUP($B$4,'Weighting '!$A$21:$B$31,2,0))</f>
        <v>n/a</v>
      </c>
    </row>
    <row r="14" spans="1:20" s="153" customFormat="1" ht="27.6" x14ac:dyDescent="0.25">
      <c r="A14" s="136" t="s">
        <v>1598</v>
      </c>
      <c r="B14" s="114" t="s">
        <v>39</v>
      </c>
      <c r="C14" s="188" t="s">
        <v>225</v>
      </c>
      <c r="D14" s="666"/>
      <c r="E14" s="666"/>
      <c r="F14" s="667" t="s">
        <v>958</v>
      </c>
      <c r="G14" s="206" t="s">
        <v>9</v>
      </c>
      <c r="H14" s="659">
        <f>VLOOKUP(G14,Lists!$A$45:$B$50,2,0)</f>
        <v>1.0000000000000001E-5</v>
      </c>
      <c r="I14" s="206" t="s">
        <v>9</v>
      </c>
      <c r="J14" s="206" t="s">
        <v>9</v>
      </c>
      <c r="K14" s="669">
        <f>VLOOKUP(J14,Lists!$A$35:$B$40,2,0)</f>
        <v>0</v>
      </c>
      <c r="L14" s="661">
        <f t="shared" si="8"/>
        <v>0</v>
      </c>
      <c r="M14" s="662" t="str">
        <f t="shared" si="9"/>
        <v>n/a</v>
      </c>
      <c r="N14" s="729">
        <f>IF($B14=Lists!$A$14,Lists!$E$35)+IF($B14=Lists!$A$15,Lists!$E$40)+IF($B14=Lists!$A$16,Lists!$E$40)</f>
        <v>0</v>
      </c>
      <c r="O14" s="661">
        <f t="shared" si="5"/>
        <v>0</v>
      </c>
      <c r="P14" s="663" t="str">
        <f t="shared" si="6"/>
        <v>n/a</v>
      </c>
      <c r="Q14" s="663" t="str">
        <f>IF(ISERROR(P14*VLOOKUP($B$4,'Weighting '!$A$21:$B$31,2,0)),"n/a",P14*VLOOKUP($B$4,'Weighting '!$A$21:$B$31,2,0))</f>
        <v>n/a</v>
      </c>
      <c r="R14" s="664" t="str">
        <f t="shared" si="7"/>
        <v>n/a</v>
      </c>
      <c r="S14" s="663" t="str">
        <f>IF(ISERROR(R14*VLOOKUP($B$4,'Weighting '!$A$21:$B$31,2,0)),"n/a",R14*VLOOKUP($B$4,'Weighting '!$A$21:$B$31,2,0))</f>
        <v>n/a</v>
      </c>
    </row>
    <row r="15" spans="1:20" s="153" customFormat="1" ht="55.2" x14ac:dyDescent="0.25">
      <c r="A15" s="136" t="s">
        <v>1599</v>
      </c>
      <c r="B15" s="114" t="s">
        <v>39</v>
      </c>
      <c r="C15" s="126" t="s">
        <v>226</v>
      </c>
      <c r="D15" s="666"/>
      <c r="E15" s="666"/>
      <c r="F15" s="667" t="s">
        <v>958</v>
      </c>
      <c r="G15" s="206" t="s">
        <v>9</v>
      </c>
      <c r="H15" s="659">
        <f>VLOOKUP(G15,Lists!$A$45:$B$50,2,0)</f>
        <v>1.0000000000000001E-5</v>
      </c>
      <c r="I15" s="206" t="s">
        <v>9</v>
      </c>
      <c r="J15" s="206" t="s">
        <v>9</v>
      </c>
      <c r="K15" s="669">
        <f>VLOOKUP(J15,Lists!$A$35:$B$40,2,0)</f>
        <v>0</v>
      </c>
      <c r="L15" s="661">
        <f t="shared" si="8"/>
        <v>0</v>
      </c>
      <c r="M15" s="662" t="str">
        <f t="shared" si="9"/>
        <v>n/a</v>
      </c>
      <c r="N15" s="729">
        <f>IF($B15=Lists!$A$14,Lists!$E$35)+IF($B15=Lists!$A$15,Lists!$E$40)+IF($B15=Lists!$A$16,Lists!$E$40)</f>
        <v>0</v>
      </c>
      <c r="O15" s="661">
        <f t="shared" si="5"/>
        <v>0</v>
      </c>
      <c r="P15" s="663" t="str">
        <f t="shared" si="6"/>
        <v>n/a</v>
      </c>
      <c r="Q15" s="663" t="str">
        <f>IF(ISERROR(P15*VLOOKUP($B$4,'Weighting '!$A$21:$B$31,2,0)),"n/a",P15*VLOOKUP($B$4,'Weighting '!$A$21:$B$31,2,0))</f>
        <v>n/a</v>
      </c>
      <c r="R15" s="664" t="str">
        <f t="shared" si="7"/>
        <v>n/a</v>
      </c>
      <c r="S15" s="663" t="str">
        <f>IF(ISERROR(R15*VLOOKUP($B$4,'Weighting '!$A$21:$B$31,2,0)),"n/a",R15*VLOOKUP($B$4,'Weighting '!$A$21:$B$31,2,0))</f>
        <v>n/a</v>
      </c>
    </row>
    <row r="1048550" spans="17:19" ht="15" x14ac:dyDescent="0.25">
      <c r="Q1048550" s="639"/>
      <c r="S1048550" s="671"/>
    </row>
    <row r="1048551" spans="17:19" x14ac:dyDescent="0.25">
      <c r="Q1048551" s="730"/>
      <c r="S1048551" s="732"/>
    </row>
    <row r="1048552" spans="17:19" x14ac:dyDescent="0.25">
      <c r="Q1048552" s="653"/>
      <c r="S1048552" s="653"/>
    </row>
    <row r="1048553" spans="17:19" x14ac:dyDescent="0.25">
      <c r="Q1048553" s="653"/>
      <c r="S1048553" s="653"/>
    </row>
    <row r="1048554" spans="17:19" x14ac:dyDescent="0.25">
      <c r="Q1048554" s="731"/>
      <c r="S1048554" s="733"/>
    </row>
    <row r="1048555" spans="17:19" x14ac:dyDescent="0.25">
      <c r="Q1048555" s="663"/>
      <c r="S1048555" s="663"/>
    </row>
    <row r="1048556" spans="17:19" x14ac:dyDescent="0.25">
      <c r="Q1048556" s="663"/>
      <c r="S1048556" s="663"/>
    </row>
    <row r="1048557" spans="17:19" x14ac:dyDescent="0.25">
      <c r="Q1048557" s="663"/>
      <c r="S1048557" s="663"/>
    </row>
    <row r="1048558" spans="17:19" x14ac:dyDescent="0.25">
      <c r="Q1048558" s="663"/>
      <c r="S1048558" s="663"/>
    </row>
    <row r="1048559" spans="17:19" x14ac:dyDescent="0.25">
      <c r="Q1048559" s="663"/>
      <c r="S1048559" s="663"/>
    </row>
    <row r="1048560" spans="17:19" x14ac:dyDescent="0.25">
      <c r="Q1048560" s="663"/>
      <c r="S1048560" s="663"/>
    </row>
  </sheetData>
  <sheetProtection algorithmName="SHA-512" hashValue="gOxOJhT9rU+AKrcosdOniSpinZViXwZf/MgmKOVouGsiAY/orCLjUEIm3Kh2vu3yGVmXyNuST0FVd0OUlAR03w==" saltValue="k5aTuQbukUEhJIKfIgp+ng==" spinCount="100000" sheet="1" objects="1" scenarios="1" formatCells="0" formatColumns="0" formatRows="0" autoFilter="0" pivotTables="0"/>
  <autoFilter ref="A5:T15" xr:uid="{A64C8415-AF34-44A4-8B8A-350449F9A7CD}"/>
  <phoneticPr fontId="12" type="noConversion"/>
  <dataValidations count="5">
    <dataValidation type="list" allowBlank="1" showInputMessage="1" showErrorMessage="1" sqref="B2 B5:B1048576" xr:uid="{D68ECC26-675D-40AB-876C-A7B840E09543}">
      <formula1>Spec_Compl_Adj</formula1>
    </dataValidation>
    <dataValidation type="list" allowBlank="1" showInputMessage="1" showErrorMessage="1" sqref="J4 J7" xr:uid="{548BA87A-56A6-4517-9F3B-42DA50DEC639}">
      <formula1>Adj_Service</formula1>
    </dataValidation>
    <dataValidation type="list" allowBlank="1" showInputMessage="1" showErrorMessage="1" sqref="N4 G4:H4 K4:L4 K7:L7 G7:H7" xr:uid="{51C7C367-B74A-43B6-9625-5B94228440B3}">
      <formula1>Adj_Weight</formula1>
    </dataValidation>
    <dataValidation type="list" allowBlank="1" showInputMessage="1" showErrorMessage="1" sqref="I4 I6:I7" xr:uid="{3B318346-9D37-43A0-B4AE-4BE8C8DD9DD3}">
      <formula1>Adj_Evidence</formula1>
    </dataValidation>
    <dataValidation type="list" allowBlank="1" showInputMessage="1" showErrorMessage="1" sqref="D8:E15" xr:uid="{3B559559-40FB-46C6-9A14-7819F66CBA2A}">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1AC7C5A-77BF-4C57-8084-9E6A6CC51208}">
          <x14:formula1>
            <xm:f>Lists!$A$45:$A$50</xm:f>
          </x14:formula1>
          <xm:sqref>G6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77592-28FF-4BC9-8B86-DEE6708266B9}">
  <sheetPr codeName="Sheet28">
    <tabColor rgb="FFFFC000"/>
  </sheetPr>
  <dimension ref="A1:H45"/>
  <sheetViews>
    <sheetView topLeftCell="A6" zoomScale="110" zoomScaleNormal="110" workbookViewId="0">
      <selection activeCell="C11" sqref="C11"/>
    </sheetView>
  </sheetViews>
  <sheetFormatPr defaultColWidth="8.81640625" defaultRowHeight="13.8" x14ac:dyDescent="0.25"/>
  <cols>
    <col min="1" max="1" width="14.08984375" style="127" customWidth="1"/>
    <col min="2" max="2" width="19.08984375" style="146" customWidth="1"/>
    <col min="3" max="3" width="82.453125" style="165" customWidth="1"/>
    <col min="4" max="4" width="42.81640625" style="165" hidden="1" customWidth="1"/>
    <col min="5" max="6" width="47.81640625" style="162" customWidth="1"/>
    <col min="7" max="7" width="55.26953125" style="162" customWidth="1"/>
    <col min="8" max="19" width="47.81640625" style="162" customWidth="1"/>
    <col min="20" max="16384" width="8.81640625" style="162"/>
  </cols>
  <sheetData>
    <row r="1" spans="1:8" s="146" customFormat="1" ht="42" thickBot="1" x14ac:dyDescent="0.3">
      <c r="A1" s="114" t="s">
        <v>94</v>
      </c>
      <c r="B1" s="114" t="s">
        <v>36</v>
      </c>
      <c r="C1" s="114" t="s">
        <v>40</v>
      </c>
      <c r="D1" s="214" t="s">
        <v>155</v>
      </c>
      <c r="E1" s="116" t="s">
        <v>370</v>
      </c>
      <c r="F1" s="507" t="s">
        <v>1003</v>
      </c>
      <c r="G1" s="453" t="s">
        <v>999</v>
      </c>
    </row>
    <row r="2" spans="1:8" s="119" customFormat="1" ht="124.8" thickBot="1" x14ac:dyDescent="0.3">
      <c r="A2" s="114"/>
      <c r="B2" s="114" t="s">
        <v>37</v>
      </c>
      <c r="C2" s="276" t="s">
        <v>579</v>
      </c>
      <c r="D2" s="125"/>
      <c r="E2" s="435"/>
      <c r="F2" s="497"/>
      <c r="G2" s="530"/>
    </row>
    <row r="3" spans="1:8" s="119" customFormat="1" ht="14.4" thickBot="1" x14ac:dyDescent="0.3">
      <c r="A3" s="121"/>
      <c r="B3" s="121"/>
      <c r="C3" s="138" t="s">
        <v>1153</v>
      </c>
      <c r="D3" s="121"/>
      <c r="E3" s="121"/>
      <c r="F3" s="121"/>
      <c r="G3" s="530"/>
    </row>
    <row r="4" spans="1:8" s="119" customFormat="1" ht="42" thickBot="1" x14ac:dyDescent="0.3">
      <c r="A4" s="114"/>
      <c r="B4" s="114"/>
      <c r="C4" s="615" t="s">
        <v>1155</v>
      </c>
      <c r="D4" s="125"/>
      <c r="E4" s="435"/>
      <c r="F4" s="614" t="s">
        <v>1154</v>
      </c>
      <c r="G4" s="530"/>
    </row>
    <row r="5" spans="1:8" s="158" customFormat="1" ht="20.55" customHeight="1" thickBot="1" x14ac:dyDescent="0.3">
      <c r="A5" s="121"/>
      <c r="B5" s="121"/>
      <c r="C5" s="122" t="s">
        <v>55</v>
      </c>
      <c r="D5" s="190" t="s">
        <v>356</v>
      </c>
      <c r="E5" s="458"/>
      <c r="F5" s="534"/>
      <c r="G5" s="530"/>
    </row>
    <row r="6" spans="1:8" s="153" customFormat="1" ht="128.55000000000001" customHeight="1" thickBot="1" x14ac:dyDescent="0.3">
      <c r="A6" s="318"/>
      <c r="B6" s="114" t="s">
        <v>39</v>
      </c>
      <c r="C6" s="126" t="s">
        <v>1124</v>
      </c>
      <c r="D6" s="215" t="s">
        <v>203</v>
      </c>
      <c r="E6" s="581" t="s">
        <v>1123</v>
      </c>
      <c r="F6" s="501"/>
      <c r="G6" s="475" t="s">
        <v>1019</v>
      </c>
    </row>
    <row r="7" spans="1:8" s="153" customFormat="1" ht="55.8" thickBot="1" x14ac:dyDescent="0.3">
      <c r="A7" s="227"/>
      <c r="B7" s="217" t="s">
        <v>39</v>
      </c>
      <c r="C7" s="243" t="s">
        <v>468</v>
      </c>
      <c r="D7" s="258"/>
      <c r="E7" s="440" t="s">
        <v>373</v>
      </c>
      <c r="F7" s="533" t="s">
        <v>984</v>
      </c>
      <c r="G7" s="510"/>
    </row>
    <row r="8" spans="1:8" s="153" customFormat="1" ht="83.4" thickBot="1" x14ac:dyDescent="0.3">
      <c r="A8" s="318"/>
      <c r="B8" s="217" t="s">
        <v>39</v>
      </c>
      <c r="C8" s="242" t="s">
        <v>470</v>
      </c>
      <c r="D8" s="258"/>
      <c r="E8" s="440" t="s">
        <v>373</v>
      </c>
      <c r="F8" s="533" t="s">
        <v>984</v>
      </c>
      <c r="G8" s="509" t="s">
        <v>1020</v>
      </c>
    </row>
    <row r="9" spans="1:8" s="153" customFormat="1" ht="14.4" thickBot="1" x14ac:dyDescent="0.3">
      <c r="A9" s="227"/>
      <c r="B9" s="217" t="s">
        <v>38</v>
      </c>
      <c r="C9" s="227" t="s">
        <v>471</v>
      </c>
      <c r="D9" s="258"/>
      <c r="E9" s="440" t="s">
        <v>373</v>
      </c>
      <c r="F9" s="533" t="s">
        <v>984</v>
      </c>
      <c r="G9" s="509"/>
    </row>
    <row r="10" spans="1:8" s="153" customFormat="1" ht="55.8" thickBot="1" x14ac:dyDescent="0.3">
      <c r="A10" s="318"/>
      <c r="B10" s="217" t="s">
        <v>39</v>
      </c>
      <c r="C10" s="242" t="s">
        <v>472</v>
      </c>
      <c r="D10" s="258"/>
      <c r="E10" s="440" t="s">
        <v>373</v>
      </c>
      <c r="F10" s="533" t="s">
        <v>984</v>
      </c>
      <c r="G10" s="509" t="s">
        <v>1021</v>
      </c>
    </row>
    <row r="11" spans="1:8" s="153" customFormat="1" ht="14.4" thickBot="1" x14ac:dyDescent="0.3">
      <c r="A11" s="227"/>
      <c r="B11" s="217" t="s">
        <v>38</v>
      </c>
      <c r="C11" s="227" t="s">
        <v>471</v>
      </c>
      <c r="D11" s="258"/>
      <c r="E11" s="440" t="s">
        <v>373</v>
      </c>
      <c r="F11" s="533" t="s">
        <v>1077</v>
      </c>
      <c r="G11" s="510"/>
    </row>
    <row r="12" spans="1:8" ht="16.350000000000001" customHeight="1" thickBot="1" x14ac:dyDescent="0.3">
      <c r="A12" s="137"/>
      <c r="B12" s="114" t="s">
        <v>39</v>
      </c>
      <c r="C12" s="126" t="s">
        <v>205</v>
      </c>
      <c r="D12" s="215" t="s">
        <v>82</v>
      </c>
      <c r="E12" s="435" t="s">
        <v>578</v>
      </c>
      <c r="F12" s="498" t="s">
        <v>981</v>
      </c>
      <c r="G12" s="510" t="s">
        <v>959</v>
      </c>
      <c r="H12" s="339" t="s">
        <v>688</v>
      </c>
    </row>
    <row r="13" spans="1:8" ht="36" customHeight="1" thickBot="1" x14ac:dyDescent="0.3">
      <c r="A13" s="300"/>
      <c r="B13" s="114" t="s">
        <v>39</v>
      </c>
      <c r="C13" s="191" t="s">
        <v>206</v>
      </c>
      <c r="D13" s="215" t="s">
        <v>83</v>
      </c>
      <c r="E13" s="435" t="s">
        <v>578</v>
      </c>
      <c r="F13" s="498" t="s">
        <v>981</v>
      </c>
      <c r="G13" s="477" t="s">
        <v>1022</v>
      </c>
      <c r="H13" s="339" t="s">
        <v>685</v>
      </c>
    </row>
    <row r="14" spans="1:8" s="153" customFormat="1" ht="28.2" thickBot="1" x14ac:dyDescent="0.3">
      <c r="A14" s="142"/>
      <c r="B14" s="114" t="s">
        <v>39</v>
      </c>
      <c r="C14" s="126" t="s">
        <v>207</v>
      </c>
      <c r="D14" s="192"/>
      <c r="E14" s="435" t="s">
        <v>683</v>
      </c>
      <c r="F14" s="498" t="s">
        <v>984</v>
      </c>
      <c r="G14" s="530"/>
    </row>
    <row r="15" spans="1:8" s="153" customFormat="1" ht="14.4" thickBot="1" x14ac:dyDescent="0.3">
      <c r="A15" s="142"/>
      <c r="B15" s="217" t="s">
        <v>38</v>
      </c>
      <c r="C15" s="227" t="s">
        <v>471</v>
      </c>
      <c r="D15" s="192"/>
      <c r="E15" s="435"/>
      <c r="F15" s="498" t="s">
        <v>984</v>
      </c>
      <c r="G15" s="530"/>
    </row>
    <row r="16" spans="1:8" s="153" customFormat="1" ht="14.4" thickBot="1" x14ac:dyDescent="0.3">
      <c r="A16" s="142"/>
      <c r="B16" s="114" t="s">
        <v>39</v>
      </c>
      <c r="C16" s="126" t="s">
        <v>208</v>
      </c>
      <c r="D16" s="179"/>
      <c r="E16" s="435" t="s">
        <v>578</v>
      </c>
      <c r="F16" s="498" t="s">
        <v>984</v>
      </c>
      <c r="G16" s="510"/>
    </row>
    <row r="17" spans="1:8" s="153" customFormat="1" ht="14.4" thickBot="1" x14ac:dyDescent="0.3">
      <c r="A17" s="604"/>
      <c r="B17" s="605"/>
      <c r="C17" s="606" t="s">
        <v>1140</v>
      </c>
      <c r="D17" s="607"/>
      <c r="E17" s="608"/>
      <c r="F17" s="498"/>
      <c r="G17" s="510"/>
    </row>
    <row r="18" spans="1:8" s="153" customFormat="1" ht="39.6" customHeight="1" thickBot="1" x14ac:dyDescent="0.3">
      <c r="A18" s="318"/>
      <c r="B18" s="114" t="s">
        <v>39</v>
      </c>
      <c r="C18" s="126" t="s">
        <v>1125</v>
      </c>
      <c r="D18" s="215" t="s">
        <v>99</v>
      </c>
      <c r="E18" s="435" t="s">
        <v>578</v>
      </c>
      <c r="F18" s="498" t="s">
        <v>981</v>
      </c>
      <c r="G18" s="477" t="s">
        <v>994</v>
      </c>
      <c r="H18" s="341" t="s">
        <v>689</v>
      </c>
    </row>
    <row r="19" spans="1:8" s="153" customFormat="1" ht="22.5" customHeight="1" thickBot="1" x14ac:dyDescent="0.3">
      <c r="A19" s="122"/>
      <c r="B19" s="121"/>
      <c r="C19" s="122" t="s">
        <v>25</v>
      </c>
      <c r="D19" s="175" t="s">
        <v>78</v>
      </c>
      <c r="E19" s="458"/>
      <c r="F19" s="534"/>
      <c r="G19" s="510"/>
    </row>
    <row r="20" spans="1:8" s="153" customFormat="1" ht="96.6" x14ac:dyDescent="0.25">
      <c r="A20" s="318"/>
      <c r="B20" s="217" t="s">
        <v>39</v>
      </c>
      <c r="C20" s="243" t="s">
        <v>1126</v>
      </c>
      <c r="D20" s="218"/>
      <c r="E20" s="440" t="s">
        <v>373</v>
      </c>
      <c r="F20" s="533" t="s">
        <v>984</v>
      </c>
      <c r="G20" s="119" t="s">
        <v>1023</v>
      </c>
    </row>
    <row r="21" spans="1:8" s="194" customFormat="1" ht="27.6" x14ac:dyDescent="0.25">
      <c r="A21" s="193"/>
      <c r="B21" s="114" t="s">
        <v>39</v>
      </c>
      <c r="C21" s="126" t="s">
        <v>210</v>
      </c>
      <c r="D21" s="179"/>
      <c r="E21" s="435" t="s">
        <v>578</v>
      </c>
      <c r="F21" s="498" t="s">
        <v>981</v>
      </c>
      <c r="G21" s="153"/>
    </row>
    <row r="22" spans="1:8" s="194" customFormat="1" ht="27.6" x14ac:dyDescent="0.25">
      <c r="A22" s="193"/>
      <c r="B22" s="114" t="s">
        <v>39</v>
      </c>
      <c r="C22" s="126" t="s">
        <v>211</v>
      </c>
      <c r="D22" s="179"/>
      <c r="E22" s="435" t="s">
        <v>578</v>
      </c>
      <c r="F22" s="498" t="s">
        <v>981</v>
      </c>
      <c r="G22" s="153"/>
    </row>
    <row r="23" spans="1:8" s="194" customFormat="1" x14ac:dyDescent="0.25">
      <c r="A23" s="193"/>
      <c r="B23" s="217" t="s">
        <v>38</v>
      </c>
      <c r="C23" s="227" t="s">
        <v>471</v>
      </c>
      <c r="D23" s="179"/>
      <c r="E23" s="435"/>
      <c r="F23" s="498" t="s">
        <v>981</v>
      </c>
      <c r="G23" s="153"/>
    </row>
    <row r="24" spans="1:8" x14ac:dyDescent="0.25">
      <c r="A24" s="154"/>
      <c r="B24" s="121"/>
      <c r="C24" s="122" t="s">
        <v>26</v>
      </c>
      <c r="D24" s="122"/>
      <c r="E24" s="458"/>
      <c r="F24" s="534"/>
      <c r="G24" s="153"/>
    </row>
    <row r="25" spans="1:8" s="153" customFormat="1" ht="77.25" customHeight="1" thickBot="1" x14ac:dyDescent="0.3">
      <c r="A25" s="342"/>
      <c r="B25" s="114" t="s">
        <v>39</v>
      </c>
      <c r="C25" s="126" t="s">
        <v>1127</v>
      </c>
      <c r="D25" s="215" t="s">
        <v>212</v>
      </c>
      <c r="E25" s="581" t="s">
        <v>477</v>
      </c>
      <c r="F25" s="501" t="s">
        <v>981</v>
      </c>
      <c r="G25" s="119" t="s">
        <v>984</v>
      </c>
    </row>
    <row r="26" spans="1:8" s="153" customFormat="1" ht="28.2" thickBot="1" x14ac:dyDescent="0.3">
      <c r="A26" s="142"/>
      <c r="B26" s="114" t="s">
        <v>39</v>
      </c>
      <c r="C26" s="191" t="s">
        <v>213</v>
      </c>
      <c r="D26" s="215" t="s">
        <v>56</v>
      </c>
      <c r="E26" s="435" t="s">
        <v>578</v>
      </c>
      <c r="F26" s="498" t="s">
        <v>981</v>
      </c>
      <c r="G26" s="511"/>
    </row>
    <row r="27" spans="1:8" ht="28.2" thickBot="1" x14ac:dyDescent="0.3">
      <c r="A27" s="169"/>
      <c r="B27" s="114" t="s">
        <v>38</v>
      </c>
      <c r="C27" s="181" t="s">
        <v>96</v>
      </c>
      <c r="D27" s="215" t="s">
        <v>56</v>
      </c>
      <c r="E27" s="435" t="s">
        <v>578</v>
      </c>
      <c r="F27" s="498" t="s">
        <v>981</v>
      </c>
      <c r="G27" s="511"/>
    </row>
    <row r="28" spans="1:8" s="158" customFormat="1" ht="128.55000000000001" customHeight="1" thickBot="1" x14ac:dyDescent="0.3">
      <c r="A28" s="318"/>
      <c r="B28" s="114" t="s">
        <v>39</v>
      </c>
      <c r="C28" s="126" t="s">
        <v>214</v>
      </c>
      <c r="D28" s="179"/>
      <c r="E28" s="620" t="s">
        <v>1182</v>
      </c>
      <c r="F28" s="535" t="s">
        <v>981</v>
      </c>
      <c r="G28" s="477" t="s">
        <v>1024</v>
      </c>
      <c r="H28" s="344" t="s">
        <v>693</v>
      </c>
    </row>
    <row r="29" spans="1:8" s="153" customFormat="1" ht="14.4" thickBot="1" x14ac:dyDescent="0.3">
      <c r="A29" s="142"/>
      <c r="B29" s="114" t="s">
        <v>39</v>
      </c>
      <c r="C29" s="126" t="s">
        <v>215</v>
      </c>
      <c r="D29" s="179"/>
      <c r="E29" s="435" t="s">
        <v>578</v>
      </c>
      <c r="F29" s="498" t="s">
        <v>981</v>
      </c>
      <c r="G29" s="510"/>
    </row>
    <row r="30" spans="1:8" s="153" customFormat="1" ht="83.4" thickBot="1" x14ac:dyDescent="0.3">
      <c r="A30" s="318"/>
      <c r="B30" s="217" t="s">
        <v>39</v>
      </c>
      <c r="C30" s="243" t="s">
        <v>694</v>
      </c>
      <c r="D30" s="259"/>
      <c r="E30" s="440" t="s">
        <v>373</v>
      </c>
      <c r="F30" s="533" t="s">
        <v>981</v>
      </c>
      <c r="G30" s="477" t="s">
        <v>1025</v>
      </c>
      <c r="H30" s="344" t="s">
        <v>695</v>
      </c>
    </row>
    <row r="31" spans="1:8" s="153" customFormat="1" ht="14.4" thickBot="1" x14ac:dyDescent="0.3">
      <c r="A31" s="227"/>
      <c r="B31" s="217" t="s">
        <v>38</v>
      </c>
      <c r="C31" s="252" t="s">
        <v>471</v>
      </c>
      <c r="D31" s="259"/>
      <c r="E31" s="440" t="s">
        <v>373</v>
      </c>
      <c r="F31" s="533" t="s">
        <v>984</v>
      </c>
      <c r="G31" s="511"/>
    </row>
    <row r="32" spans="1:8" s="153" customFormat="1" ht="42" thickBot="1" x14ac:dyDescent="0.3">
      <c r="A32" s="150"/>
      <c r="B32" s="114" t="s">
        <v>39</v>
      </c>
      <c r="C32" s="126" t="s">
        <v>216</v>
      </c>
      <c r="D32" s="179"/>
      <c r="E32" s="435"/>
      <c r="F32" s="498" t="s">
        <v>984</v>
      </c>
      <c r="G32" s="530"/>
    </row>
    <row r="33" spans="1:7" s="153" customFormat="1" x14ac:dyDescent="0.25">
      <c r="A33" s="237"/>
      <c r="B33" s="217" t="s">
        <v>38</v>
      </c>
      <c r="C33" s="252" t="s">
        <v>471</v>
      </c>
      <c r="D33" s="259"/>
      <c r="E33" s="440" t="s">
        <v>373</v>
      </c>
      <c r="F33" s="533" t="s">
        <v>984</v>
      </c>
      <c r="G33" s="162"/>
    </row>
    <row r="34" spans="1:7" s="153" customFormat="1" x14ac:dyDescent="0.25">
      <c r="A34" s="145"/>
      <c r="B34" s="114" t="s">
        <v>39</v>
      </c>
      <c r="C34" s="126" t="s">
        <v>217</v>
      </c>
      <c r="D34" s="179"/>
      <c r="E34" s="438"/>
      <c r="F34" s="536" t="s">
        <v>984</v>
      </c>
      <c r="G34" s="162"/>
    </row>
    <row r="35" spans="1:7" s="158" customFormat="1" ht="27.6" x14ac:dyDescent="0.25">
      <c r="A35" s="145"/>
      <c r="B35" s="114" t="s">
        <v>39</v>
      </c>
      <c r="C35" s="188" t="s">
        <v>218</v>
      </c>
      <c r="D35" s="179"/>
      <c r="E35" s="582"/>
      <c r="F35" s="583" t="s">
        <v>984</v>
      </c>
      <c r="G35" s="162"/>
    </row>
    <row r="36" spans="1:7" ht="15" x14ac:dyDescent="0.25">
      <c r="A36" s="237"/>
      <c r="B36" s="217" t="s">
        <v>38</v>
      </c>
      <c r="C36" s="252" t="s">
        <v>471</v>
      </c>
      <c r="D36" s="147"/>
      <c r="E36" s="200"/>
      <c r="F36" s="200" t="s">
        <v>984</v>
      </c>
      <c r="G36"/>
    </row>
    <row r="38" spans="1:7" x14ac:dyDescent="0.25">
      <c r="A38" s="584"/>
      <c r="B38" s="585"/>
      <c r="C38" s="586" t="s">
        <v>1057</v>
      </c>
      <c r="D38" s="586"/>
      <c r="E38" s="587"/>
      <c r="F38" s="587"/>
    </row>
    <row r="39" spans="1:7" x14ac:dyDescent="0.25">
      <c r="A39" s="548" t="s">
        <v>1052</v>
      </c>
      <c r="B39" s="516"/>
      <c r="C39" s="517" t="s">
        <v>25</v>
      </c>
      <c r="D39" s="586"/>
      <c r="E39" s="587"/>
      <c r="F39" s="587"/>
    </row>
    <row r="40" spans="1:7" ht="27.6" x14ac:dyDescent="0.25">
      <c r="A40" s="548" t="s">
        <v>1053</v>
      </c>
      <c r="B40" s="548" t="s">
        <v>39</v>
      </c>
      <c r="C40" s="588" t="s">
        <v>210</v>
      </c>
      <c r="D40" s="586"/>
      <c r="E40" s="587" t="s">
        <v>1058</v>
      </c>
      <c r="F40" s="587"/>
    </row>
    <row r="41" spans="1:7" ht="27.6" x14ac:dyDescent="0.25">
      <c r="A41" s="548" t="s">
        <v>1054</v>
      </c>
      <c r="B41" s="548" t="s">
        <v>39</v>
      </c>
      <c r="C41" s="588" t="s">
        <v>211</v>
      </c>
      <c r="D41" s="586"/>
      <c r="E41" s="587" t="s">
        <v>1058</v>
      </c>
      <c r="F41" s="587"/>
    </row>
    <row r="42" spans="1:7" ht="27.6" x14ac:dyDescent="0.25">
      <c r="A42" s="548" t="s">
        <v>1055</v>
      </c>
      <c r="B42" s="548" t="s">
        <v>38</v>
      </c>
      <c r="C42" s="589" t="s">
        <v>1056</v>
      </c>
      <c r="D42" s="586"/>
      <c r="E42" s="587" t="s">
        <v>1059</v>
      </c>
      <c r="F42" s="587"/>
    </row>
    <row r="43" spans="1:7" x14ac:dyDescent="0.25">
      <c r="A43" s="584"/>
      <c r="B43" s="585"/>
      <c r="C43" s="586"/>
      <c r="D43" s="586"/>
      <c r="E43" s="587"/>
      <c r="F43" s="587"/>
    </row>
    <row r="44" spans="1:7" x14ac:dyDescent="0.25">
      <c r="A44" s="584"/>
      <c r="B44" s="585"/>
      <c r="C44" s="586"/>
      <c r="D44" s="586"/>
      <c r="E44" s="587"/>
      <c r="F44" s="587"/>
    </row>
    <row r="45" spans="1:7" x14ac:dyDescent="0.25">
      <c r="A45" s="584"/>
      <c r="B45" s="585"/>
      <c r="C45" s="586"/>
      <c r="D45" s="586"/>
      <c r="E45" s="587"/>
      <c r="F45" s="587"/>
    </row>
  </sheetData>
  <dataValidations count="1">
    <dataValidation type="list" allowBlank="1" showInputMessage="1" showErrorMessage="1" sqref="C36 E30:F35 C33 C30:C31 E5:F11 E19:F20 C7:C11 E24:F25 C20 C15 C23 B1:B1048576 F28" xr:uid="{613B6101-B4B4-4986-A462-12CCD1CFD7DC}">
      <formula1>Spec_Compl_Adj</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tabColor rgb="FF00B050"/>
    <pageSetUpPr fitToPage="1"/>
  </sheetPr>
  <dimension ref="A1:AV77"/>
  <sheetViews>
    <sheetView zoomScaleNormal="100" workbookViewId="0">
      <pane ySplit="1" topLeftCell="A2" activePane="bottomLeft" state="frozen"/>
      <selection pane="bottomLeft"/>
    </sheetView>
  </sheetViews>
  <sheetFormatPr defaultColWidth="8.81640625" defaultRowHeight="13.8" x14ac:dyDescent="0.25"/>
  <cols>
    <col min="1" max="1" width="13.54296875" style="127" customWidth="1"/>
    <col min="2" max="2" width="15.453125" style="146" customWidth="1"/>
    <col min="3" max="3" width="81" style="127" customWidth="1"/>
    <col min="4" max="4" width="43" style="203" hidden="1" customWidth="1"/>
    <col min="5" max="5" width="49.08984375" style="162" customWidth="1"/>
    <col min="6" max="6" width="53.7265625" style="162" customWidth="1"/>
    <col min="7" max="16384" width="8.81640625" style="162"/>
  </cols>
  <sheetData>
    <row r="1" spans="1:48" s="146" customFormat="1" ht="41.4" x14ac:dyDescent="0.25">
      <c r="A1" s="114" t="s">
        <v>94</v>
      </c>
      <c r="B1" s="114" t="s">
        <v>36</v>
      </c>
      <c r="C1" s="114" t="s">
        <v>40</v>
      </c>
      <c r="D1" s="115" t="s">
        <v>155</v>
      </c>
      <c r="E1" s="114" t="s">
        <v>710</v>
      </c>
      <c r="F1" s="146" t="s">
        <v>711</v>
      </c>
    </row>
    <row r="2" spans="1:48" s="119" customFormat="1" ht="138" x14ac:dyDescent="0.25">
      <c r="A2" s="114"/>
      <c r="B2" s="114" t="s">
        <v>37</v>
      </c>
      <c r="C2" s="276" t="s">
        <v>579</v>
      </c>
      <c r="D2" s="125"/>
      <c r="E2" s="137"/>
    </row>
    <row r="3" spans="1:48" s="119" customFormat="1" x14ac:dyDescent="0.25">
      <c r="A3" s="262"/>
      <c r="B3" s="262"/>
      <c r="C3" s="263" t="s">
        <v>19</v>
      </c>
      <c r="D3" s="125"/>
      <c r="E3" s="218" t="s">
        <v>373</v>
      </c>
    </row>
    <row r="4" spans="1:48" s="119" customFormat="1" ht="52.8" x14ac:dyDescent="0.25">
      <c r="A4" s="278"/>
      <c r="B4" s="321" t="s">
        <v>37</v>
      </c>
      <c r="C4" s="328" t="s">
        <v>489</v>
      </c>
      <c r="D4" s="279"/>
      <c r="E4" s="277" t="s">
        <v>698</v>
      </c>
    </row>
    <row r="5" spans="1:48" s="119" customFormat="1" ht="66" x14ac:dyDescent="0.25">
      <c r="A5" s="278"/>
      <c r="B5" s="321" t="s">
        <v>37</v>
      </c>
      <c r="C5" s="328" t="s">
        <v>490</v>
      </c>
      <c r="D5" s="279"/>
      <c r="E5" s="277" t="s">
        <v>702</v>
      </c>
    </row>
    <row r="6" spans="1:48" s="195" customFormat="1" x14ac:dyDescent="0.25">
      <c r="A6" s="156"/>
      <c r="B6" s="121"/>
      <c r="C6" s="138" t="s">
        <v>250</v>
      </c>
      <c r="D6" s="123"/>
      <c r="E6" s="240"/>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row>
    <row r="7" spans="1:48" s="153" customFormat="1" ht="289.8" x14ac:dyDescent="0.25">
      <c r="A7" s="137"/>
      <c r="B7" s="114" t="s">
        <v>39</v>
      </c>
      <c r="C7" s="117" t="s">
        <v>251</v>
      </c>
      <c r="D7" s="125" t="s">
        <v>252</v>
      </c>
      <c r="E7" s="137" t="s">
        <v>578</v>
      </c>
    </row>
    <row r="8" spans="1:48" s="153" customFormat="1" ht="41.4" x14ac:dyDescent="0.25">
      <c r="A8" s="137"/>
      <c r="B8" s="116" t="s">
        <v>38</v>
      </c>
      <c r="C8" s="135" t="s">
        <v>253</v>
      </c>
      <c r="D8" s="125" t="s">
        <v>107</v>
      </c>
      <c r="E8" s="137" t="s">
        <v>578</v>
      </c>
    </row>
    <row r="9" spans="1:48" s="153" customFormat="1" ht="96.6" x14ac:dyDescent="0.25">
      <c r="A9" s="145"/>
      <c r="B9" s="114" t="s">
        <v>39</v>
      </c>
      <c r="C9" s="117" t="s">
        <v>254</v>
      </c>
      <c r="D9" s="125"/>
      <c r="E9" s="137" t="s">
        <v>703</v>
      </c>
    </row>
    <row r="10" spans="1:48" s="153" customFormat="1" ht="41.4" x14ac:dyDescent="0.25">
      <c r="A10" s="137"/>
      <c r="B10" s="129" t="s">
        <v>38</v>
      </c>
      <c r="C10" s="117" t="s">
        <v>361</v>
      </c>
      <c r="D10" s="125" t="s">
        <v>107</v>
      </c>
      <c r="E10" s="137" t="s">
        <v>703</v>
      </c>
    </row>
    <row r="11" spans="1:48" s="153" customFormat="1" ht="27.6" x14ac:dyDescent="0.25">
      <c r="A11" s="137"/>
      <c r="B11" s="114" t="s">
        <v>39</v>
      </c>
      <c r="C11" s="117" t="s">
        <v>255</v>
      </c>
      <c r="D11" s="152"/>
      <c r="E11" s="137" t="s">
        <v>578</v>
      </c>
    </row>
    <row r="12" spans="1:48" s="197" customFormat="1" x14ac:dyDescent="0.25">
      <c r="A12" s="156"/>
      <c r="B12" s="121"/>
      <c r="C12" s="138" t="s">
        <v>79</v>
      </c>
      <c r="D12" s="123"/>
      <c r="E12" s="240"/>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row>
    <row r="13" spans="1:48" s="197" customFormat="1" ht="27.6" x14ac:dyDescent="0.25">
      <c r="A13" s="346"/>
      <c r="B13" s="114" t="s">
        <v>39</v>
      </c>
      <c r="C13" s="126" t="s">
        <v>256</v>
      </c>
      <c r="D13" s="196"/>
      <c r="E13" s="345" t="s">
        <v>705</v>
      </c>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row>
    <row r="14" spans="1:48" s="153" customFormat="1" ht="69" x14ac:dyDescent="0.25">
      <c r="A14" s="145"/>
      <c r="B14" s="114" t="s">
        <v>39</v>
      </c>
      <c r="C14" s="126" t="s">
        <v>257</v>
      </c>
      <c r="D14" s="125" t="s">
        <v>258</v>
      </c>
      <c r="E14" s="345" t="s">
        <v>704</v>
      </c>
    </row>
    <row r="15" spans="1:48" ht="66" x14ac:dyDescent="0.25">
      <c r="A15" s="129"/>
      <c r="B15" s="114" t="s">
        <v>39</v>
      </c>
      <c r="C15" s="126" t="s">
        <v>259</v>
      </c>
      <c r="D15" s="196"/>
      <c r="E15" s="345" t="s">
        <v>706</v>
      </c>
    </row>
    <row r="16" spans="1:48" s="195" customFormat="1" ht="55.2" x14ac:dyDescent="0.25">
      <c r="A16" s="347"/>
      <c r="B16" s="114" t="s">
        <v>39</v>
      </c>
      <c r="C16" s="126" t="s">
        <v>260</v>
      </c>
      <c r="D16" s="130"/>
      <c r="E16" s="221" t="s">
        <v>491</v>
      </c>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row>
    <row r="17" spans="1:48" s="153" customFormat="1" ht="66" x14ac:dyDescent="0.25">
      <c r="A17" s="318"/>
      <c r="B17" s="114" t="s">
        <v>39</v>
      </c>
      <c r="C17" s="126" t="s">
        <v>261</v>
      </c>
      <c r="D17" s="130"/>
      <c r="E17" s="221" t="s">
        <v>492</v>
      </c>
    </row>
    <row r="18" spans="1:48" s="153" customFormat="1" ht="39.6" x14ac:dyDescent="0.25">
      <c r="A18" s="142"/>
      <c r="B18" s="114" t="s">
        <v>39</v>
      </c>
      <c r="C18" s="126" t="s">
        <v>262</v>
      </c>
      <c r="D18" s="130"/>
      <c r="E18" s="345" t="s">
        <v>707</v>
      </c>
    </row>
    <row r="19" spans="1:48" s="153" customFormat="1" ht="41.4" x14ac:dyDescent="0.25">
      <c r="A19" s="142"/>
      <c r="B19" s="114" t="s">
        <v>39</v>
      </c>
      <c r="C19" s="117" t="s">
        <v>362</v>
      </c>
      <c r="D19" s="125" t="s">
        <v>363</v>
      </c>
      <c r="E19" s="137" t="s">
        <v>578</v>
      </c>
    </row>
    <row r="20" spans="1:48" s="153" customFormat="1" x14ac:dyDescent="0.25">
      <c r="A20" s="156"/>
      <c r="B20" s="121"/>
      <c r="C20" s="138" t="s">
        <v>263</v>
      </c>
      <c r="D20" s="123"/>
      <c r="E20" s="240"/>
    </row>
    <row r="21" spans="1:48" s="153" customFormat="1" ht="192.75" customHeight="1" x14ac:dyDescent="0.25">
      <c r="A21" s="142"/>
      <c r="B21" s="114" t="s">
        <v>37</v>
      </c>
      <c r="C21" s="117" t="s">
        <v>708</v>
      </c>
      <c r="D21" s="199"/>
      <c r="E21" s="229" t="s">
        <v>528</v>
      </c>
      <c r="F21" s="117" t="s">
        <v>709</v>
      </c>
    </row>
    <row r="22" spans="1:48" s="153" customFormat="1" x14ac:dyDescent="0.25">
      <c r="A22" s="227"/>
      <c r="B22" s="230" t="s">
        <v>39</v>
      </c>
      <c r="C22" s="234" t="s">
        <v>493</v>
      </c>
      <c r="D22" s="264"/>
      <c r="E22" s="218" t="s">
        <v>373</v>
      </c>
    </row>
    <row r="23" spans="1:48" s="153" customFormat="1" ht="27.6" x14ac:dyDescent="0.25">
      <c r="A23" s="142"/>
      <c r="B23" s="114" t="s">
        <v>39</v>
      </c>
      <c r="C23" s="117" t="s">
        <v>264</v>
      </c>
      <c r="D23" s="130"/>
      <c r="E23" s="137" t="s">
        <v>578</v>
      </c>
    </row>
    <row r="24" spans="1:48" s="195" customFormat="1" x14ac:dyDescent="0.25">
      <c r="A24" s="156"/>
      <c r="B24" s="121"/>
      <c r="C24" s="138" t="s">
        <v>2</v>
      </c>
      <c r="D24" s="123"/>
      <c r="E24" s="240"/>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row>
    <row r="25" spans="1:48" s="195" customFormat="1" ht="39.6" x14ac:dyDescent="0.25">
      <c r="A25" s="236"/>
      <c r="B25" s="230" t="s">
        <v>39</v>
      </c>
      <c r="C25" s="234" t="s">
        <v>494</v>
      </c>
      <c r="D25" s="225"/>
      <c r="E25" s="218" t="s">
        <v>373</v>
      </c>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row>
    <row r="26" spans="1:48" s="195" customFormat="1" ht="66" x14ac:dyDescent="0.25">
      <c r="A26" s="236"/>
      <c r="B26" s="230" t="s">
        <v>39</v>
      </c>
      <c r="C26" s="234" t="s">
        <v>495</v>
      </c>
      <c r="D26" s="225"/>
      <c r="E26" s="218" t="s">
        <v>373</v>
      </c>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row>
    <row r="27" spans="1:48" s="195" customFormat="1" ht="26.4" x14ac:dyDescent="0.25">
      <c r="A27" s="236"/>
      <c r="B27" s="230" t="s">
        <v>39</v>
      </c>
      <c r="C27" s="234" t="s">
        <v>496</v>
      </c>
      <c r="D27" s="225"/>
      <c r="E27" s="218" t="s">
        <v>373</v>
      </c>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row>
    <row r="28" spans="1:48" s="195" customFormat="1" ht="66" x14ac:dyDescent="0.25">
      <c r="A28" s="236"/>
      <c r="B28" s="230" t="s">
        <v>39</v>
      </c>
      <c r="C28" s="234" t="s">
        <v>497</v>
      </c>
      <c r="D28" s="225"/>
      <c r="E28" s="218" t="s">
        <v>373</v>
      </c>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row>
    <row r="29" spans="1:48" s="195" customFormat="1" ht="26.4" x14ac:dyDescent="0.25">
      <c r="A29" s="236"/>
      <c r="B29" s="230" t="s">
        <v>38</v>
      </c>
      <c r="C29" s="231" t="s">
        <v>498</v>
      </c>
      <c r="D29" s="225"/>
      <c r="E29" s="218" t="s">
        <v>373</v>
      </c>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row>
    <row r="30" spans="1:48" s="195" customFormat="1" ht="66" x14ac:dyDescent="0.25">
      <c r="A30" s="236"/>
      <c r="B30" s="350" t="s">
        <v>39</v>
      </c>
      <c r="C30" s="229" t="s">
        <v>499</v>
      </c>
      <c r="D30" s="349"/>
      <c r="E30" s="131" t="s">
        <v>712</v>
      </c>
      <c r="F30" s="348" t="s">
        <v>713</v>
      </c>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row>
    <row r="31" spans="1:48" s="195" customFormat="1" ht="66" x14ac:dyDescent="0.25">
      <c r="A31" s="236"/>
      <c r="B31" s="230" t="s">
        <v>39</v>
      </c>
      <c r="C31" s="234" t="s">
        <v>500</v>
      </c>
      <c r="D31" s="225"/>
      <c r="E31" s="218" t="s">
        <v>373</v>
      </c>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row>
    <row r="32" spans="1:48" ht="144" customHeight="1" x14ac:dyDescent="0.25">
      <c r="A32" s="200"/>
      <c r="B32" s="114" t="s">
        <v>37</v>
      </c>
      <c r="C32" s="126" t="s">
        <v>714</v>
      </c>
      <c r="D32" s="199"/>
      <c r="E32" s="345" t="s">
        <v>715</v>
      </c>
    </row>
    <row r="33" spans="1:48" x14ac:dyDescent="0.25">
      <c r="A33" s="156"/>
      <c r="B33" s="121"/>
      <c r="C33" s="138" t="s">
        <v>24</v>
      </c>
      <c r="D33" s="123"/>
      <c r="E33" s="240"/>
    </row>
    <row r="34" spans="1:48" ht="79.5" customHeight="1" x14ac:dyDescent="0.25">
      <c r="A34" s="201"/>
      <c r="B34" s="114" t="s">
        <v>39</v>
      </c>
      <c r="C34" s="126" t="s">
        <v>265</v>
      </c>
      <c r="D34" s="199"/>
      <c r="E34" s="351" t="s">
        <v>716</v>
      </c>
    </row>
    <row r="35" spans="1:48" ht="67.5" customHeight="1" x14ac:dyDescent="0.25">
      <c r="A35" s="200"/>
      <c r="B35" s="114" t="s">
        <v>39</v>
      </c>
      <c r="C35" s="126" t="s">
        <v>266</v>
      </c>
      <c r="D35" s="199"/>
      <c r="E35" s="351" t="s">
        <v>717</v>
      </c>
    </row>
    <row r="36" spans="1:48" ht="39.6" x14ac:dyDescent="0.25">
      <c r="A36" s="256"/>
      <c r="B36" s="350" t="s">
        <v>38</v>
      </c>
      <c r="C36" s="249" t="s">
        <v>501</v>
      </c>
      <c r="D36" s="264"/>
      <c r="E36" s="218" t="s">
        <v>373</v>
      </c>
    </row>
    <row r="37" spans="1:48" x14ac:dyDescent="0.25">
      <c r="A37" s="156"/>
      <c r="B37" s="120"/>
      <c r="C37" s="138" t="s">
        <v>57</v>
      </c>
      <c r="D37" s="123"/>
      <c r="E37" s="240"/>
    </row>
    <row r="38" spans="1:48" ht="55.2" x14ac:dyDescent="0.25">
      <c r="A38" s="200"/>
      <c r="B38" s="116" t="s">
        <v>39</v>
      </c>
      <c r="C38" s="131" t="s">
        <v>267</v>
      </c>
      <c r="D38" s="130" t="s">
        <v>268</v>
      </c>
      <c r="E38" s="137" t="s">
        <v>578</v>
      </c>
    </row>
    <row r="39" spans="1:48" ht="92.4" x14ac:dyDescent="0.25">
      <c r="A39" s="200"/>
      <c r="B39" s="294" t="s">
        <v>39</v>
      </c>
      <c r="C39" s="117" t="s">
        <v>269</v>
      </c>
      <c r="D39" s="199"/>
      <c r="E39" s="216" t="s">
        <v>502</v>
      </c>
    </row>
    <row r="40" spans="1:48" ht="79.2" x14ac:dyDescent="0.25">
      <c r="A40" s="137"/>
      <c r="B40" s="114" t="s">
        <v>39</v>
      </c>
      <c r="C40" s="117" t="s">
        <v>270</v>
      </c>
      <c r="D40" s="125"/>
      <c r="E40" s="322" t="s">
        <v>718</v>
      </c>
    </row>
    <row r="41" spans="1:48" ht="27.6" x14ac:dyDescent="0.25">
      <c r="A41" s="200"/>
      <c r="B41" s="114" t="s">
        <v>38</v>
      </c>
      <c r="C41" s="142" t="s">
        <v>101</v>
      </c>
      <c r="D41" s="125"/>
      <c r="E41" s="200" t="s">
        <v>449</v>
      </c>
    </row>
    <row r="42" spans="1:48" s="195" customFormat="1" x14ac:dyDescent="0.25">
      <c r="A42" s="156"/>
      <c r="B42" s="121"/>
      <c r="C42" s="138" t="s">
        <v>50</v>
      </c>
      <c r="D42" s="123"/>
      <c r="E42" s="240"/>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row>
    <row r="43" spans="1:48" ht="55.2" x14ac:dyDescent="0.25">
      <c r="A43" s="200"/>
      <c r="B43" s="114" t="s">
        <v>39</v>
      </c>
      <c r="C43" s="117" t="s">
        <v>271</v>
      </c>
      <c r="D43" s="125" t="s">
        <v>58</v>
      </c>
      <c r="E43" s="137" t="s">
        <v>578</v>
      </c>
    </row>
    <row r="44" spans="1:48" ht="105.6" x14ac:dyDescent="0.25">
      <c r="A44" s="256"/>
      <c r="B44" s="278"/>
      <c r="C44" s="322" t="s">
        <v>503</v>
      </c>
      <c r="D44" s="279"/>
      <c r="E44" s="277" t="s">
        <v>719</v>
      </c>
    </row>
    <row r="45" spans="1:48" ht="132" x14ac:dyDescent="0.25">
      <c r="A45" s="145"/>
      <c r="B45" s="114" t="s">
        <v>39</v>
      </c>
      <c r="C45" s="117" t="s">
        <v>272</v>
      </c>
      <c r="D45" s="125" t="s">
        <v>80</v>
      </c>
      <c r="E45" s="322" t="s">
        <v>720</v>
      </c>
    </row>
    <row r="46" spans="1:48" x14ac:dyDescent="0.25">
      <c r="A46" s="156"/>
      <c r="B46" s="121"/>
      <c r="C46" s="138" t="s">
        <v>273</v>
      </c>
      <c r="D46" s="123"/>
      <c r="E46" s="240"/>
    </row>
    <row r="47" spans="1:48" ht="132" x14ac:dyDescent="0.25">
      <c r="A47" s="200"/>
      <c r="B47" s="114" t="s">
        <v>39</v>
      </c>
      <c r="C47" s="131" t="s">
        <v>274</v>
      </c>
      <c r="D47" s="199"/>
      <c r="E47" s="322" t="s">
        <v>721</v>
      </c>
    </row>
    <row r="48" spans="1:48" ht="41.4" x14ac:dyDescent="0.25">
      <c r="A48" s="200"/>
      <c r="B48" s="114" t="s">
        <v>38</v>
      </c>
      <c r="C48" s="135" t="s">
        <v>275</v>
      </c>
      <c r="D48" s="125" t="s">
        <v>276</v>
      </c>
      <c r="E48" s="137" t="s">
        <v>578</v>
      </c>
    </row>
    <row r="49" spans="1:48" ht="158.4" x14ac:dyDescent="0.25">
      <c r="A49" s="256"/>
      <c r="B49" s="321" t="s">
        <v>39</v>
      </c>
      <c r="C49" s="322" t="s">
        <v>504</v>
      </c>
      <c r="D49" s="279"/>
      <c r="E49" s="277" t="s">
        <v>722</v>
      </c>
    </row>
    <row r="50" spans="1:48" ht="39.6" x14ac:dyDescent="0.25">
      <c r="A50" s="256"/>
      <c r="B50" s="321" t="s">
        <v>38</v>
      </c>
      <c r="C50" s="351" t="s">
        <v>505</v>
      </c>
      <c r="D50" s="279"/>
      <c r="E50" s="277" t="s">
        <v>723</v>
      </c>
    </row>
    <row r="51" spans="1:48" ht="26.4" x14ac:dyDescent="0.25">
      <c r="A51" s="256"/>
      <c r="B51" s="230" t="s">
        <v>39</v>
      </c>
      <c r="C51" s="234" t="s">
        <v>506</v>
      </c>
      <c r="D51" s="219"/>
      <c r="E51" s="301" t="s">
        <v>724</v>
      </c>
    </row>
    <row r="52" spans="1:48" ht="39.6" x14ac:dyDescent="0.25">
      <c r="A52" s="256"/>
      <c r="B52" s="230" t="s">
        <v>38</v>
      </c>
      <c r="C52" s="231" t="s">
        <v>507</v>
      </c>
      <c r="D52" s="219"/>
      <c r="E52" s="301" t="s">
        <v>724</v>
      </c>
    </row>
    <row r="53" spans="1:48" s="195" customFormat="1" ht="27.6" x14ac:dyDescent="0.25">
      <c r="A53" s="198"/>
      <c r="B53" s="114" t="s">
        <v>39</v>
      </c>
      <c r="C53" s="137" t="s">
        <v>277</v>
      </c>
      <c r="D53" s="199"/>
      <c r="E53" s="137" t="s">
        <v>578</v>
      </c>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row>
    <row r="54" spans="1:48" ht="183" customHeight="1" x14ac:dyDescent="0.25">
      <c r="A54" s="137"/>
      <c r="B54" s="114" t="s">
        <v>39</v>
      </c>
      <c r="C54" s="117" t="s">
        <v>278</v>
      </c>
      <c r="D54" s="199"/>
      <c r="E54" s="137" t="s">
        <v>730</v>
      </c>
    </row>
    <row r="55" spans="1:48" ht="41.4" x14ac:dyDescent="0.25">
      <c r="A55" s="150"/>
      <c r="B55" s="114" t="s">
        <v>39</v>
      </c>
      <c r="C55" s="117" t="s">
        <v>279</v>
      </c>
      <c r="D55" s="199"/>
      <c r="E55" s="137" t="s">
        <v>578</v>
      </c>
    </row>
    <row r="56" spans="1:48" ht="41.4" x14ac:dyDescent="0.25">
      <c r="A56" s="137"/>
      <c r="B56" s="114" t="s">
        <v>39</v>
      </c>
      <c r="C56" s="117" t="s">
        <v>280</v>
      </c>
      <c r="D56" s="199"/>
      <c r="E56" s="137" t="s">
        <v>578</v>
      </c>
    </row>
    <row r="57" spans="1:48" x14ac:dyDescent="0.25">
      <c r="A57" s="237"/>
      <c r="B57" s="262"/>
      <c r="C57" s="233" t="s">
        <v>508</v>
      </c>
      <c r="D57" s="199"/>
      <c r="E57" s="218" t="s">
        <v>373</v>
      </c>
    </row>
    <row r="58" spans="1:48" ht="26.4" x14ac:dyDescent="0.25">
      <c r="A58" s="237"/>
      <c r="B58" s="321" t="s">
        <v>39</v>
      </c>
      <c r="C58" s="322" t="s">
        <v>509</v>
      </c>
      <c r="D58" s="359"/>
      <c r="E58" s="277" t="s">
        <v>725</v>
      </c>
    </row>
    <row r="59" spans="1:48" ht="26.4" x14ac:dyDescent="0.25">
      <c r="A59" s="237"/>
      <c r="B59" s="230" t="s">
        <v>38</v>
      </c>
      <c r="C59" s="249" t="s">
        <v>510</v>
      </c>
      <c r="D59" s="264"/>
      <c r="E59" s="218" t="s">
        <v>728</v>
      </c>
    </row>
    <row r="60" spans="1:48" ht="118.8" x14ac:dyDescent="0.25">
      <c r="A60" s="237"/>
      <c r="B60" s="321" t="s">
        <v>39</v>
      </c>
      <c r="C60" s="322" t="s">
        <v>511</v>
      </c>
      <c r="D60" s="359"/>
      <c r="E60" s="277" t="s">
        <v>729</v>
      </c>
    </row>
    <row r="61" spans="1:48" ht="26.4" x14ac:dyDescent="0.25">
      <c r="A61" s="237"/>
      <c r="B61" s="230" t="s">
        <v>38</v>
      </c>
      <c r="C61" s="222" t="s">
        <v>512</v>
      </c>
      <c r="D61" s="264"/>
      <c r="E61" s="218" t="s">
        <v>728</v>
      </c>
    </row>
    <row r="62" spans="1:48" ht="39.6" x14ac:dyDescent="0.25">
      <c r="A62" s="237"/>
      <c r="B62" s="321" t="s">
        <v>39</v>
      </c>
      <c r="C62" s="322" t="s">
        <v>513</v>
      </c>
      <c r="D62" s="359"/>
      <c r="E62" s="277" t="s">
        <v>726</v>
      </c>
    </row>
    <row r="63" spans="1:48" ht="26.4" x14ac:dyDescent="0.25">
      <c r="A63" s="237"/>
      <c r="B63" s="230" t="s">
        <v>38</v>
      </c>
      <c r="C63" s="222" t="s">
        <v>512</v>
      </c>
      <c r="D63" s="264"/>
      <c r="E63" s="218" t="s">
        <v>728</v>
      </c>
    </row>
    <row r="64" spans="1:48" ht="39.6" x14ac:dyDescent="0.25">
      <c r="A64" s="237"/>
      <c r="B64" s="321" t="s">
        <v>39</v>
      </c>
      <c r="C64" s="322" t="s">
        <v>514</v>
      </c>
      <c r="D64" s="359"/>
      <c r="E64" s="277" t="s">
        <v>727</v>
      </c>
    </row>
    <row r="65" spans="1:6" ht="26.4" x14ac:dyDescent="0.25">
      <c r="A65" s="237"/>
      <c r="B65" s="230" t="s">
        <v>38</v>
      </c>
      <c r="C65" s="231" t="s">
        <v>515</v>
      </c>
      <c r="D65" s="264"/>
      <c r="E65" s="218" t="s">
        <v>728</v>
      </c>
    </row>
    <row r="66" spans="1:6" x14ac:dyDescent="0.25">
      <c r="A66" s="237"/>
      <c r="B66" s="262"/>
      <c r="C66" s="233" t="s">
        <v>516</v>
      </c>
      <c r="D66" s="199"/>
      <c r="E66" s="218" t="s">
        <v>373</v>
      </c>
    </row>
    <row r="67" spans="1:6" ht="66" x14ac:dyDescent="0.25">
      <c r="A67" s="237"/>
      <c r="B67" s="321" t="s">
        <v>37</v>
      </c>
      <c r="C67" s="351" t="s">
        <v>517</v>
      </c>
      <c r="D67" s="359"/>
      <c r="E67" s="277" t="s">
        <v>731</v>
      </c>
    </row>
    <row r="68" spans="1:6" ht="92.4" x14ac:dyDescent="0.25">
      <c r="A68" s="237"/>
      <c r="B68" s="230" t="s">
        <v>39</v>
      </c>
      <c r="C68" s="234" t="s">
        <v>518</v>
      </c>
      <c r="D68" s="264"/>
      <c r="E68" s="218" t="s">
        <v>373</v>
      </c>
    </row>
    <row r="69" spans="1:6" x14ac:dyDescent="0.25">
      <c r="A69" s="237"/>
      <c r="B69" s="265"/>
      <c r="C69" s="233" t="s">
        <v>519</v>
      </c>
      <c r="D69" s="199"/>
      <c r="E69" s="218" t="s">
        <v>373</v>
      </c>
    </row>
    <row r="70" spans="1:6" ht="106.2" thickBot="1" x14ac:dyDescent="0.3">
      <c r="A70" s="237"/>
      <c r="B70" s="360" t="s">
        <v>39</v>
      </c>
      <c r="C70" s="361" t="s">
        <v>520</v>
      </c>
      <c r="D70" s="359"/>
      <c r="E70" s="362" t="s">
        <v>731</v>
      </c>
    </row>
    <row r="71" spans="1:6" x14ac:dyDescent="0.25">
      <c r="A71" s="237"/>
      <c r="B71" s="352"/>
      <c r="C71" s="354" t="s">
        <v>521</v>
      </c>
      <c r="D71" s="199"/>
      <c r="E71" s="355" t="s">
        <v>373</v>
      </c>
      <c r="F71" s="339" t="s">
        <v>732</v>
      </c>
    </row>
    <row r="72" spans="1:6" ht="52.8" x14ac:dyDescent="0.25">
      <c r="A72" s="237"/>
      <c r="B72" s="230" t="s">
        <v>39</v>
      </c>
      <c r="C72" s="220" t="s">
        <v>522</v>
      </c>
      <c r="D72" s="264"/>
      <c r="E72" s="356" t="s">
        <v>373</v>
      </c>
    </row>
    <row r="73" spans="1:6" ht="26.4" x14ac:dyDescent="0.25">
      <c r="A73" s="237"/>
      <c r="B73" s="250" t="s">
        <v>39</v>
      </c>
      <c r="C73" s="223" t="s">
        <v>523</v>
      </c>
      <c r="D73" s="264"/>
      <c r="E73" s="356" t="s">
        <v>373</v>
      </c>
    </row>
    <row r="74" spans="1:6" ht="39.6" x14ac:dyDescent="0.25">
      <c r="A74" s="237"/>
      <c r="B74" s="230" t="s">
        <v>39</v>
      </c>
      <c r="C74" s="223" t="s">
        <v>524</v>
      </c>
      <c r="D74" s="264"/>
      <c r="E74" s="356" t="s">
        <v>373</v>
      </c>
    </row>
    <row r="75" spans="1:6" ht="26.4" x14ac:dyDescent="0.25">
      <c r="A75" s="237"/>
      <c r="B75" s="230" t="s">
        <v>38</v>
      </c>
      <c r="C75" s="249" t="s">
        <v>525</v>
      </c>
      <c r="D75" s="264"/>
      <c r="E75" s="356" t="s">
        <v>373</v>
      </c>
    </row>
    <row r="76" spans="1:6" ht="26.4" x14ac:dyDescent="0.25">
      <c r="A76" s="237"/>
      <c r="B76" s="230" t="s">
        <v>39</v>
      </c>
      <c r="C76" s="266" t="s">
        <v>526</v>
      </c>
      <c r="D76" s="264"/>
      <c r="E76" s="356" t="s">
        <v>373</v>
      </c>
    </row>
    <row r="77" spans="1:6" ht="53.4" thickBot="1" x14ac:dyDescent="0.3">
      <c r="A77" s="237"/>
      <c r="B77" s="353" t="s">
        <v>39</v>
      </c>
      <c r="C77" s="357" t="s">
        <v>527</v>
      </c>
      <c r="D77" s="264"/>
      <c r="E77" s="358" t="s">
        <v>373</v>
      </c>
    </row>
  </sheetData>
  <autoFilter ref="A1:E77" xr:uid="{00000000-0001-0000-1200-000000000000}"/>
  <phoneticPr fontId="12" type="noConversion"/>
  <dataValidations count="1">
    <dataValidation type="list" allowBlank="1" showInputMessage="1" showErrorMessage="1" sqref="E46 E12 E20 E24:E31 E33 E36:E37 E42 B1:B2 E3:E6 C3:C5 B6:B21 E22 B23:B24 B32:B35 E44 B37:B48 E49:E52 B53:B56 B78:B1048576 E57:E77" xr:uid="{00000000-0002-0000-1200-000003000000}">
      <formula1>Spec_Compl_Adj</formula1>
    </dataValidation>
  </dataValidations>
  <hyperlinks>
    <hyperlink ref="D43" r:id="rId1" xr:uid="{00000000-0004-0000-1200-000001000000}"/>
    <hyperlink ref="F30" r:id="rId2" display="https://www.dsptoolkit.nhs.uk/" xr:uid="{2D6115AE-6620-4030-A732-2E771420D25B}"/>
  </hyperlinks>
  <printOptions headings="1"/>
  <pageMargins left="0.70866141732283472" right="0.70866141732283472" top="0.74803149606299213" bottom="0.74803149606299213" header="0.31496062992125984" footer="0.31496062992125984"/>
  <pageSetup paperSize="9" scale="87" fitToHeight="0" orientation="landscape" r:id="rId3"/>
  <headerFooter>
    <oddHeader>&amp;A&amp;RPage &amp;P</oddHeader>
  </headerFooter>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0C1F3-0CC9-42E2-B612-84BAB1EAFB7C}">
  <sheetPr codeName="Sheet29">
    <tabColor rgb="FF92D050"/>
  </sheetPr>
  <dimension ref="A1:T60"/>
  <sheetViews>
    <sheetView zoomScale="80" zoomScaleNormal="80" workbookViewId="0"/>
  </sheetViews>
  <sheetFormatPr defaultColWidth="8.81640625" defaultRowHeight="13.8" x14ac:dyDescent="0.25"/>
  <cols>
    <col min="1" max="1" width="19.36328125" style="127" customWidth="1"/>
    <col min="2" max="2" width="19.7265625" style="146" customWidth="1"/>
    <col min="3" max="3" width="75.54296875" style="127" customWidth="1"/>
    <col min="4" max="4" width="19.6328125" style="162" customWidth="1"/>
    <col min="5" max="5" width="14.08984375" style="162" hidden="1" customWidth="1"/>
    <col min="6" max="6" width="54" style="162" customWidth="1"/>
    <col min="7" max="7" width="19.54296875" style="162" customWidth="1"/>
    <col min="8" max="8" width="26.7265625" style="162" hidden="1" customWidth="1"/>
    <col min="9" max="9" width="26.26953125" style="162" bestFit="1" customWidth="1"/>
    <col min="10" max="10" width="32.7265625" style="162" hidden="1" customWidth="1"/>
    <col min="11" max="11" width="22.26953125" style="162" hidden="1" customWidth="1"/>
    <col min="12" max="12" width="31.7265625" style="162" hidden="1" customWidth="1"/>
    <col min="13" max="13" width="31.54296875" style="162" hidden="1" customWidth="1"/>
    <col min="14" max="14" width="32.26953125" style="162" hidden="1" customWidth="1"/>
    <col min="15" max="15" width="19.36328125" style="162" customWidth="1"/>
    <col min="16" max="16" width="19.453125" style="162" customWidth="1"/>
    <col min="17" max="17" width="19.7265625" style="162" customWidth="1"/>
    <col min="18" max="18" width="27.08984375" style="162" hidden="1" customWidth="1"/>
    <col min="19" max="19" width="27.81640625" style="162" hidden="1" customWidth="1"/>
    <col min="20" max="20" width="49.81640625" style="162" hidden="1" customWidth="1"/>
    <col min="21" max="22" width="8.81640625" style="162" customWidth="1"/>
    <col min="23" max="16384" width="8.81640625" style="162"/>
  </cols>
  <sheetData>
    <row r="1" spans="1:20" s="634" customFormat="1" ht="31.5" customHeight="1" x14ac:dyDescent="0.25">
      <c r="A1" s="153" t="s">
        <v>755</v>
      </c>
      <c r="D1" s="635"/>
      <c r="E1" s="635"/>
      <c r="F1" s="147" t="s">
        <v>755</v>
      </c>
      <c r="G1" s="636"/>
      <c r="H1" s="637" t="s">
        <v>1219</v>
      </c>
      <c r="I1" s="637"/>
      <c r="J1" s="638">
        <f>COUNTIF(B4:B4,"Compliance Yes/No")+COUNTIF(B4:B4,"Adjudication Question")</f>
        <v>0</v>
      </c>
      <c r="K1" s="637" t="s">
        <v>1219</v>
      </c>
      <c r="L1" s="637" t="s">
        <v>1219</v>
      </c>
      <c r="M1" s="637" t="s">
        <v>1219</v>
      </c>
      <c r="N1" s="637" t="s">
        <v>1219</v>
      </c>
      <c r="O1" s="637" t="s">
        <v>1219</v>
      </c>
      <c r="P1" s="639"/>
      <c r="Q1" s="639"/>
      <c r="R1" s="639"/>
      <c r="S1" s="639"/>
      <c r="T1" s="671"/>
    </row>
    <row r="2" spans="1:20" s="634" customFormat="1" ht="27.75" customHeight="1" x14ac:dyDescent="0.25">
      <c r="A2" s="747" t="s">
        <v>1521</v>
      </c>
      <c r="B2" s="641">
        <f>COUNTIF(B5:B62,"Compliance Yes/No")+COUNTIF(B5:B62,"Specification")</f>
        <v>38</v>
      </c>
      <c r="D2" s="642"/>
      <c r="E2" s="642"/>
      <c r="F2" s="642"/>
      <c r="G2" s="643"/>
      <c r="H2" s="643"/>
      <c r="I2" s="643"/>
      <c r="J2" s="116" t="s">
        <v>1220</v>
      </c>
      <c r="K2" s="644"/>
      <c r="L2" s="645" t="e">
        <f>SUM(L5:L100)</f>
        <v>#N/A</v>
      </c>
      <c r="M2" s="646" t="e">
        <f>L2/O2</f>
        <v>#N/A</v>
      </c>
      <c r="N2" s="647"/>
      <c r="O2" s="645">
        <f>SUM(O5:O100)</f>
        <v>540</v>
      </c>
      <c r="P2" s="648">
        <f>SUM(P5:P100)</f>
        <v>1</v>
      </c>
      <c r="Q2" s="730">
        <f>SUM(Q5:Q100)</f>
        <v>6.0000000000000005E-2</v>
      </c>
      <c r="R2" s="649" t="e">
        <f>SUM(R5:R100)</f>
        <v>#N/A</v>
      </c>
      <c r="S2" s="732">
        <f>SUM(S5:S59)</f>
        <v>0</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4"/>
    </row>
    <row r="4" spans="1:20" s="124" customFormat="1" ht="17.25" customHeight="1" x14ac:dyDescent="0.25">
      <c r="A4" s="734" t="s">
        <v>1611</v>
      </c>
      <c r="B4" s="655" t="s">
        <v>762</v>
      </c>
      <c r="C4" s="656"/>
      <c r="D4" s="652"/>
      <c r="E4" s="652"/>
      <c r="F4" s="652"/>
      <c r="G4" s="652"/>
      <c r="H4" s="652"/>
      <c r="I4" s="652"/>
      <c r="J4" s="652"/>
      <c r="K4" s="652"/>
      <c r="L4" s="652"/>
      <c r="M4" s="652"/>
      <c r="N4" s="652"/>
      <c r="O4" s="175"/>
      <c r="P4" s="653"/>
      <c r="Q4" s="653"/>
      <c r="R4" s="653"/>
      <c r="S4" s="653"/>
      <c r="T4" s="654"/>
    </row>
    <row r="5" spans="1:20" s="146" customFormat="1" ht="82.05" customHeight="1" x14ac:dyDescent="0.25">
      <c r="A5" s="114" t="s">
        <v>94</v>
      </c>
      <c r="B5" s="114"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680" t="s">
        <v>1226</v>
      </c>
      <c r="Q5" s="245" t="s">
        <v>1227</v>
      </c>
      <c r="R5" s="245" t="s">
        <v>1228</v>
      </c>
      <c r="S5" s="245" t="s">
        <v>1229</v>
      </c>
      <c r="T5" s="681" t="s">
        <v>1230</v>
      </c>
    </row>
    <row r="6" spans="1:20" s="119" customFormat="1" ht="132.6" customHeight="1" x14ac:dyDescent="0.25">
      <c r="A6" s="114" t="s">
        <v>1438</v>
      </c>
      <c r="B6" s="114" t="s">
        <v>37</v>
      </c>
      <c r="C6" s="625" t="s">
        <v>579</v>
      </c>
      <c r="D6" s="657">
        <f>ROUND(COUNTIF(D8:D83,"Yes")/($B$2-1),2)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0.1111111111111111</v>
      </c>
      <c r="Q6" s="663">
        <f>IF(ISERROR(P6*VLOOKUP($B$4,'Weighting '!$A$21:$B$31,2,0)),"n/a",P6*VLOOKUP($B$4,'Weighting '!$A$21:$B$31,2,0))</f>
        <v>6.6666666666666662E-3</v>
      </c>
      <c r="R6" s="664">
        <f t="shared" ref="R6" si="2">IF($B6="Specification","n/a",L6/$O$2)</f>
        <v>0</v>
      </c>
      <c r="S6" s="663">
        <f>IF(ISERROR(R6*VLOOKUP($B$4,'Weighting '!$A$21:$B$31,2,0)),"n/a",R6*VLOOKUP($B$4,'Weighting '!$A$21:$B$31,2,0))</f>
        <v>0</v>
      </c>
      <c r="T6" s="673"/>
    </row>
    <row r="7" spans="1:20" s="158" customFormat="1" ht="18.45" customHeight="1" x14ac:dyDescent="0.25">
      <c r="A7" s="138" t="s">
        <v>1439</v>
      </c>
      <c r="B7" s="121"/>
      <c r="C7" s="263" t="s">
        <v>250</v>
      </c>
      <c r="D7" s="121"/>
      <c r="E7" s="121"/>
      <c r="F7" s="121"/>
      <c r="G7" s="121"/>
      <c r="H7" s="121"/>
      <c r="I7" s="121"/>
      <c r="J7" s="121"/>
      <c r="K7" s="121"/>
      <c r="L7" s="121"/>
      <c r="M7" s="121"/>
      <c r="N7" s="121"/>
      <c r="O7" s="121"/>
      <c r="P7" s="121"/>
      <c r="Q7" s="121"/>
      <c r="R7" s="121"/>
      <c r="S7" s="121"/>
      <c r="T7" s="676"/>
    </row>
    <row r="8" spans="1:20" s="153" customFormat="1" ht="297.60000000000002" customHeight="1" x14ac:dyDescent="0.25">
      <c r="A8" s="137" t="s">
        <v>1449</v>
      </c>
      <c r="B8" s="114" t="s">
        <v>39</v>
      </c>
      <c r="C8" s="8" t="s">
        <v>251</v>
      </c>
      <c r="D8" s="666"/>
      <c r="E8" s="666"/>
      <c r="F8" s="667" t="s">
        <v>958</v>
      </c>
      <c r="G8" s="206" t="s">
        <v>9</v>
      </c>
      <c r="H8" s="659">
        <f>VLOOKUP(G8,Lists!$A$45:$B$50,2,0)</f>
        <v>1.0000000000000001E-5</v>
      </c>
      <c r="I8" s="206" t="s">
        <v>9</v>
      </c>
      <c r="J8" s="206" t="s">
        <v>9</v>
      </c>
      <c r="K8" s="669">
        <f>VLOOKUP(J8,Lists!$A$35:$B$40,2,0)</f>
        <v>0</v>
      </c>
      <c r="L8" s="661">
        <f t="shared" ref="L8:L10" si="3">K8*H8</f>
        <v>0</v>
      </c>
      <c r="M8" s="662" t="str">
        <f t="shared" ref="M8:M10" si="4">IF(ISERROR(L8/O8),"n/a",L8/O8)</f>
        <v>n/a</v>
      </c>
      <c r="N8" s="729">
        <f>IF($B8=Lists!$A$14,Lists!$E$35)+IF($B8=Lists!$A$15,Lists!$E$40)+IF($B8=Lists!$A$16,Lists!$E$40)</f>
        <v>0</v>
      </c>
      <c r="O8" s="661">
        <f t="shared" ref="O8:O10" si="5">H8*N8</f>
        <v>0</v>
      </c>
      <c r="P8" s="663" t="str">
        <f t="shared" ref="P8:P10" si="6">IF((O8/$O$2)&gt;0.0001,O8/$O$2,"n/a")</f>
        <v>n/a</v>
      </c>
      <c r="Q8" s="663" t="str">
        <f>IF(ISERROR(P8*VLOOKUP($B$4,'Weighting '!$A$21:$B$31,2,0)),"n/a",P8*VLOOKUP($B$4,'Weighting '!$A$21:$B$31,2,0))</f>
        <v>n/a</v>
      </c>
      <c r="R8" s="664" t="str">
        <f t="shared" ref="R8:R10" si="7">IF($B8="Specification","n/a",L8/$O$2)</f>
        <v>n/a</v>
      </c>
      <c r="S8" s="663" t="str">
        <f>IF(ISERROR(R8*VLOOKUP($B$4,'Weighting '!$A$21:$B$31,2,0)),"n/a",R8*VLOOKUP($B$4,'Weighting '!$A$21:$B$31,2,0))</f>
        <v>n/a</v>
      </c>
      <c r="T8" s="673"/>
    </row>
    <row r="9" spans="1:20" s="153" customFormat="1" ht="36.450000000000003" customHeight="1" x14ac:dyDescent="0.25">
      <c r="A9" s="137" t="s">
        <v>1450</v>
      </c>
      <c r="B9" s="116" t="s">
        <v>38</v>
      </c>
      <c r="C9" s="19" t="s">
        <v>253</v>
      </c>
      <c r="D9" s="206" t="s">
        <v>958</v>
      </c>
      <c r="E9" s="206"/>
      <c r="F9" s="658"/>
      <c r="G9" s="206" t="s">
        <v>1231</v>
      </c>
      <c r="H9" s="659">
        <f>VLOOKUP(G9,Lists!$A$45:$B$50,2,0)</f>
        <v>10</v>
      </c>
      <c r="I9" s="668" t="s">
        <v>1234</v>
      </c>
      <c r="J9" s="668"/>
      <c r="K9" s="669" t="e">
        <f>VLOOKUP(J9,Lists!$A$35:$B$40,2,0)</f>
        <v>#N/A</v>
      </c>
      <c r="L9" s="661" t="e">
        <f t="shared" si="3"/>
        <v>#N/A</v>
      </c>
      <c r="M9" s="662" t="str">
        <f t="shared" si="4"/>
        <v>n/a</v>
      </c>
      <c r="N9" s="729">
        <f>IF($B9=Lists!$A$14,Lists!$E$35)+IF($B9=Lists!$A$15,Lists!$E$40)+IF($B9=Lists!$A$16,Lists!$E$40)</f>
        <v>6</v>
      </c>
      <c r="O9" s="661">
        <f t="shared" si="5"/>
        <v>60</v>
      </c>
      <c r="P9" s="663">
        <f t="shared" si="6"/>
        <v>0.1111111111111111</v>
      </c>
      <c r="Q9" s="663">
        <f>IF(ISERROR(P9*VLOOKUP($B$4,'Weighting '!$A$21:$B$31,2,0)),"n/a",P9*VLOOKUP($B$4,'Weighting '!$A$21:$B$31,2,0))</f>
        <v>6.6666666666666662E-3</v>
      </c>
      <c r="R9" s="664" t="e">
        <f t="shared" si="7"/>
        <v>#N/A</v>
      </c>
      <c r="S9" s="663" t="str">
        <f>IF(ISERROR(R9*VLOOKUP($B$4,'Weighting '!$A$21:$B$31,2,0)),"n/a",R9*VLOOKUP($B$4,'Weighting '!$A$21:$B$31,2,0))</f>
        <v>n/a</v>
      </c>
      <c r="T9" s="670"/>
    </row>
    <row r="10" spans="1:20" s="153" customFormat="1" ht="36" customHeight="1" x14ac:dyDescent="0.25">
      <c r="A10" s="137" t="s">
        <v>1451</v>
      </c>
      <c r="B10" s="114" t="s">
        <v>39</v>
      </c>
      <c r="C10" s="8" t="s">
        <v>255</v>
      </c>
      <c r="D10" s="666"/>
      <c r="E10" s="666"/>
      <c r="F10" s="667" t="s">
        <v>958</v>
      </c>
      <c r="G10" s="206" t="s">
        <v>9</v>
      </c>
      <c r="H10" s="659">
        <f>VLOOKUP(G10,Lists!$A$45:$B$50,2,0)</f>
        <v>1.0000000000000001E-5</v>
      </c>
      <c r="I10" s="206" t="s">
        <v>9</v>
      </c>
      <c r="J10" s="206" t="s">
        <v>9</v>
      </c>
      <c r="K10" s="669">
        <f>VLOOKUP(J10,Lists!$A$35:$B$40,2,0)</f>
        <v>0</v>
      </c>
      <c r="L10" s="661">
        <f t="shared" si="3"/>
        <v>0</v>
      </c>
      <c r="M10" s="662" t="str">
        <f t="shared" si="4"/>
        <v>n/a</v>
      </c>
      <c r="N10" s="729">
        <f>IF($B10=Lists!$A$14,Lists!$E$35)+IF($B10=Lists!$A$15,Lists!$E$40)+IF($B10=Lists!$A$16,Lists!$E$40)</f>
        <v>0</v>
      </c>
      <c r="O10" s="661">
        <f t="shared" si="5"/>
        <v>0</v>
      </c>
      <c r="P10" s="663" t="str">
        <f t="shared" si="6"/>
        <v>n/a</v>
      </c>
      <c r="Q10" s="663" t="str">
        <f>IF(ISERROR(P10*VLOOKUP($B$4,'Weighting '!$A$21:$B$31,2,0)),"n/a",P10*VLOOKUP($B$4,'Weighting '!$A$21:$B$31,2,0))</f>
        <v>n/a</v>
      </c>
      <c r="R10" s="664" t="str">
        <f t="shared" si="7"/>
        <v>n/a</v>
      </c>
      <c r="S10" s="663" t="str">
        <f>IF(ISERROR(R10*VLOOKUP($B$4,'Weighting '!$A$21:$B$31,2,0)),"n/a",R10*VLOOKUP($B$4,'Weighting '!$A$21:$B$31,2,0))</f>
        <v>n/a</v>
      </c>
      <c r="T10" s="673"/>
    </row>
    <row r="11" spans="1:20" s="124" customFormat="1" ht="16.5" customHeight="1" x14ac:dyDescent="0.25">
      <c r="A11" s="138" t="s">
        <v>1440</v>
      </c>
      <c r="B11" s="156"/>
      <c r="C11" s="263" t="s">
        <v>79</v>
      </c>
      <c r="D11" s="156"/>
      <c r="E11" s="156"/>
      <c r="F11" s="156"/>
      <c r="G11" s="156"/>
      <c r="H11" s="156"/>
      <c r="I11" s="156"/>
      <c r="J11" s="156"/>
      <c r="K11" s="156"/>
      <c r="L11" s="156"/>
      <c r="M11" s="156"/>
      <c r="N11" s="121"/>
      <c r="O11" s="156"/>
      <c r="P11" s="156"/>
      <c r="Q11" s="156"/>
      <c r="R11" s="156"/>
      <c r="S11" s="156"/>
      <c r="T11" s="736"/>
    </row>
    <row r="12" spans="1:20" ht="31.95" customHeight="1" x14ac:dyDescent="0.25">
      <c r="A12" s="150" t="s">
        <v>1452</v>
      </c>
      <c r="B12" s="114" t="s">
        <v>39</v>
      </c>
      <c r="C12" s="13" t="s">
        <v>256</v>
      </c>
      <c r="D12" s="666"/>
      <c r="E12" s="666"/>
      <c r="F12" s="667" t="s">
        <v>958</v>
      </c>
      <c r="G12" s="206" t="s">
        <v>9</v>
      </c>
      <c r="H12" s="659">
        <f>VLOOKUP(G12,Lists!$A$45:$B$50,2,0)</f>
        <v>1.0000000000000001E-5</v>
      </c>
      <c r="I12" s="206" t="s">
        <v>9</v>
      </c>
      <c r="J12" s="206" t="s">
        <v>9</v>
      </c>
      <c r="K12" s="669">
        <f>VLOOKUP(J12,Lists!$A$35:$B$40,2,0)</f>
        <v>0</v>
      </c>
      <c r="L12" s="661">
        <f t="shared" ref="L12:L18" si="8">K12*H12</f>
        <v>0</v>
      </c>
      <c r="M12" s="662" t="str">
        <f t="shared" ref="M12:M18" si="9">IF(ISERROR(L12/O12),"n/a",L12/O12)</f>
        <v>n/a</v>
      </c>
      <c r="N12" s="729">
        <f>IF($B12=Lists!$A$14,Lists!$E$35)+IF($B12=Lists!$A$15,Lists!$E$40)+IF($B12=Lists!$A$16,Lists!$E$40)</f>
        <v>0</v>
      </c>
      <c r="O12" s="661">
        <f t="shared" ref="O12:O18" si="10">H12*N12</f>
        <v>0</v>
      </c>
      <c r="P12" s="663" t="str">
        <f t="shared" ref="P12:P18" si="11">IF((O12/$O$2)&gt;0.0001,O12/$O$2,"n/a")</f>
        <v>n/a</v>
      </c>
      <c r="Q12" s="663" t="str">
        <f>IF(ISERROR(P12*VLOOKUP($B$4,'Weighting '!$A$21:$B$31,2,0)),"n/a",P12*VLOOKUP($B$4,'Weighting '!$A$21:$B$31,2,0))</f>
        <v>n/a</v>
      </c>
      <c r="R12" s="664" t="str">
        <f t="shared" ref="R12:R18" si="12">IF($B12="Specification","n/a",L12/$O$2)</f>
        <v>n/a</v>
      </c>
      <c r="S12" s="663" t="str">
        <f>IF(ISERROR(R12*VLOOKUP($B$4,'Weighting '!$A$21:$B$31,2,0)),"n/a",R12*VLOOKUP($B$4,'Weighting '!$A$21:$B$31,2,0))</f>
        <v>n/a</v>
      </c>
      <c r="T12" s="673"/>
    </row>
    <row r="13" spans="1:20" s="153" customFormat="1" ht="48.45" customHeight="1" x14ac:dyDescent="0.25">
      <c r="A13" s="150" t="s">
        <v>1453</v>
      </c>
      <c r="B13" s="114" t="s">
        <v>39</v>
      </c>
      <c r="C13" s="13" t="s">
        <v>257</v>
      </c>
      <c r="D13" s="666"/>
      <c r="E13" s="666"/>
      <c r="F13" s="667" t="s">
        <v>958</v>
      </c>
      <c r="G13" s="206" t="s">
        <v>9</v>
      </c>
      <c r="H13" s="659">
        <f>VLOOKUP(G13,Lists!$A$45:$B$50,2,0)</f>
        <v>1.0000000000000001E-5</v>
      </c>
      <c r="I13" s="206" t="s">
        <v>9</v>
      </c>
      <c r="J13" s="206" t="s">
        <v>9</v>
      </c>
      <c r="K13" s="669">
        <f>VLOOKUP(J13,Lists!$A$35:$B$40,2,0)</f>
        <v>0</v>
      </c>
      <c r="L13" s="661">
        <f t="shared" si="8"/>
        <v>0</v>
      </c>
      <c r="M13" s="662" t="str">
        <f t="shared" si="9"/>
        <v>n/a</v>
      </c>
      <c r="N13" s="729">
        <f>IF($B13=Lists!$A$14,Lists!$E$35)+IF($B13=Lists!$A$15,Lists!$E$40)+IF($B13=Lists!$A$16,Lists!$E$40)</f>
        <v>0</v>
      </c>
      <c r="O13" s="661">
        <f t="shared" si="10"/>
        <v>0</v>
      </c>
      <c r="P13" s="663" t="str">
        <f t="shared" si="11"/>
        <v>n/a</v>
      </c>
      <c r="Q13" s="663" t="str">
        <f>IF(ISERROR(P13*VLOOKUP($B$4,'Weighting '!$A$21:$B$31,2,0)),"n/a",P13*VLOOKUP($B$4,'Weighting '!$A$21:$B$31,2,0))</f>
        <v>n/a</v>
      </c>
      <c r="R13" s="664" t="str">
        <f t="shared" si="12"/>
        <v>n/a</v>
      </c>
      <c r="S13" s="663" t="str">
        <f>IF(ISERROR(R13*VLOOKUP($B$4,'Weighting '!$A$21:$B$31,2,0)),"n/a",R13*VLOOKUP($B$4,'Weighting '!$A$21:$B$31,2,0))</f>
        <v>n/a</v>
      </c>
      <c r="T13" s="673"/>
    </row>
    <row r="14" spans="1:20" ht="49.8" customHeight="1" x14ac:dyDescent="0.25">
      <c r="A14" s="150" t="s">
        <v>1454</v>
      </c>
      <c r="B14" s="114" t="s">
        <v>39</v>
      </c>
      <c r="C14" s="13" t="s">
        <v>1201</v>
      </c>
      <c r="D14" s="666"/>
      <c r="E14" s="666"/>
      <c r="F14" s="667" t="s">
        <v>958</v>
      </c>
      <c r="G14" s="206" t="s">
        <v>9</v>
      </c>
      <c r="H14" s="659">
        <f>VLOOKUP(G14,Lists!$A$45:$B$50,2,0)</f>
        <v>1.0000000000000001E-5</v>
      </c>
      <c r="I14" s="206" t="s">
        <v>9</v>
      </c>
      <c r="J14" s="206" t="s">
        <v>9</v>
      </c>
      <c r="K14" s="669">
        <f>VLOOKUP(J14,Lists!$A$35:$B$40,2,0)</f>
        <v>0</v>
      </c>
      <c r="L14" s="661">
        <f t="shared" si="8"/>
        <v>0</v>
      </c>
      <c r="M14" s="662" t="str">
        <f t="shared" si="9"/>
        <v>n/a</v>
      </c>
      <c r="N14" s="729">
        <f>IF($B14=Lists!$A$14,Lists!$E$35)+IF($B14=Lists!$A$15,Lists!$E$40)+IF($B14=Lists!$A$16,Lists!$E$40)</f>
        <v>0</v>
      </c>
      <c r="O14" s="661">
        <f t="shared" si="10"/>
        <v>0</v>
      </c>
      <c r="P14" s="663" t="str">
        <f t="shared" si="11"/>
        <v>n/a</v>
      </c>
      <c r="Q14" s="663" t="str">
        <f>IF(ISERROR(P14*VLOOKUP($B$4,'Weighting '!$A$21:$B$31,2,0)),"n/a",P14*VLOOKUP($B$4,'Weighting '!$A$21:$B$31,2,0))</f>
        <v>n/a</v>
      </c>
      <c r="R14" s="664" t="str">
        <f t="shared" si="12"/>
        <v>n/a</v>
      </c>
      <c r="S14" s="663" t="str">
        <f>IF(ISERROR(R14*VLOOKUP($B$4,'Weighting '!$A$21:$B$31,2,0)),"n/a",R14*VLOOKUP($B$4,'Weighting '!$A$21:$B$31,2,0))</f>
        <v>n/a</v>
      </c>
      <c r="T14" s="673"/>
    </row>
    <row r="15" spans="1:20" s="158" customFormat="1" ht="46.35" customHeight="1" x14ac:dyDescent="0.25">
      <c r="A15" s="150" t="s">
        <v>1455</v>
      </c>
      <c r="B15" s="114" t="s">
        <v>39</v>
      </c>
      <c r="C15" s="13" t="s">
        <v>260</v>
      </c>
      <c r="D15" s="666"/>
      <c r="E15" s="666"/>
      <c r="F15" s="667" t="s">
        <v>958</v>
      </c>
      <c r="G15" s="206" t="s">
        <v>9</v>
      </c>
      <c r="H15" s="659">
        <f>VLOOKUP(G15,Lists!$A$45:$B$50,2,0)</f>
        <v>1.0000000000000001E-5</v>
      </c>
      <c r="I15" s="206" t="s">
        <v>9</v>
      </c>
      <c r="J15" s="206" t="s">
        <v>9</v>
      </c>
      <c r="K15" s="669">
        <f>VLOOKUP(J15,Lists!$A$35:$B$40,2,0)</f>
        <v>0</v>
      </c>
      <c r="L15" s="661">
        <f t="shared" si="8"/>
        <v>0</v>
      </c>
      <c r="M15" s="662" t="str">
        <f t="shared" si="9"/>
        <v>n/a</v>
      </c>
      <c r="N15" s="729">
        <f>IF($B15=Lists!$A$14,Lists!$E$35)+IF($B15=Lists!$A$15,Lists!$E$40)+IF($B15=Lists!$A$16,Lists!$E$40)</f>
        <v>0</v>
      </c>
      <c r="O15" s="661">
        <f t="shared" si="10"/>
        <v>0</v>
      </c>
      <c r="P15" s="663" t="str">
        <f t="shared" si="11"/>
        <v>n/a</v>
      </c>
      <c r="Q15" s="663" t="str">
        <f>IF(ISERROR(P15*VLOOKUP($B$4,'Weighting '!$A$21:$B$31,2,0)),"n/a",P15*VLOOKUP($B$4,'Weighting '!$A$21:$B$31,2,0))</f>
        <v>n/a</v>
      </c>
      <c r="R15" s="664" t="str">
        <f t="shared" si="12"/>
        <v>n/a</v>
      </c>
      <c r="S15" s="663" t="str">
        <f>IF(ISERROR(R15*VLOOKUP($B$4,'Weighting '!$A$21:$B$31,2,0)),"n/a",R15*VLOOKUP($B$4,'Weighting '!$A$21:$B$31,2,0))</f>
        <v>n/a</v>
      </c>
      <c r="T15" s="673"/>
    </row>
    <row r="16" spans="1:20" s="153" customFormat="1" ht="49.35" customHeight="1" x14ac:dyDescent="0.25">
      <c r="A16" s="150" t="s">
        <v>1456</v>
      </c>
      <c r="B16" s="114" t="s">
        <v>39</v>
      </c>
      <c r="C16" s="13" t="s">
        <v>261</v>
      </c>
      <c r="D16" s="666"/>
      <c r="E16" s="666"/>
      <c r="F16" s="667" t="s">
        <v>958</v>
      </c>
      <c r="G16" s="206" t="s">
        <v>9</v>
      </c>
      <c r="H16" s="659">
        <f>VLOOKUP(G16,Lists!$A$45:$B$50,2,0)</f>
        <v>1.0000000000000001E-5</v>
      </c>
      <c r="I16" s="206" t="s">
        <v>9</v>
      </c>
      <c r="J16" s="206" t="s">
        <v>9</v>
      </c>
      <c r="K16" s="669">
        <f>VLOOKUP(J16,Lists!$A$35:$B$40,2,0)</f>
        <v>0</v>
      </c>
      <c r="L16" s="661">
        <f t="shared" si="8"/>
        <v>0</v>
      </c>
      <c r="M16" s="662" t="str">
        <f t="shared" si="9"/>
        <v>n/a</v>
      </c>
      <c r="N16" s="729">
        <f>IF($B16=Lists!$A$14,Lists!$E$35)+IF($B16=Lists!$A$15,Lists!$E$40)+IF($B16=Lists!$A$16,Lists!$E$40)</f>
        <v>0</v>
      </c>
      <c r="O16" s="661">
        <f t="shared" si="10"/>
        <v>0</v>
      </c>
      <c r="P16" s="663" t="str">
        <f t="shared" si="11"/>
        <v>n/a</v>
      </c>
      <c r="Q16" s="663" t="str">
        <f>IF(ISERROR(P16*VLOOKUP($B$4,'Weighting '!$A$21:$B$31,2,0)),"n/a",P16*VLOOKUP($B$4,'Weighting '!$A$21:$B$31,2,0))</f>
        <v>n/a</v>
      </c>
      <c r="R16" s="664" t="str">
        <f t="shared" si="12"/>
        <v>n/a</v>
      </c>
      <c r="S16" s="663" t="str">
        <f>IF(ISERROR(R16*VLOOKUP($B$4,'Weighting '!$A$21:$B$31,2,0)),"n/a",R16*VLOOKUP($B$4,'Weighting '!$A$21:$B$31,2,0))</f>
        <v>n/a</v>
      </c>
      <c r="T16" s="673"/>
    </row>
    <row r="17" spans="1:20" s="153" customFormat="1" ht="36.450000000000003" customHeight="1" x14ac:dyDescent="0.25">
      <c r="A17" s="150" t="s">
        <v>1457</v>
      </c>
      <c r="B17" s="114" t="s">
        <v>39</v>
      </c>
      <c r="C17" s="13" t="s">
        <v>262</v>
      </c>
      <c r="D17" s="666"/>
      <c r="E17" s="666"/>
      <c r="F17" s="667" t="s">
        <v>958</v>
      </c>
      <c r="G17" s="206" t="s">
        <v>9</v>
      </c>
      <c r="H17" s="659">
        <f>VLOOKUP(G17,Lists!$A$45:$B$50,2,0)</f>
        <v>1.0000000000000001E-5</v>
      </c>
      <c r="I17" s="206" t="s">
        <v>9</v>
      </c>
      <c r="J17" s="206" t="s">
        <v>9</v>
      </c>
      <c r="K17" s="669">
        <f>VLOOKUP(J17,Lists!$A$35:$B$40,2,0)</f>
        <v>0</v>
      </c>
      <c r="L17" s="661">
        <f t="shared" si="8"/>
        <v>0</v>
      </c>
      <c r="M17" s="662" t="str">
        <f t="shared" si="9"/>
        <v>n/a</v>
      </c>
      <c r="N17" s="729">
        <f>IF($B17=Lists!$A$14,Lists!$E$35)+IF($B17=Lists!$A$15,Lists!$E$40)+IF($B17=Lists!$A$16,Lists!$E$40)</f>
        <v>0</v>
      </c>
      <c r="O17" s="661">
        <f t="shared" si="10"/>
        <v>0</v>
      </c>
      <c r="P17" s="663" t="str">
        <f t="shared" si="11"/>
        <v>n/a</v>
      </c>
      <c r="Q17" s="663" t="str">
        <f>IF(ISERROR(P17*VLOOKUP($B$4,'Weighting '!$A$21:$B$31,2,0)),"n/a",P17*VLOOKUP($B$4,'Weighting '!$A$21:$B$31,2,0))</f>
        <v>n/a</v>
      </c>
      <c r="R17" s="664" t="str">
        <f t="shared" si="12"/>
        <v>n/a</v>
      </c>
      <c r="S17" s="663" t="str">
        <f>IF(ISERROR(R17*VLOOKUP($B$4,'Weighting '!$A$21:$B$31,2,0)),"n/a",R17*VLOOKUP($B$4,'Weighting '!$A$21:$B$31,2,0))</f>
        <v>n/a</v>
      </c>
      <c r="T17" s="673"/>
    </row>
    <row r="18" spans="1:20" s="153" customFormat="1" ht="48" customHeight="1" x14ac:dyDescent="0.25">
      <c r="A18" s="150" t="s">
        <v>1458</v>
      </c>
      <c r="B18" s="114" t="s">
        <v>39</v>
      </c>
      <c r="C18" s="8" t="s">
        <v>1175</v>
      </c>
      <c r="D18" s="666"/>
      <c r="E18" s="666"/>
      <c r="F18" s="667" t="s">
        <v>958</v>
      </c>
      <c r="G18" s="206" t="s">
        <v>9</v>
      </c>
      <c r="H18" s="659">
        <f>VLOOKUP(G18,Lists!$A$45:$B$50,2,0)</f>
        <v>1.0000000000000001E-5</v>
      </c>
      <c r="I18" s="206" t="s">
        <v>9</v>
      </c>
      <c r="J18" s="206" t="s">
        <v>9</v>
      </c>
      <c r="K18" s="669">
        <f>VLOOKUP(J18,Lists!$A$35:$B$40,2,0)</f>
        <v>0</v>
      </c>
      <c r="L18" s="661">
        <f t="shared" si="8"/>
        <v>0</v>
      </c>
      <c r="M18" s="662" t="str">
        <f t="shared" si="9"/>
        <v>n/a</v>
      </c>
      <c r="N18" s="729">
        <f>IF($B18=Lists!$A$14,Lists!$E$35)+IF($B18=Lists!$A$15,Lists!$E$40)+IF($B18=Lists!$A$16,Lists!$E$40)</f>
        <v>0</v>
      </c>
      <c r="O18" s="661">
        <f t="shared" si="10"/>
        <v>0</v>
      </c>
      <c r="P18" s="663" t="str">
        <f t="shared" si="11"/>
        <v>n/a</v>
      </c>
      <c r="Q18" s="663" t="str">
        <f>IF(ISERROR(P18*VLOOKUP($B$4,'Weighting '!$A$21:$B$31,2,0)),"n/a",P18*VLOOKUP($B$4,'Weighting '!$A$21:$B$31,2,0))</f>
        <v>n/a</v>
      </c>
      <c r="R18" s="664" t="str">
        <f t="shared" si="12"/>
        <v>n/a</v>
      </c>
      <c r="S18" s="663" t="str">
        <f>IF(ISERROR(R18*VLOOKUP($B$4,'Weighting '!$A$21:$B$31,2,0)),"n/a",R18*VLOOKUP($B$4,'Weighting '!$A$21:$B$31,2,0))</f>
        <v>n/a</v>
      </c>
      <c r="T18" s="673"/>
    </row>
    <row r="19" spans="1:20" s="124" customFormat="1" ht="18.45" customHeight="1" x14ac:dyDescent="0.25">
      <c r="A19" s="138" t="s">
        <v>1441</v>
      </c>
      <c r="B19" s="156"/>
      <c r="C19" s="263" t="s">
        <v>263</v>
      </c>
      <c r="D19" s="156"/>
      <c r="E19" s="156"/>
      <c r="F19" s="156"/>
      <c r="G19" s="156"/>
      <c r="H19" s="156"/>
      <c r="I19" s="156"/>
      <c r="J19" s="156"/>
      <c r="K19" s="156"/>
      <c r="L19" s="156"/>
      <c r="M19" s="156"/>
      <c r="N19" s="121"/>
      <c r="O19" s="156"/>
      <c r="P19" s="156"/>
      <c r="Q19" s="156"/>
      <c r="R19" s="156"/>
      <c r="S19" s="156"/>
      <c r="T19" s="736"/>
    </row>
    <row r="20" spans="1:20" s="153" customFormat="1" ht="103.8" customHeight="1" x14ac:dyDescent="0.25">
      <c r="A20" s="150" t="s">
        <v>1461</v>
      </c>
      <c r="B20" s="114" t="s">
        <v>37</v>
      </c>
      <c r="C20" s="8" t="s">
        <v>1177</v>
      </c>
      <c r="D20" s="666"/>
      <c r="E20" s="666"/>
      <c r="F20" s="658"/>
      <c r="G20" s="206" t="s">
        <v>1231</v>
      </c>
      <c r="H20" s="659">
        <f>VLOOKUP(G20,Lists!$A$45:$B$50,2,0)</f>
        <v>10</v>
      </c>
      <c r="I20" s="668" t="s">
        <v>29</v>
      </c>
      <c r="J20" s="668"/>
      <c r="K20" s="669" t="e">
        <f>VLOOKUP(J20,Lists!$A$35:$B$40,2,0)</f>
        <v>#N/A</v>
      </c>
      <c r="L20" s="661" t="e">
        <f t="shared" ref="L20" si="13">K20*H20</f>
        <v>#N/A</v>
      </c>
      <c r="M20" s="662" t="str">
        <f t="shared" ref="M20" si="14">IF(ISERROR(L20/O20),"n/a",L20/O20)</f>
        <v>n/a</v>
      </c>
      <c r="N20" s="729">
        <f>IF($B20=Lists!$A$14,Lists!$E$35)+IF($B20=Lists!$A$15,Lists!$E$40)+IF($B20=Lists!$A$16,Lists!$E$40)</f>
        <v>6</v>
      </c>
      <c r="O20" s="661">
        <f t="shared" ref="O20:O22" si="15">H20*N20</f>
        <v>60</v>
      </c>
      <c r="P20" s="663">
        <f t="shared" ref="P20:P22" si="16">IF((O20/$O$2)&gt;0.0001,O20/$O$2,"n/a")</f>
        <v>0.1111111111111111</v>
      </c>
      <c r="Q20" s="663">
        <f>IF(ISERROR(P20*VLOOKUP($B$4,'Weighting '!$A$21:$B$31,2,0)),"n/a",P20*VLOOKUP($B$4,'Weighting '!$A$21:$B$31,2,0))</f>
        <v>6.6666666666666662E-3</v>
      </c>
      <c r="R20" s="664" t="e">
        <f t="shared" ref="R20:R22" si="17">IF($B20="Specification","n/a",L20/$O$2)</f>
        <v>#N/A</v>
      </c>
      <c r="S20" s="663" t="str">
        <f>IF(ISERROR(R20*VLOOKUP($B$4,'Weighting '!$A$21:$B$31,2,0)),"n/a",R20*VLOOKUP($B$4,'Weighting '!$A$21:$B$31,2,0))</f>
        <v>n/a</v>
      </c>
      <c r="T20" s="670"/>
    </row>
    <row r="21" spans="1:20" s="153" customFormat="1" ht="40.950000000000003" customHeight="1" x14ac:dyDescent="0.25">
      <c r="A21" s="150" t="s">
        <v>1459</v>
      </c>
      <c r="B21" s="129" t="s">
        <v>39</v>
      </c>
      <c r="C21" s="229" t="s">
        <v>1209</v>
      </c>
      <c r="D21" s="666"/>
      <c r="E21" s="666"/>
      <c r="F21" s="667" t="s">
        <v>958</v>
      </c>
      <c r="G21" s="206" t="s">
        <v>9</v>
      </c>
      <c r="H21" s="659">
        <f>VLOOKUP(G21,Lists!$A$45:$B$50,2,0)</f>
        <v>1.0000000000000001E-5</v>
      </c>
      <c r="I21" s="206" t="s">
        <v>9</v>
      </c>
      <c r="J21" s="206" t="s">
        <v>9</v>
      </c>
      <c r="K21" s="669">
        <f>VLOOKUP(J21,Lists!$A$35:$B$40,2,0)</f>
        <v>0</v>
      </c>
      <c r="L21" s="661">
        <f t="shared" ref="L21:L22" si="18">K21*H21</f>
        <v>0</v>
      </c>
      <c r="M21" s="662" t="str">
        <f t="shared" ref="M21:M22" si="19">IF(ISERROR(L21/O21),"n/a",L21/O21)</f>
        <v>n/a</v>
      </c>
      <c r="N21" s="729">
        <f>IF($B21=Lists!$A$14,Lists!$E$35)+IF($B21=Lists!$A$15,Lists!$E$40)+IF($B21=Lists!$A$16,Lists!$E$40)</f>
        <v>0</v>
      </c>
      <c r="O21" s="661">
        <f t="shared" si="15"/>
        <v>0</v>
      </c>
      <c r="P21" s="663" t="str">
        <f t="shared" si="16"/>
        <v>n/a</v>
      </c>
      <c r="Q21" s="663" t="str">
        <f>IF(ISERROR(P21*VLOOKUP($B$4,'Weighting '!$A$21:$B$31,2,0)),"n/a",P21*VLOOKUP($B$4,'Weighting '!$A$21:$B$31,2,0))</f>
        <v>n/a</v>
      </c>
      <c r="R21" s="664" t="str">
        <f t="shared" si="17"/>
        <v>n/a</v>
      </c>
      <c r="S21" s="663" t="str">
        <f>IF(ISERROR(R21*VLOOKUP($B$4,'Weighting '!$A$21:$B$31,2,0)),"n/a",R21*VLOOKUP($B$4,'Weighting '!$A$21:$B$31,2,0))</f>
        <v>n/a</v>
      </c>
      <c r="T21" s="673"/>
    </row>
    <row r="22" spans="1:20" s="153" customFormat="1" ht="39.6" customHeight="1" x14ac:dyDescent="0.25">
      <c r="A22" s="150" t="s">
        <v>1460</v>
      </c>
      <c r="B22" s="114" t="s">
        <v>39</v>
      </c>
      <c r="C22" s="8" t="s">
        <v>264</v>
      </c>
      <c r="D22" s="666"/>
      <c r="E22" s="666"/>
      <c r="F22" s="667" t="s">
        <v>958</v>
      </c>
      <c r="G22" s="206" t="s">
        <v>9</v>
      </c>
      <c r="H22" s="659">
        <f>VLOOKUP(G22,Lists!$A$45:$B$50,2,0)</f>
        <v>1.0000000000000001E-5</v>
      </c>
      <c r="I22" s="206" t="s">
        <v>9</v>
      </c>
      <c r="J22" s="206" t="s">
        <v>9</v>
      </c>
      <c r="K22" s="669">
        <f>VLOOKUP(J22,Lists!$A$35:$B$40,2,0)</f>
        <v>0</v>
      </c>
      <c r="L22" s="661">
        <f t="shared" si="18"/>
        <v>0</v>
      </c>
      <c r="M22" s="662" t="str">
        <f t="shared" si="19"/>
        <v>n/a</v>
      </c>
      <c r="N22" s="729">
        <f>IF($B22=Lists!$A$14,Lists!$E$35)+IF($B22=Lists!$A$15,Lists!$E$40)+IF($B22=Lists!$A$16,Lists!$E$40)</f>
        <v>0</v>
      </c>
      <c r="O22" s="661">
        <f t="shared" si="15"/>
        <v>0</v>
      </c>
      <c r="P22" s="663" t="str">
        <f t="shared" si="16"/>
        <v>n/a</v>
      </c>
      <c r="Q22" s="663" t="str">
        <f>IF(ISERROR(P22*VLOOKUP($B$4,'Weighting '!$A$21:$B$31,2,0)),"n/a",P22*VLOOKUP($B$4,'Weighting '!$A$21:$B$31,2,0))</f>
        <v>n/a</v>
      </c>
      <c r="R22" s="664" t="str">
        <f t="shared" si="17"/>
        <v>n/a</v>
      </c>
      <c r="S22" s="663" t="str">
        <f>IF(ISERROR(R22*VLOOKUP($B$4,'Weighting '!$A$21:$B$31,2,0)),"n/a",R22*VLOOKUP($B$4,'Weighting '!$A$21:$B$31,2,0))</f>
        <v>n/a</v>
      </c>
      <c r="T22" s="673"/>
    </row>
    <row r="23" spans="1:20" s="124" customFormat="1" x14ac:dyDescent="0.25">
      <c r="A23" s="138" t="s">
        <v>1442</v>
      </c>
      <c r="B23" s="156"/>
      <c r="C23" s="263" t="s">
        <v>2</v>
      </c>
      <c r="D23" s="156"/>
      <c r="E23" s="156"/>
      <c r="F23" s="156"/>
      <c r="G23" s="156"/>
      <c r="H23" s="156"/>
      <c r="I23" s="156"/>
      <c r="J23" s="156"/>
      <c r="K23" s="156"/>
      <c r="L23" s="156"/>
      <c r="M23" s="156"/>
      <c r="N23" s="121"/>
      <c r="O23" s="156"/>
      <c r="P23" s="156"/>
      <c r="Q23" s="156"/>
      <c r="R23" s="156"/>
      <c r="S23" s="156"/>
      <c r="T23" s="736"/>
    </row>
    <row r="24" spans="1:20" s="158" customFormat="1" ht="68.55" customHeight="1" x14ac:dyDescent="0.25">
      <c r="A24" s="150" t="s">
        <v>1462</v>
      </c>
      <c r="B24" s="129" t="s">
        <v>39</v>
      </c>
      <c r="C24" s="229" t="s">
        <v>1210</v>
      </c>
      <c r="D24" s="666"/>
      <c r="E24" s="666"/>
      <c r="F24" s="667" t="s">
        <v>958</v>
      </c>
      <c r="G24" s="206" t="s">
        <v>9</v>
      </c>
      <c r="H24" s="659">
        <f>VLOOKUP(G24,Lists!$A$45:$B$50,2,0)</f>
        <v>1.0000000000000001E-5</v>
      </c>
      <c r="I24" s="206" t="s">
        <v>9</v>
      </c>
      <c r="J24" s="206" t="s">
        <v>9</v>
      </c>
      <c r="K24" s="669">
        <f>VLOOKUP(J24,Lists!$A$35:$B$40,2,0)</f>
        <v>0</v>
      </c>
      <c r="L24" s="661">
        <f t="shared" ref="L24:L28" si="20">K24*H24</f>
        <v>0</v>
      </c>
      <c r="M24" s="662" t="str">
        <f t="shared" ref="M24:M28" si="21">IF(ISERROR(L24/O24),"n/a",L24/O24)</f>
        <v>n/a</v>
      </c>
      <c r="N24" s="729">
        <f>IF($B24=Lists!$A$14,Lists!$E$35)+IF($B24=Lists!$A$15,Lists!$E$40)+IF($B24=Lists!$A$16,Lists!$E$40)</f>
        <v>0</v>
      </c>
      <c r="O24" s="661">
        <f t="shared" ref="O24:O31" si="22">H24*N24</f>
        <v>0</v>
      </c>
      <c r="P24" s="663" t="str">
        <f t="shared" ref="P24:P31" si="23">IF((O24/$O$2)&gt;0.0001,O24/$O$2,"n/a")</f>
        <v>n/a</v>
      </c>
      <c r="Q24" s="663" t="str">
        <f>IF(ISERROR(P24*VLOOKUP($B$4,'Weighting '!$A$21:$B$31,2,0)),"n/a",P24*VLOOKUP($B$4,'Weighting '!$A$21:$B$31,2,0))</f>
        <v>n/a</v>
      </c>
      <c r="R24" s="664" t="str">
        <f t="shared" ref="R24:R31" si="24">IF($B24="Specification","n/a",L24/$O$2)</f>
        <v>n/a</v>
      </c>
      <c r="S24" s="663" t="str">
        <f>IF(ISERROR(R24*VLOOKUP($B$4,'Weighting '!$A$21:$B$31,2,0)),"n/a",R24*VLOOKUP($B$4,'Weighting '!$A$21:$B$31,2,0))</f>
        <v>n/a</v>
      </c>
      <c r="T24" s="673"/>
    </row>
    <row r="25" spans="1:20" s="158" customFormat="1" ht="75" customHeight="1" x14ac:dyDescent="0.25">
      <c r="A25" s="150" t="s">
        <v>1463</v>
      </c>
      <c r="B25" s="129" t="s">
        <v>39</v>
      </c>
      <c r="C25" s="229" t="s">
        <v>495</v>
      </c>
      <c r="D25" s="666"/>
      <c r="E25" s="666"/>
      <c r="F25" s="667" t="s">
        <v>958</v>
      </c>
      <c r="G25" s="206" t="s">
        <v>9</v>
      </c>
      <c r="H25" s="659">
        <f>VLOOKUP(G25,Lists!$A$45:$B$50,2,0)</f>
        <v>1.0000000000000001E-5</v>
      </c>
      <c r="I25" s="206" t="s">
        <v>9</v>
      </c>
      <c r="J25" s="206" t="s">
        <v>9</v>
      </c>
      <c r="K25" s="669">
        <f>VLOOKUP(J25,Lists!$A$35:$B$40,2,0)</f>
        <v>0</v>
      </c>
      <c r="L25" s="661">
        <f t="shared" si="20"/>
        <v>0</v>
      </c>
      <c r="M25" s="662" t="str">
        <f t="shared" si="21"/>
        <v>n/a</v>
      </c>
      <c r="N25" s="729">
        <f>IF($B25=Lists!$A$14,Lists!$E$35)+IF($B25=Lists!$A$15,Lists!$E$40)+IF($B25=Lists!$A$16,Lists!$E$40)</f>
        <v>0</v>
      </c>
      <c r="O25" s="661">
        <f t="shared" si="22"/>
        <v>0</v>
      </c>
      <c r="P25" s="663" t="str">
        <f t="shared" si="23"/>
        <v>n/a</v>
      </c>
      <c r="Q25" s="663" t="str">
        <f>IF(ISERROR(P25*VLOOKUP($B$4,'Weighting '!$A$21:$B$31,2,0)),"n/a",P25*VLOOKUP($B$4,'Weighting '!$A$21:$B$31,2,0))</f>
        <v>n/a</v>
      </c>
      <c r="R25" s="664" t="str">
        <f t="shared" si="24"/>
        <v>n/a</v>
      </c>
      <c r="S25" s="663" t="str">
        <f>IF(ISERROR(R25*VLOOKUP($B$4,'Weighting '!$A$21:$B$31,2,0)),"n/a",R25*VLOOKUP($B$4,'Weighting '!$A$21:$B$31,2,0))</f>
        <v>n/a</v>
      </c>
      <c r="T25" s="673"/>
    </row>
    <row r="26" spans="1:20" s="158" customFormat="1" ht="37.049999999999997" customHeight="1" x14ac:dyDescent="0.25">
      <c r="A26" s="150" t="s">
        <v>1464</v>
      </c>
      <c r="B26" s="129" t="s">
        <v>39</v>
      </c>
      <c r="C26" s="229" t="s">
        <v>496</v>
      </c>
      <c r="D26" s="666"/>
      <c r="E26" s="666"/>
      <c r="F26" s="667" t="s">
        <v>958</v>
      </c>
      <c r="G26" s="206" t="s">
        <v>9</v>
      </c>
      <c r="H26" s="659">
        <f>VLOOKUP(G26,Lists!$A$45:$B$50,2,0)</f>
        <v>1.0000000000000001E-5</v>
      </c>
      <c r="I26" s="206" t="s">
        <v>9</v>
      </c>
      <c r="J26" s="206" t="s">
        <v>9</v>
      </c>
      <c r="K26" s="669">
        <f>VLOOKUP(J26,Lists!$A$35:$B$40,2,0)</f>
        <v>0</v>
      </c>
      <c r="L26" s="661">
        <f t="shared" si="20"/>
        <v>0</v>
      </c>
      <c r="M26" s="662" t="str">
        <f t="shared" si="21"/>
        <v>n/a</v>
      </c>
      <c r="N26" s="729">
        <f>IF($B26=Lists!$A$14,Lists!$E$35)+IF($B26=Lists!$A$15,Lists!$E$40)+IF($B26=Lists!$A$16,Lists!$E$40)</f>
        <v>0</v>
      </c>
      <c r="O26" s="661">
        <f t="shared" si="22"/>
        <v>0</v>
      </c>
      <c r="P26" s="663" t="str">
        <f t="shared" si="23"/>
        <v>n/a</v>
      </c>
      <c r="Q26" s="663" t="str">
        <f>IF(ISERROR(P26*VLOOKUP($B$4,'Weighting '!$A$21:$B$31,2,0)),"n/a",P26*VLOOKUP($B$4,'Weighting '!$A$21:$B$31,2,0))</f>
        <v>n/a</v>
      </c>
      <c r="R26" s="664" t="str">
        <f t="shared" si="24"/>
        <v>n/a</v>
      </c>
      <c r="S26" s="663" t="str">
        <f>IF(ISERROR(R26*VLOOKUP($B$4,'Weighting '!$A$21:$B$31,2,0)),"n/a",R26*VLOOKUP($B$4,'Weighting '!$A$21:$B$31,2,0))</f>
        <v>n/a</v>
      </c>
      <c r="T26" s="673"/>
    </row>
    <row r="27" spans="1:20" s="158" customFormat="1" ht="66" x14ac:dyDescent="0.25">
      <c r="A27" s="150" t="s">
        <v>1465</v>
      </c>
      <c r="B27" s="129" t="s">
        <v>39</v>
      </c>
      <c r="C27" s="229" t="s">
        <v>1211</v>
      </c>
      <c r="D27" s="666"/>
      <c r="E27" s="666"/>
      <c r="F27" s="667" t="s">
        <v>958</v>
      </c>
      <c r="G27" s="206" t="s">
        <v>9</v>
      </c>
      <c r="H27" s="659">
        <f>VLOOKUP(G27,Lists!$A$45:$B$50,2,0)</f>
        <v>1.0000000000000001E-5</v>
      </c>
      <c r="I27" s="206" t="s">
        <v>9</v>
      </c>
      <c r="J27" s="206" t="s">
        <v>9</v>
      </c>
      <c r="K27" s="669">
        <f>VLOOKUP(J27,Lists!$A$35:$B$40,2,0)</f>
        <v>0</v>
      </c>
      <c r="L27" s="661">
        <f t="shared" si="20"/>
        <v>0</v>
      </c>
      <c r="M27" s="662" t="str">
        <f t="shared" si="21"/>
        <v>n/a</v>
      </c>
      <c r="N27" s="729">
        <f>IF($B27=Lists!$A$14,Lists!$E$35)+IF($B27=Lists!$A$15,Lists!$E$40)+IF($B27=Lists!$A$16,Lists!$E$40)</f>
        <v>0</v>
      </c>
      <c r="O27" s="661">
        <f t="shared" si="22"/>
        <v>0</v>
      </c>
      <c r="P27" s="663" t="str">
        <f t="shared" si="23"/>
        <v>n/a</v>
      </c>
      <c r="Q27" s="663" t="str">
        <f>IF(ISERROR(P27*VLOOKUP($B$4,'Weighting '!$A$21:$B$31,2,0)),"n/a",P27*VLOOKUP($B$4,'Weighting '!$A$21:$B$31,2,0))</f>
        <v>n/a</v>
      </c>
      <c r="R27" s="664" t="str">
        <f t="shared" si="24"/>
        <v>n/a</v>
      </c>
      <c r="S27" s="663" t="str">
        <f>IF(ISERROR(R27*VLOOKUP($B$4,'Weighting '!$A$21:$B$31,2,0)),"n/a",R27*VLOOKUP($B$4,'Weighting '!$A$21:$B$31,2,0))</f>
        <v>n/a</v>
      </c>
      <c r="T27" s="673"/>
    </row>
    <row r="28" spans="1:20" s="158" customFormat="1" ht="83.55" customHeight="1" x14ac:dyDescent="0.25">
      <c r="A28" s="150" t="s">
        <v>1466</v>
      </c>
      <c r="B28" s="129" t="s">
        <v>38</v>
      </c>
      <c r="C28" s="621" t="s">
        <v>498</v>
      </c>
      <c r="D28" s="206" t="s">
        <v>958</v>
      </c>
      <c r="E28" s="206"/>
      <c r="F28" s="658"/>
      <c r="G28" s="206" t="s">
        <v>1276</v>
      </c>
      <c r="H28" s="659">
        <f>VLOOKUP(G28,Lists!$A$45:$B$50,2,0)</f>
        <v>8</v>
      </c>
      <c r="I28" s="668" t="s">
        <v>1232</v>
      </c>
      <c r="J28" s="668"/>
      <c r="K28" s="669" t="e">
        <f>VLOOKUP(J28,Lists!$A$35:$B$40,2,0)</f>
        <v>#N/A</v>
      </c>
      <c r="L28" s="661" t="e">
        <f t="shared" si="20"/>
        <v>#N/A</v>
      </c>
      <c r="M28" s="662" t="str">
        <f t="shared" si="21"/>
        <v>n/a</v>
      </c>
      <c r="N28" s="729">
        <f>IF($B28=Lists!$A$14,Lists!$E$35)+IF($B28=Lists!$A$15,Lists!$E$40)+IF($B28=Lists!$A$16,Lists!$E$40)</f>
        <v>6</v>
      </c>
      <c r="O28" s="661">
        <f t="shared" si="22"/>
        <v>48</v>
      </c>
      <c r="P28" s="663">
        <f t="shared" si="23"/>
        <v>8.8888888888888892E-2</v>
      </c>
      <c r="Q28" s="663">
        <f>IF(ISERROR(P28*VLOOKUP($B$4,'Weighting '!$A$21:$B$31,2,0)),"n/a",P28*VLOOKUP($B$4,'Weighting '!$A$21:$B$31,2,0))</f>
        <v>5.3333333333333332E-3</v>
      </c>
      <c r="R28" s="664" t="e">
        <f t="shared" si="24"/>
        <v>#N/A</v>
      </c>
      <c r="S28" s="663" t="str">
        <f>IF(ISERROR(R28*VLOOKUP($B$4,'Weighting '!$A$21:$B$31,2,0)),"n/a",R28*VLOOKUP($B$4,'Weighting '!$A$21:$B$31,2,0))</f>
        <v>n/a</v>
      </c>
      <c r="T28" s="670"/>
    </row>
    <row r="29" spans="1:20" s="158" customFormat="1" ht="66" x14ac:dyDescent="0.25">
      <c r="A29" s="150" t="s">
        <v>1467</v>
      </c>
      <c r="B29" s="129" t="s">
        <v>39</v>
      </c>
      <c r="C29" s="229" t="s">
        <v>1212</v>
      </c>
      <c r="D29" s="666"/>
      <c r="E29" s="666"/>
      <c r="F29" s="667" t="s">
        <v>958</v>
      </c>
      <c r="G29" s="206" t="s">
        <v>9</v>
      </c>
      <c r="H29" s="659">
        <f>VLOOKUP(G29,Lists!$A$45:$B$50,2,0)</f>
        <v>1.0000000000000001E-5</v>
      </c>
      <c r="I29" s="206" t="s">
        <v>9</v>
      </c>
      <c r="J29" s="206" t="s">
        <v>9</v>
      </c>
      <c r="K29" s="669">
        <f>VLOOKUP(J29,Lists!$A$35:$B$40,2,0)</f>
        <v>0</v>
      </c>
      <c r="L29" s="661">
        <f t="shared" ref="L29:L31" si="25">K29*H29</f>
        <v>0</v>
      </c>
      <c r="M29" s="662" t="str">
        <f t="shared" ref="M29:M31" si="26">IF(ISERROR(L29/O29),"n/a",L29/O29)</f>
        <v>n/a</v>
      </c>
      <c r="N29" s="729">
        <f>IF($B29=Lists!$A$14,Lists!$E$35)+IF($B29=Lists!$A$15,Lists!$E$40)+IF($B29=Lists!$A$16,Lists!$E$40)</f>
        <v>0</v>
      </c>
      <c r="O29" s="661">
        <f t="shared" si="22"/>
        <v>0</v>
      </c>
      <c r="P29" s="663" t="str">
        <f t="shared" si="23"/>
        <v>n/a</v>
      </c>
      <c r="Q29" s="663" t="str">
        <f>IF(ISERROR(P29*VLOOKUP($B$4,'Weighting '!$A$21:$B$31,2,0)),"n/a",P29*VLOOKUP($B$4,'Weighting '!$A$21:$B$31,2,0))</f>
        <v>n/a</v>
      </c>
      <c r="R29" s="664" t="str">
        <f t="shared" si="24"/>
        <v>n/a</v>
      </c>
      <c r="S29" s="663" t="str">
        <f>IF(ISERROR(R29*VLOOKUP($B$4,'Weighting '!$A$21:$B$31,2,0)),"n/a",R29*VLOOKUP($B$4,'Weighting '!$A$21:$B$31,2,0))</f>
        <v>n/a</v>
      </c>
      <c r="T29" s="673"/>
    </row>
    <row r="30" spans="1:20" s="158" customFormat="1" ht="77.55" customHeight="1" x14ac:dyDescent="0.25">
      <c r="A30" s="150" t="s">
        <v>1468</v>
      </c>
      <c r="B30" s="129" t="s">
        <v>39</v>
      </c>
      <c r="C30" s="229" t="s">
        <v>1213</v>
      </c>
      <c r="D30" s="666"/>
      <c r="E30" s="666"/>
      <c r="F30" s="667" t="s">
        <v>958</v>
      </c>
      <c r="G30" s="206" t="s">
        <v>9</v>
      </c>
      <c r="H30" s="659">
        <f>VLOOKUP(G30,Lists!$A$45:$B$50,2,0)</f>
        <v>1.0000000000000001E-5</v>
      </c>
      <c r="I30" s="206" t="s">
        <v>9</v>
      </c>
      <c r="J30" s="206" t="s">
        <v>9</v>
      </c>
      <c r="K30" s="669">
        <f>VLOOKUP(J30,Lists!$A$35:$B$40,2,0)</f>
        <v>0</v>
      </c>
      <c r="L30" s="661">
        <f t="shared" si="25"/>
        <v>0</v>
      </c>
      <c r="M30" s="662" t="str">
        <f t="shared" si="26"/>
        <v>n/a</v>
      </c>
      <c r="N30" s="729">
        <f>IF($B30=Lists!$A$14,Lists!$E$35)+IF($B30=Lists!$A$15,Lists!$E$40)+IF($B30=Lists!$A$16,Lists!$E$40)</f>
        <v>0</v>
      </c>
      <c r="O30" s="661">
        <f t="shared" si="22"/>
        <v>0</v>
      </c>
      <c r="P30" s="663" t="str">
        <f t="shared" si="23"/>
        <v>n/a</v>
      </c>
      <c r="Q30" s="663" t="str">
        <f>IF(ISERROR(P30*VLOOKUP($B$4,'Weighting '!$A$21:$B$31,2,0)),"n/a",P30*VLOOKUP($B$4,'Weighting '!$A$21:$B$31,2,0))</f>
        <v>n/a</v>
      </c>
      <c r="R30" s="664" t="str">
        <f t="shared" si="24"/>
        <v>n/a</v>
      </c>
      <c r="S30" s="663" t="str">
        <f>IF(ISERROR(R30*VLOOKUP($B$4,'Weighting '!$A$21:$B$31,2,0)),"n/a",R30*VLOOKUP($B$4,'Weighting '!$A$21:$B$31,2,0))</f>
        <v>n/a</v>
      </c>
      <c r="T30" s="673"/>
    </row>
    <row r="31" spans="1:20" ht="117.6" customHeight="1" x14ac:dyDescent="0.25">
      <c r="A31" s="150" t="s">
        <v>1469</v>
      </c>
      <c r="B31" s="129" t="s">
        <v>37</v>
      </c>
      <c r="C31" s="221" t="s">
        <v>1176</v>
      </c>
      <c r="D31" s="666"/>
      <c r="E31" s="666"/>
      <c r="F31" s="658"/>
      <c r="G31" s="206" t="s">
        <v>1231</v>
      </c>
      <c r="H31" s="659">
        <f>VLOOKUP(G31,Lists!$A$45:$B$50,2,0)</f>
        <v>10</v>
      </c>
      <c r="I31" s="668" t="s">
        <v>29</v>
      </c>
      <c r="J31" s="668"/>
      <c r="K31" s="669" t="e">
        <f>VLOOKUP(J31,Lists!$A$35:$B$40,2,0)</f>
        <v>#N/A</v>
      </c>
      <c r="L31" s="661" t="e">
        <f t="shared" si="25"/>
        <v>#N/A</v>
      </c>
      <c r="M31" s="662" t="str">
        <f t="shared" si="26"/>
        <v>n/a</v>
      </c>
      <c r="N31" s="729">
        <f>IF($B31=Lists!$A$14,Lists!$E$35)+IF($B31=Lists!$A$15,Lists!$E$40)+IF($B31=Lists!$A$16,Lists!$E$40)</f>
        <v>6</v>
      </c>
      <c r="O31" s="661">
        <f t="shared" si="22"/>
        <v>60</v>
      </c>
      <c r="P31" s="663">
        <f t="shared" si="23"/>
        <v>0.1111111111111111</v>
      </c>
      <c r="Q31" s="663">
        <f>IF(ISERROR(P31*VLOOKUP($B$4,'Weighting '!$A$21:$B$31,2,0)),"n/a",P31*VLOOKUP($B$4,'Weighting '!$A$21:$B$31,2,0))</f>
        <v>6.6666666666666662E-3</v>
      </c>
      <c r="R31" s="664" t="e">
        <f t="shared" si="24"/>
        <v>#N/A</v>
      </c>
      <c r="S31" s="663" t="str">
        <f>IF(ISERROR(R31*VLOOKUP($B$4,'Weighting '!$A$21:$B$31,2,0)),"n/a",R31*VLOOKUP($B$4,'Weighting '!$A$21:$B$31,2,0))</f>
        <v>n/a</v>
      </c>
      <c r="T31" s="670"/>
    </row>
    <row r="32" spans="1:20" s="124" customFormat="1" x14ac:dyDescent="0.25">
      <c r="A32" s="138" t="s">
        <v>1443</v>
      </c>
      <c r="B32" s="156"/>
      <c r="C32" s="263" t="s">
        <v>24</v>
      </c>
      <c r="D32" s="156"/>
      <c r="E32" s="156"/>
      <c r="F32" s="156"/>
      <c r="G32" s="156"/>
      <c r="H32" s="156"/>
      <c r="I32" s="156"/>
      <c r="J32" s="156"/>
      <c r="K32" s="156"/>
      <c r="L32" s="156"/>
      <c r="M32" s="156"/>
      <c r="N32" s="121"/>
      <c r="O32" s="156"/>
      <c r="P32" s="156"/>
      <c r="Q32" s="156"/>
      <c r="R32" s="156"/>
      <c r="S32" s="156"/>
      <c r="T32" s="736"/>
    </row>
    <row r="33" spans="1:20" ht="50.55" customHeight="1" x14ac:dyDescent="0.25">
      <c r="A33" s="150" t="s">
        <v>1470</v>
      </c>
      <c r="B33" s="114" t="s">
        <v>39</v>
      </c>
      <c r="C33" s="13" t="s">
        <v>265</v>
      </c>
      <c r="D33" s="666"/>
      <c r="E33" s="666"/>
      <c r="F33" s="667" t="s">
        <v>958</v>
      </c>
      <c r="G33" s="206" t="s">
        <v>9</v>
      </c>
      <c r="H33" s="659">
        <f>VLOOKUP(G33,Lists!$A$45:$B$50,2,0)</f>
        <v>1.0000000000000001E-5</v>
      </c>
      <c r="I33" s="206" t="s">
        <v>9</v>
      </c>
      <c r="J33" s="206" t="s">
        <v>9</v>
      </c>
      <c r="K33" s="669">
        <f>VLOOKUP(J33,Lists!$A$35:$B$40,2,0)</f>
        <v>0</v>
      </c>
      <c r="L33" s="661">
        <f t="shared" ref="L33:L35" si="27">K33*H33</f>
        <v>0</v>
      </c>
      <c r="M33" s="662" t="str">
        <f t="shared" ref="M33:M35" si="28">IF(ISERROR(L33/O33),"n/a",L33/O33)</f>
        <v>n/a</v>
      </c>
      <c r="N33" s="729">
        <f>IF($B33=Lists!$A$14,Lists!$E$35)+IF($B33=Lists!$A$15,Lists!$E$40)+IF($B33=Lists!$A$16,Lists!$E$40)</f>
        <v>0</v>
      </c>
      <c r="O33" s="661">
        <f t="shared" ref="O33:O35" si="29">H33*N33</f>
        <v>0</v>
      </c>
      <c r="P33" s="663" t="str">
        <f t="shared" ref="P33:P35" si="30">IF((O33/$O$2)&gt;0.0001,O33/$O$2,"n/a")</f>
        <v>n/a</v>
      </c>
      <c r="Q33" s="663" t="str">
        <f>IF(ISERROR(P33*VLOOKUP($B$4,'Weighting '!$A$21:$B$31,2,0)),"n/a",P33*VLOOKUP($B$4,'Weighting '!$A$21:$B$31,2,0))</f>
        <v>n/a</v>
      </c>
      <c r="R33" s="664" t="str">
        <f t="shared" ref="R33:R35" si="31">IF($B33="Specification","n/a",L33/$O$2)</f>
        <v>n/a</v>
      </c>
      <c r="S33" s="663" t="str">
        <f>IF(ISERROR(R33*VLOOKUP($B$4,'Weighting '!$A$21:$B$31,2,0)),"n/a",R33*VLOOKUP($B$4,'Weighting '!$A$21:$B$31,2,0))</f>
        <v>n/a</v>
      </c>
      <c r="T33" s="673"/>
    </row>
    <row r="34" spans="1:20" ht="49.8" customHeight="1" x14ac:dyDescent="0.25">
      <c r="A34" s="150" t="s">
        <v>1471</v>
      </c>
      <c r="B34" s="114" t="s">
        <v>39</v>
      </c>
      <c r="C34" s="13" t="s">
        <v>266</v>
      </c>
      <c r="D34" s="666"/>
      <c r="E34" s="666"/>
      <c r="F34" s="667" t="s">
        <v>958</v>
      </c>
      <c r="G34" s="206" t="s">
        <v>9</v>
      </c>
      <c r="H34" s="659">
        <f>VLOOKUP(G34,Lists!$A$45:$B$50,2,0)</f>
        <v>1.0000000000000001E-5</v>
      </c>
      <c r="I34" s="206" t="s">
        <v>9</v>
      </c>
      <c r="J34" s="206" t="s">
        <v>9</v>
      </c>
      <c r="K34" s="669">
        <f>VLOOKUP(J34,Lists!$A$35:$B$40,2,0)</f>
        <v>0</v>
      </c>
      <c r="L34" s="661">
        <f t="shared" si="27"/>
        <v>0</v>
      </c>
      <c r="M34" s="662" t="str">
        <f t="shared" si="28"/>
        <v>n/a</v>
      </c>
      <c r="N34" s="729">
        <f>IF($B34=Lists!$A$14,Lists!$E$35)+IF($B34=Lists!$A$15,Lists!$E$40)+IF($B34=Lists!$A$16,Lists!$E$40)</f>
        <v>0</v>
      </c>
      <c r="O34" s="661">
        <f t="shared" si="29"/>
        <v>0</v>
      </c>
      <c r="P34" s="663" t="str">
        <f t="shared" si="30"/>
        <v>n/a</v>
      </c>
      <c r="Q34" s="663" t="str">
        <f>IF(ISERROR(P34*VLOOKUP($B$4,'Weighting '!$A$21:$B$31,2,0)),"n/a",P34*VLOOKUP($B$4,'Weighting '!$A$21:$B$31,2,0))</f>
        <v>n/a</v>
      </c>
      <c r="R34" s="664" t="str">
        <f t="shared" si="31"/>
        <v>n/a</v>
      </c>
      <c r="S34" s="663" t="str">
        <f>IF(ISERROR(R34*VLOOKUP($B$4,'Weighting '!$A$21:$B$31,2,0)),"n/a",R34*VLOOKUP($B$4,'Weighting '!$A$21:$B$31,2,0))</f>
        <v>n/a</v>
      </c>
      <c r="T34" s="673"/>
    </row>
    <row r="35" spans="1:20" ht="43.5" customHeight="1" x14ac:dyDescent="0.25">
      <c r="A35" s="150" t="s">
        <v>1472</v>
      </c>
      <c r="B35" s="129" t="s">
        <v>38</v>
      </c>
      <c r="C35" s="623" t="s">
        <v>1214</v>
      </c>
      <c r="D35" s="206" t="s">
        <v>958</v>
      </c>
      <c r="E35" s="206"/>
      <c r="F35" s="658"/>
      <c r="G35" s="206" t="s">
        <v>1276</v>
      </c>
      <c r="H35" s="659">
        <f>VLOOKUP(G35,Lists!$A$45:$B$50,2,0)</f>
        <v>8</v>
      </c>
      <c r="I35" s="668" t="s">
        <v>1237</v>
      </c>
      <c r="J35" s="668"/>
      <c r="K35" s="669" t="e">
        <f>VLOOKUP(J35,Lists!$A$35:$B$40,2,0)</f>
        <v>#N/A</v>
      </c>
      <c r="L35" s="661" t="e">
        <f t="shared" si="27"/>
        <v>#N/A</v>
      </c>
      <c r="M35" s="662" t="str">
        <f t="shared" si="28"/>
        <v>n/a</v>
      </c>
      <c r="N35" s="729">
        <f>IF($B35=Lists!$A$14,Lists!$E$35)+IF($B35=Lists!$A$15,Lists!$E$40)+IF($B35=Lists!$A$16,Lists!$E$40)</f>
        <v>6</v>
      </c>
      <c r="O35" s="661">
        <f t="shared" si="29"/>
        <v>48</v>
      </c>
      <c r="P35" s="663">
        <f t="shared" si="30"/>
        <v>8.8888888888888892E-2</v>
      </c>
      <c r="Q35" s="663">
        <f>IF(ISERROR(P35*VLOOKUP($B$4,'Weighting '!$A$21:$B$31,2,0)),"n/a",P35*VLOOKUP($B$4,'Weighting '!$A$21:$B$31,2,0))</f>
        <v>5.3333333333333332E-3</v>
      </c>
      <c r="R35" s="664" t="e">
        <f t="shared" si="31"/>
        <v>#N/A</v>
      </c>
      <c r="S35" s="663" t="str">
        <f>IF(ISERROR(R35*VLOOKUP($B$4,'Weighting '!$A$21:$B$31,2,0)),"n/a",R35*VLOOKUP($B$4,'Weighting '!$A$21:$B$31,2,0))</f>
        <v>n/a</v>
      </c>
      <c r="T35" s="670"/>
    </row>
    <row r="36" spans="1:20" s="124" customFormat="1" x14ac:dyDescent="0.25">
      <c r="A36" s="138" t="s">
        <v>1444</v>
      </c>
      <c r="B36" s="156"/>
      <c r="C36" s="263" t="s">
        <v>57</v>
      </c>
      <c r="D36" s="156"/>
      <c r="E36" s="156"/>
      <c r="F36" s="156"/>
      <c r="G36" s="156"/>
      <c r="H36" s="156"/>
      <c r="I36" s="156"/>
      <c r="J36" s="156"/>
      <c r="K36" s="156"/>
      <c r="L36" s="156"/>
      <c r="M36" s="156"/>
      <c r="N36" s="121"/>
      <c r="O36" s="156"/>
      <c r="P36" s="156"/>
      <c r="Q36" s="156"/>
      <c r="R36" s="156"/>
      <c r="S36" s="156"/>
      <c r="T36" s="736"/>
    </row>
    <row r="37" spans="1:20" ht="45" customHeight="1" x14ac:dyDescent="0.25">
      <c r="A37" s="200" t="s">
        <v>1473</v>
      </c>
      <c r="B37" s="116" t="s">
        <v>39</v>
      </c>
      <c r="C37" s="216" t="s">
        <v>267</v>
      </c>
      <c r="D37" s="666"/>
      <c r="E37" s="666"/>
      <c r="F37" s="667" t="s">
        <v>958</v>
      </c>
      <c r="G37" s="206" t="s">
        <v>9</v>
      </c>
      <c r="H37" s="659">
        <f>VLOOKUP(G37,Lists!$A$45:$B$50,2,0)</f>
        <v>1.0000000000000001E-5</v>
      </c>
      <c r="I37" s="206" t="s">
        <v>9</v>
      </c>
      <c r="J37" s="206" t="s">
        <v>9</v>
      </c>
      <c r="K37" s="669">
        <f>VLOOKUP(J37,Lists!$A$35:$B$40,2,0)</f>
        <v>0</v>
      </c>
      <c r="L37" s="661">
        <f t="shared" ref="L37:L40" si="32">K37*H37</f>
        <v>0</v>
      </c>
      <c r="M37" s="662" t="str">
        <f t="shared" ref="M37:M40" si="33">IF(ISERROR(L37/O37),"n/a",L37/O37)</f>
        <v>n/a</v>
      </c>
      <c r="N37" s="729">
        <f>IF($B37=Lists!$A$14,Lists!$E$35)+IF($B37=Lists!$A$15,Lists!$E$40)+IF($B37=Lists!$A$16,Lists!$E$40)</f>
        <v>0</v>
      </c>
      <c r="O37" s="661">
        <f t="shared" ref="O37:O40" si="34">H37*N37</f>
        <v>0</v>
      </c>
      <c r="P37" s="663" t="str">
        <f t="shared" ref="P37:P40" si="35">IF((O37/$O$2)&gt;0.0001,O37/$O$2,"n/a")</f>
        <v>n/a</v>
      </c>
      <c r="Q37" s="663" t="str">
        <f>IF(ISERROR(P37*VLOOKUP($B$4,'Weighting '!$A$21:$B$31,2,0)),"n/a",P37*VLOOKUP($B$4,'Weighting '!$A$21:$B$31,2,0))</f>
        <v>n/a</v>
      </c>
      <c r="R37" s="664" t="str">
        <f t="shared" ref="R37:R40" si="36">IF($B37="Specification","n/a",L37/$O$2)</f>
        <v>n/a</v>
      </c>
      <c r="S37" s="663" t="str">
        <f>IF(ISERROR(R37*VLOOKUP($B$4,'Weighting '!$A$21:$B$31,2,0)),"n/a",R37*VLOOKUP($B$4,'Weighting '!$A$21:$B$31,2,0))</f>
        <v>n/a</v>
      </c>
      <c r="T37" s="673"/>
    </row>
    <row r="38" spans="1:20" ht="46.35" customHeight="1" x14ac:dyDescent="0.25">
      <c r="A38" s="200" t="s">
        <v>1474</v>
      </c>
      <c r="B38" s="129" t="s">
        <v>39</v>
      </c>
      <c r="C38" s="8" t="s">
        <v>269</v>
      </c>
      <c r="D38" s="666"/>
      <c r="E38" s="666"/>
      <c r="F38" s="667" t="s">
        <v>958</v>
      </c>
      <c r="G38" s="206" t="s">
        <v>9</v>
      </c>
      <c r="H38" s="659">
        <f>VLOOKUP(G38,Lists!$A$45:$B$50,2,0)</f>
        <v>1.0000000000000001E-5</v>
      </c>
      <c r="I38" s="206" t="s">
        <v>9</v>
      </c>
      <c r="J38" s="206" t="s">
        <v>9</v>
      </c>
      <c r="K38" s="669">
        <f>VLOOKUP(J38,Lists!$A$35:$B$40,2,0)</f>
        <v>0</v>
      </c>
      <c r="L38" s="661">
        <f t="shared" si="32"/>
        <v>0</v>
      </c>
      <c r="M38" s="662" t="str">
        <f t="shared" si="33"/>
        <v>n/a</v>
      </c>
      <c r="N38" s="729">
        <f>IF($B38=Lists!$A$14,Lists!$E$35)+IF($B38=Lists!$A$15,Lists!$E$40)+IF($B38=Lists!$A$16,Lists!$E$40)</f>
        <v>0</v>
      </c>
      <c r="O38" s="661">
        <f t="shared" si="34"/>
        <v>0</v>
      </c>
      <c r="P38" s="663" t="str">
        <f t="shared" si="35"/>
        <v>n/a</v>
      </c>
      <c r="Q38" s="663" t="str">
        <f>IF(ISERROR(P38*VLOOKUP($B$4,'Weighting '!$A$21:$B$31,2,0)),"n/a",P38*VLOOKUP($B$4,'Weighting '!$A$21:$B$31,2,0))</f>
        <v>n/a</v>
      </c>
      <c r="R38" s="664" t="str">
        <f t="shared" si="36"/>
        <v>n/a</v>
      </c>
      <c r="S38" s="663" t="str">
        <f>IF(ISERROR(R38*VLOOKUP($B$4,'Weighting '!$A$21:$B$31,2,0)),"n/a",R38*VLOOKUP($B$4,'Weighting '!$A$21:$B$31,2,0))</f>
        <v>n/a</v>
      </c>
      <c r="T38" s="673"/>
    </row>
    <row r="39" spans="1:20" ht="75" customHeight="1" x14ac:dyDescent="0.25">
      <c r="A39" s="200" t="s">
        <v>1475</v>
      </c>
      <c r="B39" s="114" t="s">
        <v>39</v>
      </c>
      <c r="C39" s="8" t="s">
        <v>270</v>
      </c>
      <c r="D39" s="666"/>
      <c r="E39" s="666"/>
      <c r="F39" s="667" t="s">
        <v>958</v>
      </c>
      <c r="G39" s="206" t="s">
        <v>9</v>
      </c>
      <c r="H39" s="659">
        <f>VLOOKUP(G39,Lists!$A$45:$B$50,2,0)</f>
        <v>1.0000000000000001E-5</v>
      </c>
      <c r="I39" s="206" t="s">
        <v>9</v>
      </c>
      <c r="J39" s="206" t="s">
        <v>9</v>
      </c>
      <c r="K39" s="669">
        <f>VLOOKUP(J39,Lists!$A$35:$B$40,2,0)</f>
        <v>0</v>
      </c>
      <c r="L39" s="661">
        <f t="shared" si="32"/>
        <v>0</v>
      </c>
      <c r="M39" s="662" t="str">
        <f t="shared" si="33"/>
        <v>n/a</v>
      </c>
      <c r="N39" s="729">
        <f>IF($B39=Lists!$A$14,Lists!$E$35)+IF($B39=Lists!$A$15,Lists!$E$40)+IF($B39=Lists!$A$16,Lists!$E$40)</f>
        <v>0</v>
      </c>
      <c r="O39" s="661">
        <f t="shared" si="34"/>
        <v>0</v>
      </c>
      <c r="P39" s="663" t="str">
        <f t="shared" si="35"/>
        <v>n/a</v>
      </c>
      <c r="Q39" s="663" t="str">
        <f>IF(ISERROR(P39*VLOOKUP($B$4,'Weighting '!$A$21:$B$31,2,0)),"n/a",P39*VLOOKUP($B$4,'Weighting '!$A$21:$B$31,2,0))</f>
        <v>n/a</v>
      </c>
      <c r="R39" s="664" t="str">
        <f t="shared" si="36"/>
        <v>n/a</v>
      </c>
      <c r="S39" s="663" t="str">
        <f>IF(ISERROR(R39*VLOOKUP($B$4,'Weighting '!$A$21:$B$31,2,0)),"n/a",R39*VLOOKUP($B$4,'Weighting '!$A$21:$B$31,2,0))</f>
        <v>n/a</v>
      </c>
      <c r="T39" s="673"/>
    </row>
    <row r="40" spans="1:20" ht="39.6" customHeight="1" x14ac:dyDescent="0.25">
      <c r="A40" s="200" t="s">
        <v>1476</v>
      </c>
      <c r="B40" s="114" t="s">
        <v>38</v>
      </c>
      <c r="C40" s="624" t="s">
        <v>101</v>
      </c>
      <c r="D40" s="206" t="s">
        <v>958</v>
      </c>
      <c r="E40" s="206"/>
      <c r="F40" s="658"/>
      <c r="G40" s="206" t="s">
        <v>1276</v>
      </c>
      <c r="H40" s="659">
        <f>VLOOKUP(G40,Lists!$A$45:$B$50,2,0)</f>
        <v>8</v>
      </c>
      <c r="I40" s="668" t="s">
        <v>1257</v>
      </c>
      <c r="J40" s="668"/>
      <c r="K40" s="669" t="e">
        <f>VLOOKUP(J40,Lists!$A$35:$B$40,2,0)</f>
        <v>#N/A</v>
      </c>
      <c r="L40" s="661" t="e">
        <f t="shared" si="32"/>
        <v>#N/A</v>
      </c>
      <c r="M40" s="662" t="str">
        <f t="shared" si="33"/>
        <v>n/a</v>
      </c>
      <c r="N40" s="729">
        <f>IF($B40=Lists!$A$14,Lists!$E$35)+IF($B40=Lists!$A$15,Lists!$E$40)+IF($B40=Lists!$A$16,Lists!$E$40)</f>
        <v>6</v>
      </c>
      <c r="O40" s="661">
        <f t="shared" si="34"/>
        <v>48</v>
      </c>
      <c r="P40" s="663">
        <f t="shared" si="35"/>
        <v>8.8888888888888892E-2</v>
      </c>
      <c r="Q40" s="663">
        <f>IF(ISERROR(P40*VLOOKUP($B$4,'Weighting '!$A$21:$B$31,2,0)),"n/a",P40*VLOOKUP($B$4,'Weighting '!$A$21:$B$31,2,0))</f>
        <v>5.3333333333333332E-3</v>
      </c>
      <c r="R40" s="664" t="e">
        <f t="shared" si="36"/>
        <v>#N/A</v>
      </c>
      <c r="S40" s="663" t="str">
        <f>IF(ISERROR(R40*VLOOKUP($B$4,'Weighting '!$A$21:$B$31,2,0)),"n/a",R40*VLOOKUP($B$4,'Weighting '!$A$21:$B$31,2,0))</f>
        <v>n/a</v>
      </c>
      <c r="T40" s="670"/>
    </row>
    <row r="41" spans="1:20" s="124" customFormat="1" x14ac:dyDescent="0.25">
      <c r="A41" s="138" t="s">
        <v>1445</v>
      </c>
      <c r="B41" s="156"/>
      <c r="C41" s="263" t="s">
        <v>50</v>
      </c>
      <c r="D41" s="156"/>
      <c r="E41" s="156"/>
      <c r="F41" s="156"/>
      <c r="G41" s="156"/>
      <c r="H41" s="156"/>
      <c r="I41" s="156"/>
      <c r="J41" s="156"/>
      <c r="K41" s="156"/>
      <c r="L41" s="156"/>
      <c r="M41" s="156"/>
      <c r="N41" s="121"/>
      <c r="O41" s="156"/>
      <c r="P41" s="156"/>
      <c r="Q41" s="156"/>
      <c r="R41" s="156"/>
      <c r="S41" s="156"/>
      <c r="T41" s="736"/>
    </row>
    <row r="42" spans="1:20" ht="57.6" customHeight="1" x14ac:dyDescent="0.25">
      <c r="A42" s="200" t="s">
        <v>1477</v>
      </c>
      <c r="B42" s="114" t="s">
        <v>39</v>
      </c>
      <c r="C42" s="8" t="s">
        <v>271</v>
      </c>
      <c r="D42" s="666"/>
      <c r="E42" s="666"/>
      <c r="F42" s="667" t="s">
        <v>958</v>
      </c>
      <c r="G42" s="206" t="s">
        <v>9</v>
      </c>
      <c r="H42" s="659">
        <f>VLOOKUP(G42,Lists!$A$45:$B$50,2,0)</f>
        <v>1.0000000000000001E-5</v>
      </c>
      <c r="I42" s="206" t="s">
        <v>9</v>
      </c>
      <c r="J42" s="206" t="s">
        <v>9</v>
      </c>
      <c r="K42" s="669">
        <f>VLOOKUP(J42,Lists!$A$35:$B$40,2,0)</f>
        <v>0</v>
      </c>
      <c r="L42" s="661">
        <f t="shared" ref="L42:L43" si="37">K42*H42</f>
        <v>0</v>
      </c>
      <c r="M42" s="662" t="str">
        <f t="shared" ref="M42:M43" si="38">IF(ISERROR(L42/O42),"n/a",L42/O42)</f>
        <v>n/a</v>
      </c>
      <c r="N42" s="729">
        <f>IF($B42=Lists!$A$14,Lists!$E$35)+IF($B42=Lists!$A$15,Lists!$E$40)+IF($B42=Lists!$A$16,Lists!$E$40)</f>
        <v>0</v>
      </c>
      <c r="O42" s="661">
        <f t="shared" ref="O42:O43" si="39">H42*N42</f>
        <v>0</v>
      </c>
      <c r="P42" s="663" t="str">
        <f t="shared" ref="P42:P43" si="40">IF((O42/$O$2)&gt;0.0001,O42/$O$2,"n/a")</f>
        <v>n/a</v>
      </c>
      <c r="Q42" s="663" t="str">
        <f>IF(ISERROR(P42*VLOOKUP($B$4,'Weighting '!$A$21:$B$31,2,0)),"n/a",P42*VLOOKUP($B$4,'Weighting '!$A$21:$B$31,2,0))</f>
        <v>n/a</v>
      </c>
      <c r="R42" s="664" t="str">
        <f t="shared" ref="R42:R43" si="41">IF($B42="Specification","n/a",L42/$O$2)</f>
        <v>n/a</v>
      </c>
      <c r="S42" s="663" t="str">
        <f>IF(ISERROR(R42*VLOOKUP($B$4,'Weighting '!$A$21:$B$31,2,0)),"n/a",R42*VLOOKUP($B$4,'Weighting '!$A$21:$B$31,2,0))</f>
        <v>n/a</v>
      </c>
      <c r="T42" s="673"/>
    </row>
    <row r="43" spans="1:20" ht="100.5" customHeight="1" x14ac:dyDescent="0.25">
      <c r="A43" s="200" t="s">
        <v>1478</v>
      </c>
      <c r="B43" s="114" t="s">
        <v>39</v>
      </c>
      <c r="C43" s="8" t="s">
        <v>272</v>
      </c>
      <c r="D43" s="666"/>
      <c r="E43" s="666"/>
      <c r="F43" s="667" t="s">
        <v>958</v>
      </c>
      <c r="G43" s="206" t="s">
        <v>9</v>
      </c>
      <c r="H43" s="659">
        <f>VLOOKUP(G43,Lists!$A$45:$B$50,2,0)</f>
        <v>1.0000000000000001E-5</v>
      </c>
      <c r="I43" s="206" t="s">
        <v>9</v>
      </c>
      <c r="J43" s="206" t="s">
        <v>9</v>
      </c>
      <c r="K43" s="669">
        <f>VLOOKUP(J43,Lists!$A$35:$B$40,2,0)</f>
        <v>0</v>
      </c>
      <c r="L43" s="661">
        <f t="shared" si="37"/>
        <v>0</v>
      </c>
      <c r="M43" s="662" t="str">
        <f t="shared" si="38"/>
        <v>n/a</v>
      </c>
      <c r="N43" s="729">
        <f>IF($B43=Lists!$A$14,Lists!$E$35)+IF($B43=Lists!$A$15,Lists!$E$40)+IF($B43=Lists!$A$16,Lists!$E$40)</f>
        <v>0</v>
      </c>
      <c r="O43" s="661">
        <f t="shared" si="39"/>
        <v>0</v>
      </c>
      <c r="P43" s="663" t="str">
        <f t="shared" si="40"/>
        <v>n/a</v>
      </c>
      <c r="Q43" s="663" t="str">
        <f>IF(ISERROR(P43*VLOOKUP($B$4,'Weighting '!$A$21:$B$31,2,0)),"n/a",P43*VLOOKUP($B$4,'Weighting '!$A$21:$B$31,2,0))</f>
        <v>n/a</v>
      </c>
      <c r="R43" s="664" t="str">
        <f t="shared" si="41"/>
        <v>n/a</v>
      </c>
      <c r="S43" s="663" t="str">
        <f>IF(ISERROR(R43*VLOOKUP($B$4,'Weighting '!$A$21:$B$31,2,0)),"n/a",R43*VLOOKUP($B$4,'Weighting '!$A$21:$B$31,2,0))</f>
        <v>n/a</v>
      </c>
      <c r="T43" s="673"/>
    </row>
    <row r="44" spans="1:20" s="124" customFormat="1" x14ac:dyDescent="0.25">
      <c r="A44" s="138" t="s">
        <v>1446</v>
      </c>
      <c r="B44" s="156"/>
      <c r="C44" s="263" t="s">
        <v>273</v>
      </c>
      <c r="D44" s="156"/>
      <c r="E44" s="156"/>
      <c r="F44" s="156"/>
      <c r="G44" s="156"/>
      <c r="H44" s="156"/>
      <c r="I44" s="156"/>
      <c r="J44" s="156"/>
      <c r="K44" s="156"/>
      <c r="L44" s="156"/>
      <c r="M44" s="156"/>
      <c r="N44" s="121"/>
      <c r="O44" s="156"/>
      <c r="P44" s="156"/>
      <c r="Q44" s="156"/>
      <c r="R44" s="156"/>
      <c r="S44" s="156"/>
      <c r="T44" s="736"/>
    </row>
    <row r="45" spans="1:20" ht="120" customHeight="1" x14ac:dyDescent="0.25">
      <c r="A45" s="200" t="s">
        <v>1479</v>
      </c>
      <c r="B45" s="114" t="s">
        <v>39</v>
      </c>
      <c r="C45" s="216" t="s">
        <v>274</v>
      </c>
      <c r="D45" s="666"/>
      <c r="E45" s="666"/>
      <c r="F45" s="667" t="s">
        <v>958</v>
      </c>
      <c r="G45" s="206" t="s">
        <v>9</v>
      </c>
      <c r="H45" s="659">
        <f>VLOOKUP(G45,Lists!$A$45:$B$50,2,0)</f>
        <v>1.0000000000000001E-5</v>
      </c>
      <c r="I45" s="206" t="s">
        <v>9</v>
      </c>
      <c r="J45" s="206" t="s">
        <v>9</v>
      </c>
      <c r="K45" s="669">
        <f>VLOOKUP(J45,Lists!$A$35:$B$40,2,0)</f>
        <v>0</v>
      </c>
      <c r="L45" s="661">
        <f t="shared" ref="L45:L46" si="42">K45*H45</f>
        <v>0</v>
      </c>
      <c r="M45" s="662" t="str">
        <f t="shared" ref="M45:M46" si="43">IF(ISERROR(L45/O45),"n/a",L45/O45)</f>
        <v>n/a</v>
      </c>
      <c r="N45" s="729">
        <f>IF($B45=Lists!$A$14,Lists!$E$35)+IF($B45=Lists!$A$15,Lists!$E$40)+IF($B45=Lists!$A$16,Lists!$E$40)</f>
        <v>0</v>
      </c>
      <c r="O45" s="661">
        <f t="shared" ref="O45:O51" si="44">H45*N45</f>
        <v>0</v>
      </c>
      <c r="P45" s="663" t="str">
        <f t="shared" ref="P45:P51" si="45">IF((O45/$O$2)&gt;0.0001,O45/$O$2,"n/a")</f>
        <v>n/a</v>
      </c>
      <c r="Q45" s="663" t="str">
        <f>IF(ISERROR(P45*VLOOKUP($B$4,'Weighting '!$A$21:$B$31,2,0)),"n/a",P45*VLOOKUP($B$4,'Weighting '!$A$21:$B$31,2,0))</f>
        <v>n/a</v>
      </c>
      <c r="R45" s="664" t="str">
        <f t="shared" ref="R45:R51" si="46">IF($B45="Specification","n/a",L45/$O$2)</f>
        <v>n/a</v>
      </c>
      <c r="S45" s="663" t="str">
        <f>IF(ISERROR(R45*VLOOKUP($B$4,'Weighting '!$A$21:$B$31,2,0)),"n/a",R45*VLOOKUP($B$4,'Weighting '!$A$21:$B$31,2,0))</f>
        <v>n/a</v>
      </c>
      <c r="T45" s="673"/>
    </row>
    <row r="46" spans="1:20" ht="90" customHeight="1" x14ac:dyDescent="0.25">
      <c r="A46" s="200" t="s">
        <v>1480</v>
      </c>
      <c r="B46" s="114" t="s">
        <v>38</v>
      </c>
      <c r="C46" s="19" t="s">
        <v>275</v>
      </c>
      <c r="D46" s="206" t="s">
        <v>958</v>
      </c>
      <c r="E46" s="206"/>
      <c r="F46" s="658"/>
      <c r="G46" s="206" t="s">
        <v>1276</v>
      </c>
      <c r="H46" s="659">
        <f>VLOOKUP(G46,Lists!$A$45:$B$50,2,0)</f>
        <v>8</v>
      </c>
      <c r="I46" s="668" t="s">
        <v>1237</v>
      </c>
      <c r="J46" s="668"/>
      <c r="K46" s="669" t="e">
        <f>VLOOKUP(J46,Lists!$A$35:$B$40,2,0)</f>
        <v>#N/A</v>
      </c>
      <c r="L46" s="661" t="e">
        <f t="shared" si="42"/>
        <v>#N/A</v>
      </c>
      <c r="M46" s="662" t="str">
        <f t="shared" si="43"/>
        <v>n/a</v>
      </c>
      <c r="N46" s="729">
        <f>IF($B46=Lists!$A$14,Lists!$E$35)+IF($B46=Lists!$A$15,Lists!$E$40)+IF($B46=Lists!$A$16,Lists!$E$40)</f>
        <v>6</v>
      </c>
      <c r="O46" s="661">
        <f t="shared" si="44"/>
        <v>48</v>
      </c>
      <c r="P46" s="663">
        <f t="shared" si="45"/>
        <v>8.8888888888888892E-2</v>
      </c>
      <c r="Q46" s="663">
        <f>IF(ISERROR(P46*VLOOKUP($B$4,'Weighting '!$A$21:$B$31,2,0)),"n/a",P46*VLOOKUP($B$4,'Weighting '!$A$21:$B$31,2,0))</f>
        <v>5.3333333333333332E-3</v>
      </c>
      <c r="R46" s="664" t="e">
        <f t="shared" si="46"/>
        <v>#N/A</v>
      </c>
      <c r="S46" s="663" t="str">
        <f>IF(ISERROR(R46*VLOOKUP($B$4,'Weighting '!$A$21:$B$31,2,0)),"n/a",R46*VLOOKUP($B$4,'Weighting '!$A$21:$B$31,2,0))</f>
        <v>n/a</v>
      </c>
      <c r="T46" s="670"/>
    </row>
    <row r="47" spans="1:20" s="158" customFormat="1" ht="43.5" customHeight="1" x14ac:dyDescent="0.25">
      <c r="A47" s="200" t="s">
        <v>1481</v>
      </c>
      <c r="B47" s="114" t="s">
        <v>39</v>
      </c>
      <c r="C47" s="12" t="s">
        <v>277</v>
      </c>
      <c r="D47" s="666"/>
      <c r="E47" s="666"/>
      <c r="F47" s="667" t="s">
        <v>958</v>
      </c>
      <c r="G47" s="206" t="s">
        <v>9</v>
      </c>
      <c r="H47" s="659">
        <f>VLOOKUP(G47,Lists!$A$45:$B$50,2,0)</f>
        <v>1.0000000000000001E-5</v>
      </c>
      <c r="I47" s="206" t="s">
        <v>9</v>
      </c>
      <c r="J47" s="206" t="s">
        <v>9</v>
      </c>
      <c r="K47" s="669">
        <f>VLOOKUP(J47,Lists!$A$35:$B$40,2,0)</f>
        <v>0</v>
      </c>
      <c r="L47" s="661">
        <f t="shared" ref="L47:L51" si="47">K47*H47</f>
        <v>0</v>
      </c>
      <c r="M47" s="662" t="str">
        <f t="shared" ref="M47:M51" si="48">IF(ISERROR(L47/O47),"n/a",L47/O47)</f>
        <v>n/a</v>
      </c>
      <c r="N47" s="729">
        <f>IF($B47=Lists!$A$14,Lists!$E$35)+IF($B47=Lists!$A$15,Lists!$E$40)+IF($B47=Lists!$A$16,Lists!$E$40)</f>
        <v>0</v>
      </c>
      <c r="O47" s="661">
        <f t="shared" si="44"/>
        <v>0</v>
      </c>
      <c r="P47" s="663" t="str">
        <f t="shared" si="45"/>
        <v>n/a</v>
      </c>
      <c r="Q47" s="663" t="str">
        <f>IF(ISERROR(P47*VLOOKUP($B$4,'Weighting '!$A$21:$B$31,2,0)),"n/a",P47*VLOOKUP($B$4,'Weighting '!$A$21:$B$31,2,0))</f>
        <v>n/a</v>
      </c>
      <c r="R47" s="664" t="str">
        <f t="shared" si="46"/>
        <v>n/a</v>
      </c>
      <c r="S47" s="663" t="str">
        <f>IF(ISERROR(R47*VLOOKUP($B$4,'Weighting '!$A$21:$B$31,2,0)),"n/a",R47*VLOOKUP($B$4,'Weighting '!$A$21:$B$31,2,0))</f>
        <v>n/a</v>
      </c>
      <c r="T47" s="673"/>
    </row>
    <row r="48" spans="1:20" ht="183" customHeight="1" x14ac:dyDescent="0.25">
      <c r="A48" s="200" t="s">
        <v>1482</v>
      </c>
      <c r="B48" s="114" t="s">
        <v>39</v>
      </c>
      <c r="C48" s="8" t="s">
        <v>1202</v>
      </c>
      <c r="D48" s="666"/>
      <c r="E48" s="666"/>
      <c r="F48" s="667" t="s">
        <v>958</v>
      </c>
      <c r="G48" s="206" t="s">
        <v>9</v>
      </c>
      <c r="H48" s="659">
        <f>VLOOKUP(G48,Lists!$A$45:$B$50,2,0)</f>
        <v>1.0000000000000001E-5</v>
      </c>
      <c r="I48" s="206" t="s">
        <v>9</v>
      </c>
      <c r="J48" s="206" t="s">
        <v>9</v>
      </c>
      <c r="K48" s="669">
        <f>VLOOKUP(J48,Lists!$A$35:$B$40,2,0)</f>
        <v>0</v>
      </c>
      <c r="L48" s="661">
        <f t="shared" si="47"/>
        <v>0</v>
      </c>
      <c r="M48" s="662" t="str">
        <f t="shared" si="48"/>
        <v>n/a</v>
      </c>
      <c r="N48" s="729">
        <f>IF($B48=Lists!$A$14,Lists!$E$35)+IF($B48=Lists!$A$15,Lists!$E$40)+IF($B48=Lists!$A$16,Lists!$E$40)</f>
        <v>0</v>
      </c>
      <c r="O48" s="661">
        <f t="shared" si="44"/>
        <v>0</v>
      </c>
      <c r="P48" s="663" t="str">
        <f t="shared" si="45"/>
        <v>n/a</v>
      </c>
      <c r="Q48" s="663" t="str">
        <f>IF(ISERROR(P48*VLOOKUP($B$4,'Weighting '!$A$21:$B$31,2,0)),"n/a",P48*VLOOKUP($B$4,'Weighting '!$A$21:$B$31,2,0))</f>
        <v>n/a</v>
      </c>
      <c r="R48" s="664" t="str">
        <f t="shared" si="46"/>
        <v>n/a</v>
      </c>
      <c r="S48" s="663" t="str">
        <f>IF(ISERROR(R48*VLOOKUP($B$4,'Weighting '!$A$21:$B$31,2,0)),"n/a",R48*VLOOKUP($B$4,'Weighting '!$A$21:$B$31,2,0))</f>
        <v>n/a</v>
      </c>
      <c r="T48" s="673"/>
    </row>
    <row r="49" spans="1:20" ht="53.25" customHeight="1" x14ac:dyDescent="0.25">
      <c r="A49" s="200" t="s">
        <v>1483</v>
      </c>
      <c r="B49" s="114" t="s">
        <v>39</v>
      </c>
      <c r="C49" s="8" t="s">
        <v>279</v>
      </c>
      <c r="D49" s="666"/>
      <c r="E49" s="666"/>
      <c r="F49" s="667" t="s">
        <v>958</v>
      </c>
      <c r="G49" s="206" t="s">
        <v>9</v>
      </c>
      <c r="H49" s="659">
        <f>VLOOKUP(G49,Lists!$A$45:$B$50,2,0)</f>
        <v>1.0000000000000001E-5</v>
      </c>
      <c r="I49" s="206" t="s">
        <v>9</v>
      </c>
      <c r="J49" s="206" t="s">
        <v>9</v>
      </c>
      <c r="K49" s="669">
        <f>VLOOKUP(J49,Lists!$A$35:$B$40,2,0)</f>
        <v>0</v>
      </c>
      <c r="L49" s="661">
        <f t="shared" si="47"/>
        <v>0</v>
      </c>
      <c r="M49" s="662" t="str">
        <f t="shared" si="48"/>
        <v>n/a</v>
      </c>
      <c r="N49" s="729">
        <f>IF($B49=Lists!$A$14,Lists!$E$35)+IF($B49=Lists!$A$15,Lists!$E$40)+IF($B49=Lists!$A$16,Lists!$E$40)</f>
        <v>0</v>
      </c>
      <c r="O49" s="661">
        <f t="shared" si="44"/>
        <v>0</v>
      </c>
      <c r="P49" s="663" t="str">
        <f t="shared" si="45"/>
        <v>n/a</v>
      </c>
      <c r="Q49" s="663" t="str">
        <f>IF(ISERROR(P49*VLOOKUP($B$4,'Weighting '!$A$21:$B$31,2,0)),"n/a",P49*VLOOKUP($B$4,'Weighting '!$A$21:$B$31,2,0))</f>
        <v>n/a</v>
      </c>
      <c r="R49" s="664" t="str">
        <f t="shared" si="46"/>
        <v>n/a</v>
      </c>
      <c r="S49" s="663" t="str">
        <f>IF(ISERROR(R49*VLOOKUP($B$4,'Weighting '!$A$21:$B$31,2,0)),"n/a",R49*VLOOKUP($B$4,'Weighting '!$A$21:$B$31,2,0))</f>
        <v>n/a</v>
      </c>
      <c r="T49" s="673"/>
    </row>
    <row r="50" spans="1:20" ht="56.25" customHeight="1" x14ac:dyDescent="0.25">
      <c r="A50" s="200" t="s">
        <v>1484</v>
      </c>
      <c r="B50" s="114" t="s">
        <v>39</v>
      </c>
      <c r="C50" s="8" t="s">
        <v>280</v>
      </c>
      <c r="D50" s="666"/>
      <c r="E50" s="666"/>
      <c r="F50" s="667" t="s">
        <v>958</v>
      </c>
      <c r="G50" s="206" t="s">
        <v>9</v>
      </c>
      <c r="H50" s="659">
        <f>VLOOKUP(G50,Lists!$A$45:$B$50,2,0)</f>
        <v>1.0000000000000001E-5</v>
      </c>
      <c r="I50" s="206" t="s">
        <v>9</v>
      </c>
      <c r="J50" s="206" t="s">
        <v>9</v>
      </c>
      <c r="K50" s="669">
        <f>VLOOKUP(J50,Lists!$A$35:$B$40,2,0)</f>
        <v>0</v>
      </c>
      <c r="L50" s="661">
        <f t="shared" si="47"/>
        <v>0</v>
      </c>
      <c r="M50" s="662" t="str">
        <f t="shared" si="48"/>
        <v>n/a</v>
      </c>
      <c r="N50" s="729">
        <f>IF($B50=Lists!$A$14,Lists!$E$35)+IF($B50=Lists!$A$15,Lists!$E$40)+IF($B50=Lists!$A$16,Lists!$E$40)</f>
        <v>0</v>
      </c>
      <c r="O50" s="661">
        <f t="shared" si="44"/>
        <v>0</v>
      </c>
      <c r="P50" s="663" t="str">
        <f t="shared" si="45"/>
        <v>n/a</v>
      </c>
      <c r="Q50" s="663" t="str">
        <f>IF(ISERROR(P50*VLOOKUP($B$4,'Weighting '!$A$21:$B$31,2,0)),"n/a",P50*VLOOKUP($B$4,'Weighting '!$A$21:$B$31,2,0))</f>
        <v>n/a</v>
      </c>
      <c r="R50" s="664" t="str">
        <f t="shared" si="46"/>
        <v>n/a</v>
      </c>
      <c r="S50" s="663" t="str">
        <f>IF(ISERROR(R50*VLOOKUP($B$4,'Weighting '!$A$21:$B$31,2,0)),"n/a",R50*VLOOKUP($B$4,'Weighting '!$A$21:$B$31,2,0))</f>
        <v>n/a</v>
      </c>
      <c r="T50" s="673"/>
    </row>
    <row r="51" spans="1:20" ht="64.349999999999994" customHeight="1" x14ac:dyDescent="0.25">
      <c r="A51" s="200" t="s">
        <v>1485</v>
      </c>
      <c r="B51" s="129" t="s">
        <v>38</v>
      </c>
      <c r="C51" s="621" t="s">
        <v>1215</v>
      </c>
      <c r="D51" s="206" t="s">
        <v>958</v>
      </c>
      <c r="E51" s="206"/>
      <c r="F51" s="658"/>
      <c r="G51" s="206" t="s">
        <v>1276</v>
      </c>
      <c r="H51" s="659">
        <f>VLOOKUP(G51,Lists!$A$45:$B$50,2,0)</f>
        <v>8</v>
      </c>
      <c r="I51" s="668" t="s">
        <v>1237</v>
      </c>
      <c r="J51" s="668"/>
      <c r="K51" s="669" t="e">
        <f>VLOOKUP(J51,Lists!$A$35:$B$40,2,0)</f>
        <v>#N/A</v>
      </c>
      <c r="L51" s="661" t="e">
        <f t="shared" si="47"/>
        <v>#N/A</v>
      </c>
      <c r="M51" s="662" t="str">
        <f t="shared" si="48"/>
        <v>n/a</v>
      </c>
      <c r="N51" s="729">
        <f>IF($B51=Lists!$A$14,Lists!$E$35)+IF($B51=Lists!$A$15,Lists!$E$40)+IF($B51=Lists!$A$16,Lists!$E$40)</f>
        <v>6</v>
      </c>
      <c r="O51" s="661">
        <f t="shared" si="44"/>
        <v>48</v>
      </c>
      <c r="P51" s="663">
        <f t="shared" si="45"/>
        <v>8.8888888888888892E-2</v>
      </c>
      <c r="Q51" s="663">
        <f>IF(ISERROR(P51*VLOOKUP($B$4,'Weighting '!$A$21:$B$31,2,0)),"n/a",P51*VLOOKUP($B$4,'Weighting '!$A$21:$B$31,2,0))</f>
        <v>5.3333333333333332E-3</v>
      </c>
      <c r="R51" s="664" t="e">
        <f t="shared" si="46"/>
        <v>#N/A</v>
      </c>
      <c r="S51" s="663" t="str">
        <f>IF(ISERROR(R51*VLOOKUP($B$4,'Weighting '!$A$21:$B$31,2,0)),"n/a",R51*VLOOKUP($B$4,'Weighting '!$A$21:$B$31,2,0))</f>
        <v>n/a</v>
      </c>
      <c r="T51" s="670"/>
    </row>
    <row r="52" spans="1:20" s="124" customFormat="1" x14ac:dyDescent="0.25">
      <c r="A52" s="138" t="s">
        <v>1447</v>
      </c>
      <c r="B52" s="156"/>
      <c r="C52" s="263" t="s">
        <v>516</v>
      </c>
      <c r="D52" s="156"/>
      <c r="E52" s="156"/>
      <c r="F52" s="156"/>
      <c r="G52" s="156"/>
      <c r="H52" s="156"/>
      <c r="I52" s="156"/>
      <c r="J52" s="156"/>
      <c r="K52" s="156"/>
      <c r="L52" s="156"/>
      <c r="M52" s="156"/>
      <c r="N52" s="121"/>
      <c r="O52" s="156"/>
      <c r="P52" s="156"/>
      <c r="Q52" s="156"/>
      <c r="R52" s="156"/>
      <c r="S52" s="156"/>
      <c r="T52" s="736"/>
    </row>
    <row r="53" spans="1:20" ht="92.55" customHeight="1" x14ac:dyDescent="0.25">
      <c r="A53" s="150" t="s">
        <v>1486</v>
      </c>
      <c r="B53" s="129" t="s">
        <v>39</v>
      </c>
      <c r="C53" s="229" t="s">
        <v>1203</v>
      </c>
      <c r="D53" s="666"/>
      <c r="E53" s="666"/>
      <c r="F53" s="667" t="s">
        <v>958</v>
      </c>
      <c r="G53" s="206" t="s">
        <v>9</v>
      </c>
      <c r="H53" s="659">
        <f>VLOOKUP(G53,Lists!$A$45:$B$50,2,0)</f>
        <v>1.0000000000000001E-5</v>
      </c>
      <c r="I53" s="206" t="s">
        <v>9</v>
      </c>
      <c r="J53" s="206" t="s">
        <v>9</v>
      </c>
      <c r="K53" s="669">
        <f>VLOOKUP(J53,Lists!$A$35:$B$40,2,0)</f>
        <v>0</v>
      </c>
      <c r="L53" s="661">
        <f t="shared" ref="L53" si="49">K53*H53</f>
        <v>0</v>
      </c>
      <c r="M53" s="662" t="str">
        <f t="shared" ref="M53" si="50">IF(ISERROR(L53/O53),"n/a",L53/O53)</f>
        <v>n/a</v>
      </c>
      <c r="N53" s="729">
        <f>IF($B53=Lists!$A$14,Lists!$E$35)+IF($B53=Lists!$A$15,Lists!$E$40)+IF($B53=Lists!$A$16,Lists!$E$40)</f>
        <v>0</v>
      </c>
      <c r="O53" s="661">
        <f t="shared" ref="O53" si="51">H53*N53</f>
        <v>0</v>
      </c>
      <c r="P53" s="663" t="str">
        <f t="shared" ref="P53" si="52">IF((O53/$O$2)&gt;0.0001,O53/$O$2,"n/a")</f>
        <v>n/a</v>
      </c>
      <c r="Q53" s="663" t="str">
        <f>IF(ISERROR(P53*VLOOKUP($B$4,'Weighting '!$A$21:$B$31,2,0)),"n/a",P53*VLOOKUP($B$4,'Weighting '!$A$21:$B$31,2,0))</f>
        <v>n/a</v>
      </c>
      <c r="R53" s="664" t="str">
        <f t="shared" ref="R53" si="53">IF($B53="Specification","n/a",L53/$O$2)</f>
        <v>n/a</v>
      </c>
      <c r="S53" s="663" t="str">
        <f>IF(ISERROR(R53*VLOOKUP($B$4,'Weighting '!$A$21:$B$31,2,0)),"n/a",R53*VLOOKUP($B$4,'Weighting '!$A$21:$B$31,2,0))</f>
        <v>n/a</v>
      </c>
      <c r="T53" s="673"/>
    </row>
    <row r="54" spans="1:20" s="124" customFormat="1" x14ac:dyDescent="0.25">
      <c r="A54" s="138" t="s">
        <v>1448</v>
      </c>
      <c r="B54" s="156"/>
      <c r="C54" s="263" t="s">
        <v>521</v>
      </c>
      <c r="D54" s="156"/>
      <c r="E54" s="156"/>
      <c r="F54" s="156"/>
      <c r="G54" s="156"/>
      <c r="H54" s="156"/>
      <c r="I54" s="156"/>
      <c r="J54" s="156"/>
      <c r="K54" s="156"/>
      <c r="L54" s="156"/>
      <c r="M54" s="156"/>
      <c r="N54" s="121"/>
      <c r="O54" s="156"/>
      <c r="P54" s="156"/>
      <c r="Q54" s="156"/>
      <c r="R54" s="156"/>
      <c r="S54" s="156"/>
      <c r="T54" s="736"/>
    </row>
    <row r="55" spans="1:20" ht="57.6" customHeight="1" x14ac:dyDescent="0.25">
      <c r="A55" s="150" t="s">
        <v>1487</v>
      </c>
      <c r="B55" s="129" t="s">
        <v>39</v>
      </c>
      <c r="C55" s="216" t="s">
        <v>1204</v>
      </c>
      <c r="D55" s="666"/>
      <c r="E55" s="666"/>
      <c r="F55" s="667" t="s">
        <v>958</v>
      </c>
      <c r="G55" s="206" t="s">
        <v>9</v>
      </c>
      <c r="H55" s="659">
        <f>VLOOKUP(G55,Lists!$A$45:$B$50,2,0)</f>
        <v>1.0000000000000001E-5</v>
      </c>
      <c r="I55" s="206" t="s">
        <v>9</v>
      </c>
      <c r="J55" s="206" t="s">
        <v>9</v>
      </c>
      <c r="K55" s="669">
        <f>VLOOKUP(J55,Lists!$A$35:$B$40,2,0)</f>
        <v>0</v>
      </c>
      <c r="L55" s="661">
        <f t="shared" ref="L55:L58" si="54">K55*H55</f>
        <v>0</v>
      </c>
      <c r="M55" s="662" t="str">
        <f t="shared" ref="M55:M58" si="55">IF(ISERROR(L55/O55),"n/a",L55/O55)</f>
        <v>n/a</v>
      </c>
      <c r="N55" s="729">
        <f>IF($B55=Lists!$A$14,Lists!$E$35)+IF($B55=Lists!$A$15,Lists!$E$40)+IF($B55=Lists!$A$16,Lists!$E$40)</f>
        <v>0</v>
      </c>
      <c r="O55" s="661">
        <f t="shared" ref="O55:O60" si="56">H55*N55</f>
        <v>0</v>
      </c>
      <c r="P55" s="663" t="str">
        <f t="shared" ref="P55:P60" si="57">IF((O55/$O$2)&gt;0.0001,O55/$O$2,"n/a")</f>
        <v>n/a</v>
      </c>
      <c r="Q55" s="663" t="str">
        <f>IF(ISERROR(P55*VLOOKUP($B$4,'Weighting '!$A$21:$B$31,2,0)),"n/a",P55*VLOOKUP($B$4,'Weighting '!$A$21:$B$31,2,0))</f>
        <v>n/a</v>
      </c>
      <c r="R55" s="664" t="str">
        <f t="shared" ref="R55:R60" si="58">IF($B55="Specification","n/a",L55/$O$2)</f>
        <v>n/a</v>
      </c>
      <c r="S55" s="663" t="str">
        <f>IF(ISERROR(R55*VLOOKUP($B$4,'Weighting '!$A$21:$B$31,2,0)),"n/a",R55*VLOOKUP($B$4,'Weighting '!$A$21:$B$31,2,0))</f>
        <v>n/a</v>
      </c>
      <c r="T55" s="673"/>
    </row>
    <row r="56" spans="1:20" ht="36.6" customHeight="1" x14ac:dyDescent="0.25">
      <c r="A56" s="150" t="s">
        <v>1488</v>
      </c>
      <c r="B56" s="136" t="s">
        <v>39</v>
      </c>
      <c r="C56" s="221" t="s">
        <v>1205</v>
      </c>
      <c r="D56" s="666"/>
      <c r="E56" s="666"/>
      <c r="F56" s="667" t="s">
        <v>958</v>
      </c>
      <c r="G56" s="206" t="s">
        <v>9</v>
      </c>
      <c r="H56" s="659">
        <f>VLOOKUP(G56,Lists!$A$45:$B$50,2,0)</f>
        <v>1.0000000000000001E-5</v>
      </c>
      <c r="I56" s="206" t="s">
        <v>9</v>
      </c>
      <c r="J56" s="206" t="s">
        <v>9</v>
      </c>
      <c r="K56" s="669">
        <f>VLOOKUP(J56,Lists!$A$35:$B$40,2,0)</f>
        <v>0</v>
      </c>
      <c r="L56" s="661">
        <f t="shared" si="54"/>
        <v>0</v>
      </c>
      <c r="M56" s="662" t="str">
        <f t="shared" si="55"/>
        <v>n/a</v>
      </c>
      <c r="N56" s="729">
        <f>IF($B56=Lists!$A$14,Lists!$E$35)+IF($B56=Lists!$A$15,Lists!$E$40)+IF($B56=Lists!$A$16,Lists!$E$40)</f>
        <v>0</v>
      </c>
      <c r="O56" s="661">
        <f t="shared" si="56"/>
        <v>0</v>
      </c>
      <c r="P56" s="663" t="str">
        <f t="shared" si="57"/>
        <v>n/a</v>
      </c>
      <c r="Q56" s="663" t="str">
        <f>IF(ISERROR(P56*VLOOKUP($B$4,'Weighting '!$A$21:$B$31,2,0)),"n/a",P56*VLOOKUP($B$4,'Weighting '!$A$21:$B$31,2,0))</f>
        <v>n/a</v>
      </c>
      <c r="R56" s="664" t="str">
        <f t="shared" si="58"/>
        <v>n/a</v>
      </c>
      <c r="S56" s="663" t="str">
        <f>IF(ISERROR(R56*VLOOKUP($B$4,'Weighting '!$A$21:$B$31,2,0)),"n/a",R56*VLOOKUP($B$4,'Weighting '!$A$21:$B$31,2,0))</f>
        <v>n/a</v>
      </c>
      <c r="T56" s="673"/>
    </row>
    <row r="57" spans="1:20" ht="61.8" customHeight="1" x14ac:dyDescent="0.25">
      <c r="A57" s="150" t="s">
        <v>1489</v>
      </c>
      <c r="B57" s="129" t="s">
        <v>39</v>
      </c>
      <c r="C57" s="221" t="s">
        <v>1206</v>
      </c>
      <c r="D57" s="666"/>
      <c r="E57" s="666"/>
      <c r="F57" s="667" t="s">
        <v>958</v>
      </c>
      <c r="G57" s="206" t="s">
        <v>9</v>
      </c>
      <c r="H57" s="659">
        <f>VLOOKUP(G57,Lists!$A$45:$B$50,2,0)</f>
        <v>1.0000000000000001E-5</v>
      </c>
      <c r="I57" s="206" t="s">
        <v>9</v>
      </c>
      <c r="J57" s="206" t="s">
        <v>9</v>
      </c>
      <c r="K57" s="669">
        <f>VLOOKUP(J57,Lists!$A$35:$B$40,2,0)</f>
        <v>0</v>
      </c>
      <c r="L57" s="661">
        <f t="shared" si="54"/>
        <v>0</v>
      </c>
      <c r="M57" s="662" t="str">
        <f t="shared" si="55"/>
        <v>n/a</v>
      </c>
      <c r="N57" s="729">
        <f>IF($B57=Lists!$A$14,Lists!$E$35)+IF($B57=Lists!$A$15,Lists!$E$40)+IF($B57=Lists!$A$16,Lists!$E$40)</f>
        <v>0</v>
      </c>
      <c r="O57" s="661">
        <f t="shared" si="56"/>
        <v>0</v>
      </c>
      <c r="P57" s="663" t="str">
        <f t="shared" si="57"/>
        <v>n/a</v>
      </c>
      <c r="Q57" s="663" t="str">
        <f>IF(ISERROR(P57*VLOOKUP($B$4,'Weighting '!$A$21:$B$31,2,0)),"n/a",P57*VLOOKUP($B$4,'Weighting '!$A$21:$B$31,2,0))</f>
        <v>n/a</v>
      </c>
      <c r="R57" s="664" t="str">
        <f t="shared" si="58"/>
        <v>n/a</v>
      </c>
      <c r="S57" s="663" t="str">
        <f>IF(ISERROR(R57*VLOOKUP($B$4,'Weighting '!$A$21:$B$31,2,0)),"n/a",R57*VLOOKUP($B$4,'Weighting '!$A$21:$B$31,2,0))</f>
        <v>n/a</v>
      </c>
      <c r="T57" s="673"/>
    </row>
    <row r="58" spans="1:20" ht="63" customHeight="1" x14ac:dyDescent="0.25">
      <c r="A58" s="137" t="s">
        <v>1601</v>
      </c>
      <c r="B58" s="114" t="s">
        <v>38</v>
      </c>
      <c r="C58" s="789" t="s">
        <v>1148</v>
      </c>
      <c r="D58" s="206" t="s">
        <v>958</v>
      </c>
      <c r="E58" s="206"/>
      <c r="F58" s="658"/>
      <c r="G58" s="206" t="s">
        <v>1231</v>
      </c>
      <c r="H58" s="783">
        <f>VLOOKUP(G58,Lists!$A$45:$B$50,2,0)</f>
        <v>10</v>
      </c>
      <c r="I58" s="668" t="s">
        <v>1257</v>
      </c>
      <c r="J58" s="668"/>
      <c r="K58" s="784" t="e">
        <f>VLOOKUP(J58,Lists!$A$35:$B$40,2,0)</f>
        <v>#N/A</v>
      </c>
      <c r="L58" s="783" t="e">
        <f t="shared" si="54"/>
        <v>#N/A</v>
      </c>
      <c r="M58" s="662" t="str">
        <f t="shared" si="55"/>
        <v>n/a</v>
      </c>
      <c r="N58" s="783">
        <f>IF($B58=Lists!$A$14,Lists!$E$35)+IF($B58=Lists!$A$15,Lists!$E$40)+IF($B58=Lists!$A$16,Lists!$E$40)</f>
        <v>6</v>
      </c>
      <c r="O58" s="783">
        <f t="shared" si="56"/>
        <v>60</v>
      </c>
      <c r="P58" s="785">
        <f t="shared" si="57"/>
        <v>0.1111111111111111</v>
      </c>
      <c r="Q58" s="785">
        <f>IF(ISERROR(P58*VLOOKUP($B$4,'Weighting '!$A$21:$B$31,2,0)),"n/a",P58*VLOOKUP($B$4,'Weighting '!$A$21:$B$31,2,0))</f>
        <v>6.6666666666666662E-3</v>
      </c>
      <c r="R58" s="790" t="e">
        <f t="shared" si="58"/>
        <v>#N/A</v>
      </c>
      <c r="S58" s="785" t="str">
        <f>IF(ISERROR(R58*VLOOKUP($B$4,'Weighting '!$A$21:$B$31,2,0)),"n/a",R58*VLOOKUP($B$4,'Weighting '!$A$21:$B$31,2,0))</f>
        <v>n/a</v>
      </c>
      <c r="T58" s="670"/>
    </row>
    <row r="59" spans="1:20" ht="33" customHeight="1" x14ac:dyDescent="0.25">
      <c r="A59" s="150" t="s">
        <v>1490</v>
      </c>
      <c r="B59" s="129" t="s">
        <v>39</v>
      </c>
      <c r="C59" s="622" t="s">
        <v>1207</v>
      </c>
      <c r="D59" s="666"/>
      <c r="E59" s="666"/>
      <c r="F59" s="667" t="s">
        <v>958</v>
      </c>
      <c r="G59" s="206" t="s">
        <v>9</v>
      </c>
      <c r="H59" s="659">
        <f>VLOOKUP(G59,Lists!$A$45:$B$50,2,0)</f>
        <v>1.0000000000000001E-5</v>
      </c>
      <c r="I59" s="206" t="s">
        <v>9</v>
      </c>
      <c r="J59" s="206" t="s">
        <v>9</v>
      </c>
      <c r="K59" s="669">
        <f>VLOOKUP(J59,Lists!$A$35:$B$40,2,0)</f>
        <v>0</v>
      </c>
      <c r="L59" s="661">
        <f t="shared" ref="L59:L60" si="59">K59*H59</f>
        <v>0</v>
      </c>
      <c r="M59" s="662" t="str">
        <f t="shared" ref="M59:M60" si="60">IF(ISERROR(L59/O59),"n/a",L59/O59)</f>
        <v>n/a</v>
      </c>
      <c r="N59" s="729">
        <f>IF($B59=Lists!$A$14,Lists!$E$35)+IF($B59=Lists!$A$15,Lists!$E$40)+IF($B59=Lists!$A$16,Lists!$E$40)</f>
        <v>0</v>
      </c>
      <c r="O59" s="661">
        <f t="shared" si="56"/>
        <v>0</v>
      </c>
      <c r="P59" s="663" t="str">
        <f t="shared" si="57"/>
        <v>n/a</v>
      </c>
      <c r="Q59" s="663" t="str">
        <f>IF(ISERROR(P59*VLOOKUP($B$4,'Weighting '!$A$21:$B$31,2,0)),"n/a",P59*VLOOKUP($B$4,'Weighting '!$A$21:$B$31,2,0))</f>
        <v>n/a</v>
      </c>
      <c r="R59" s="664" t="str">
        <f t="shared" si="58"/>
        <v>n/a</v>
      </c>
      <c r="S59" s="663" t="str">
        <f>IF(ISERROR(R59*VLOOKUP($B$4,'Weighting '!$A$21:$B$31,2,0)),"n/a",R59*VLOOKUP($B$4,'Weighting '!$A$21:$B$31,2,0))</f>
        <v>n/a</v>
      </c>
      <c r="T59" s="673"/>
    </row>
    <row r="60" spans="1:20" ht="61.35" customHeight="1" x14ac:dyDescent="0.25">
      <c r="A60" s="150" t="s">
        <v>1491</v>
      </c>
      <c r="B60" s="129" t="s">
        <v>39</v>
      </c>
      <c r="C60" s="221" t="s">
        <v>1208</v>
      </c>
      <c r="D60" s="666"/>
      <c r="E60" s="666"/>
      <c r="F60" s="667" t="s">
        <v>958</v>
      </c>
      <c r="G60" s="206" t="s">
        <v>9</v>
      </c>
      <c r="H60" s="659">
        <f>VLOOKUP(G60,Lists!$A$45:$B$50,2,0)</f>
        <v>1.0000000000000001E-5</v>
      </c>
      <c r="I60" s="206" t="s">
        <v>9</v>
      </c>
      <c r="J60" s="206" t="s">
        <v>9</v>
      </c>
      <c r="K60" s="669">
        <f>VLOOKUP(J60,Lists!$A$35:$B$40,2,0)</f>
        <v>0</v>
      </c>
      <c r="L60" s="661">
        <f t="shared" si="59"/>
        <v>0</v>
      </c>
      <c r="M60" s="662" t="str">
        <f t="shared" si="60"/>
        <v>n/a</v>
      </c>
      <c r="N60" s="729">
        <f>IF($B60=Lists!$A$14,Lists!$E$35)+IF($B60=Lists!$A$15,Lists!$E$40)+IF($B60=Lists!$A$16,Lists!$E$40)</f>
        <v>0</v>
      </c>
      <c r="O60" s="661">
        <f t="shared" si="56"/>
        <v>0</v>
      </c>
      <c r="P60" s="663" t="str">
        <f t="shared" si="57"/>
        <v>n/a</v>
      </c>
      <c r="Q60" s="663" t="str">
        <f>IF(ISERROR(P60*VLOOKUP($B$4,'Weighting '!$A$21:$B$31,2,0)),"n/a",P60*VLOOKUP($B$4,'Weighting '!$A$21:$B$31,2,0))</f>
        <v>n/a</v>
      </c>
      <c r="R60" s="664" t="str">
        <f t="shared" si="58"/>
        <v>n/a</v>
      </c>
      <c r="S60" s="663" t="str">
        <f>IF(ISERROR(R60*VLOOKUP($B$4,'Weighting '!$A$21:$B$31,2,0)),"n/a",R60*VLOOKUP($B$4,'Weighting '!$A$21:$B$31,2,0))</f>
        <v>n/a</v>
      </c>
      <c r="T60" s="673"/>
    </row>
  </sheetData>
  <sheetProtection algorithmName="SHA-512" hashValue="tPHJibgY6HXCiam2YuBzykJYdbMUItOVee+thlQs3ch37r7duAhx3qnxVv2uSNxnNZXLmZAmn96Nr4q2xzV7yQ==" saltValue="AIwqXs4+IJ2gD18Iyol6zg==" spinCount="100000" sheet="1" objects="1" scenarios="1" formatCells="0" formatColumns="0" formatRows="0" autoFilter="0" pivotTables="0"/>
  <autoFilter ref="A5:U60" xr:uid="{C440C1F3-0CC9-42E2-B612-84BAB1EAFB7C}"/>
  <phoneticPr fontId="12" type="noConversion"/>
  <dataValidations count="5">
    <dataValidation type="list" allowBlank="1" showInputMessage="1" showErrorMessage="1" sqref="B22:B23 B31:B34 B61:B1048576 B2 B5:B20 B36:B50" xr:uid="{2B928B1B-9D50-41D9-AC7E-9B04A7351563}">
      <formula1>Spec_Compl_Adj</formula1>
    </dataValidation>
    <dataValidation type="list" allowBlank="1" showInputMessage="1" showErrorMessage="1" sqref="J4" xr:uid="{F3B64CBD-84AF-4A20-8872-9B1CE6C52846}">
      <formula1>Adj_Service</formula1>
    </dataValidation>
    <dataValidation type="list" allowBlank="1" showInputMessage="1" showErrorMessage="1" sqref="N4 G4:H4 K4:L4" xr:uid="{38087BB2-4D2F-46D1-8002-8CC920BAA79B}">
      <formula1>Adj_Weight</formula1>
    </dataValidation>
    <dataValidation type="list" allowBlank="1" showInputMessage="1" showErrorMessage="1" sqref="I4" xr:uid="{6A366378-B47F-458E-A3F7-19D70852D64C}">
      <formula1>Adj_Evidence</formula1>
    </dataValidation>
    <dataValidation type="list" allowBlank="1" showInputMessage="1" showErrorMessage="1" sqref="D8:E8 D10:E10 D20:E22 D24:E27 D29:D31 D33:E34 D37:E39 D42:E43 D45:E45 D47:E50 D53:E53 D55:E57 D12:E18 E29:E30 D59:E60" xr:uid="{A4B9B632-4E7D-43CE-BEBB-1F56872A3982}">
      <formula1>"Yes,No"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F1AF7DB-C4A9-4385-B62E-BDC9017342C4}">
          <x14:formula1>
            <xm:f>Lists!$A$45:$A$50</xm:f>
          </x14:formula1>
          <xm:sqref>G6 G9 G20 G28 G31 G35 G40 G46 G51 G58</xm:sqref>
        </x14:dataValidation>
        <x14:dataValidation type="list" allowBlank="1" showInputMessage="1" showErrorMessage="1" xr:uid="{6CB46D11-D99E-4553-9473-DD1D79C9DE05}">
          <x14:formula1>
            <xm:f>Lists!$A$22:$A$30</xm:f>
          </x14:formula1>
          <xm:sqref>I9 I20 I28 I31 I35 I40 I46 I51 I58 I6</xm:sqref>
        </x14:dataValidation>
        <x14:dataValidation type="list" allowBlank="1" showInputMessage="1" showErrorMessage="1" xr:uid="{E67654AB-BC50-4446-995C-C931B0171BB4}">
          <x14:formula1>
            <xm:f>Lists!$A$35:$A$40</xm:f>
          </x14:formula1>
          <xm:sqref>J9 J20 J28 J31 J35 J40 J46 J51 J58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246E-B88A-43EA-8CEF-6594D2909D7D}">
  <sheetPr codeName="Sheet30">
    <tabColor rgb="FFFFC000"/>
  </sheetPr>
  <dimension ref="A1:AX60"/>
  <sheetViews>
    <sheetView topLeftCell="C6" zoomScale="120" zoomScaleNormal="120" workbookViewId="0">
      <selection activeCell="F12" sqref="F12"/>
    </sheetView>
  </sheetViews>
  <sheetFormatPr defaultColWidth="8.81640625" defaultRowHeight="13.8" x14ac:dyDescent="0.25"/>
  <cols>
    <col min="1" max="1" width="13.54296875" style="127" customWidth="1"/>
    <col min="2" max="2" width="15.453125" style="146" customWidth="1"/>
    <col min="3" max="3" width="75.54296875" style="127" customWidth="1"/>
    <col min="4" max="4" width="43" style="203" hidden="1" customWidth="1"/>
    <col min="5" max="5" width="16.7265625" style="162" customWidth="1"/>
    <col min="6" max="6" width="22" style="162" customWidth="1"/>
    <col min="7" max="7" width="46.7265625" style="162" customWidth="1"/>
    <col min="8" max="8" width="53.7265625" style="162" customWidth="1"/>
    <col min="9" max="16384" width="8.81640625" style="162"/>
  </cols>
  <sheetData>
    <row r="1" spans="1:50" s="146" customFormat="1" ht="42" thickBot="1" x14ac:dyDescent="0.3">
      <c r="A1" s="114" t="s">
        <v>94</v>
      </c>
      <c r="B1" s="114" t="s">
        <v>36</v>
      </c>
      <c r="C1" s="114" t="s">
        <v>40</v>
      </c>
      <c r="D1" s="115" t="s">
        <v>155</v>
      </c>
      <c r="E1" s="434" t="s">
        <v>710</v>
      </c>
      <c r="F1" s="531" t="s">
        <v>1003</v>
      </c>
      <c r="G1" s="484" t="s">
        <v>999</v>
      </c>
      <c r="H1" s="146" t="s">
        <v>711</v>
      </c>
    </row>
    <row r="2" spans="1:50" s="119" customFormat="1" ht="152.4" thickBot="1" x14ac:dyDescent="0.3">
      <c r="A2" s="114"/>
      <c r="B2" s="114" t="s">
        <v>37</v>
      </c>
      <c r="C2" s="276" t="s">
        <v>579</v>
      </c>
      <c r="D2" s="125"/>
      <c r="E2" s="435"/>
      <c r="F2" s="498"/>
      <c r="G2" s="530"/>
    </row>
    <row r="3" spans="1:50" s="195" customFormat="1" ht="14.4" thickBot="1" x14ac:dyDescent="0.3">
      <c r="A3" s="156"/>
      <c r="B3" s="121"/>
      <c r="C3" s="138" t="s">
        <v>250</v>
      </c>
      <c r="D3" s="123"/>
      <c r="E3" s="458"/>
      <c r="F3" s="534"/>
      <c r="G3" s="509"/>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row>
    <row r="4" spans="1:50" s="153" customFormat="1" ht="290.39999999999998" thickBot="1" x14ac:dyDescent="0.3">
      <c r="A4" s="137"/>
      <c r="B4" s="114" t="s">
        <v>39</v>
      </c>
      <c r="C4" s="117" t="s">
        <v>251</v>
      </c>
      <c r="D4" s="125" t="s">
        <v>252</v>
      </c>
      <c r="E4" s="435" t="s">
        <v>578</v>
      </c>
      <c r="F4" s="498" t="s">
        <v>984</v>
      </c>
      <c r="G4" s="509"/>
    </row>
    <row r="5" spans="1:50" s="153" customFormat="1" ht="42" thickBot="1" x14ac:dyDescent="0.3">
      <c r="A5" s="137"/>
      <c r="B5" s="116" t="s">
        <v>38</v>
      </c>
      <c r="C5" s="135" t="s">
        <v>253</v>
      </c>
      <c r="D5" s="125" t="s">
        <v>107</v>
      </c>
      <c r="E5" s="435" t="s">
        <v>578</v>
      </c>
      <c r="F5" s="498" t="s">
        <v>981</v>
      </c>
      <c r="G5" s="509"/>
    </row>
    <row r="6" spans="1:50" s="153" customFormat="1" ht="97.2" thickBot="1" x14ac:dyDescent="0.3">
      <c r="A6" s="145"/>
      <c r="B6" s="114" t="s">
        <v>39</v>
      </c>
      <c r="C6" s="117" t="s">
        <v>254</v>
      </c>
      <c r="D6" s="125"/>
      <c r="E6" s="435" t="s">
        <v>703</v>
      </c>
      <c r="F6" s="498" t="s">
        <v>1077</v>
      </c>
      <c r="G6" s="510"/>
    </row>
    <row r="7" spans="1:50" s="153" customFormat="1" ht="42" thickBot="1" x14ac:dyDescent="0.3">
      <c r="A7" s="137"/>
      <c r="B7" s="129" t="s">
        <v>38</v>
      </c>
      <c r="C7" s="117" t="s">
        <v>361</v>
      </c>
      <c r="D7" s="125" t="s">
        <v>107</v>
      </c>
      <c r="E7" s="435" t="s">
        <v>703</v>
      </c>
      <c r="F7" s="498" t="s">
        <v>1077</v>
      </c>
      <c r="G7" s="510"/>
    </row>
    <row r="8" spans="1:50" s="153" customFormat="1" ht="28.2" thickBot="1" x14ac:dyDescent="0.3">
      <c r="A8" s="137"/>
      <c r="B8" s="114" t="s">
        <v>39</v>
      </c>
      <c r="C8" s="117" t="s">
        <v>255</v>
      </c>
      <c r="D8" s="152"/>
      <c r="E8" s="435" t="s">
        <v>578</v>
      </c>
      <c r="F8" s="498" t="s">
        <v>981</v>
      </c>
      <c r="G8" s="510"/>
    </row>
    <row r="9" spans="1:50" s="197" customFormat="1" ht="14.4" thickBot="1" x14ac:dyDescent="0.3">
      <c r="A9" s="156"/>
      <c r="B9" s="121"/>
      <c r="C9" s="138" t="s">
        <v>79</v>
      </c>
      <c r="D9" s="123"/>
      <c r="E9" s="458"/>
      <c r="F9" s="534"/>
      <c r="G9" s="530"/>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row>
    <row r="10" spans="1:50" s="197" customFormat="1" ht="28.2" thickBot="1" x14ac:dyDescent="0.3">
      <c r="A10" s="346"/>
      <c r="B10" s="114" t="s">
        <v>39</v>
      </c>
      <c r="C10" s="126" t="s">
        <v>256</v>
      </c>
      <c r="D10" s="196"/>
      <c r="E10" s="459"/>
      <c r="F10" s="537" t="s">
        <v>981</v>
      </c>
      <c r="G10" s="510"/>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row>
    <row r="11" spans="1:50" s="153" customFormat="1" ht="69.599999999999994" thickBot="1" x14ac:dyDescent="0.3">
      <c r="A11" s="145"/>
      <c r="B11" s="114" t="s">
        <v>39</v>
      </c>
      <c r="C11" s="126" t="s">
        <v>257</v>
      </c>
      <c r="D11" s="125" t="s">
        <v>258</v>
      </c>
      <c r="E11" s="459"/>
      <c r="F11" s="537" t="s">
        <v>981</v>
      </c>
      <c r="G11" s="510"/>
    </row>
    <row r="12" spans="1:50" ht="70.8" customHeight="1" thickBot="1" x14ac:dyDescent="0.3">
      <c r="A12" s="129"/>
      <c r="B12" s="114" t="s">
        <v>39</v>
      </c>
      <c r="C12" s="126" t="s">
        <v>1174</v>
      </c>
      <c r="D12" s="196"/>
      <c r="E12" s="459"/>
      <c r="F12" s="537" t="s">
        <v>1152</v>
      </c>
      <c r="G12" s="510" t="s">
        <v>981</v>
      </c>
    </row>
    <row r="13" spans="1:50" s="195" customFormat="1" ht="144.6" customHeight="1" thickBot="1" x14ac:dyDescent="0.3">
      <c r="A13" s="347"/>
      <c r="B13" s="114" t="s">
        <v>39</v>
      </c>
      <c r="C13" s="126" t="s">
        <v>260</v>
      </c>
      <c r="D13" s="130"/>
      <c r="E13" s="610" t="s">
        <v>491</v>
      </c>
      <c r="F13" s="538" t="s">
        <v>981</v>
      </c>
      <c r="G13" s="510" t="s">
        <v>981</v>
      </c>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row>
    <row r="14" spans="1:50" s="153" customFormat="1" ht="133.35" customHeight="1" thickBot="1" x14ac:dyDescent="0.3">
      <c r="A14" s="318"/>
      <c r="B14" s="114" t="s">
        <v>39</v>
      </c>
      <c r="C14" s="126" t="s">
        <v>261</v>
      </c>
      <c r="D14" s="130"/>
      <c r="E14" s="460" t="s">
        <v>492</v>
      </c>
      <c r="F14" s="538" t="s">
        <v>981</v>
      </c>
      <c r="G14" s="477" t="s">
        <v>1026</v>
      </c>
    </row>
    <row r="15" spans="1:50" s="153" customFormat="1" ht="28.2" thickBot="1" x14ac:dyDescent="0.3">
      <c r="A15" s="142"/>
      <c r="B15" s="114" t="s">
        <v>39</v>
      </c>
      <c r="C15" s="126" t="s">
        <v>262</v>
      </c>
      <c r="D15" s="130"/>
      <c r="E15" s="459"/>
      <c r="F15" s="537" t="s">
        <v>981</v>
      </c>
      <c r="G15" s="510"/>
    </row>
    <row r="16" spans="1:50" s="153" customFormat="1" ht="114.6" customHeight="1" thickBot="1" x14ac:dyDescent="0.3">
      <c r="A16" s="142"/>
      <c r="B16" s="114" t="s">
        <v>39</v>
      </c>
      <c r="C16" s="117" t="s">
        <v>362</v>
      </c>
      <c r="D16" s="125" t="s">
        <v>363</v>
      </c>
      <c r="E16" s="435" t="s">
        <v>578</v>
      </c>
      <c r="F16" s="498" t="s">
        <v>981</v>
      </c>
      <c r="G16" s="510"/>
    </row>
    <row r="17" spans="1:50" s="153" customFormat="1" ht="14.4" thickBot="1" x14ac:dyDescent="0.3">
      <c r="A17" s="156"/>
      <c r="B17" s="121"/>
      <c r="C17" s="138" t="s">
        <v>263</v>
      </c>
      <c r="D17" s="123"/>
      <c r="E17" s="458"/>
      <c r="F17" s="534"/>
      <c r="G17" s="510"/>
    </row>
    <row r="18" spans="1:50" s="153" customFormat="1" ht="192.75" customHeight="1" thickBot="1" x14ac:dyDescent="0.3">
      <c r="A18" s="142"/>
      <c r="B18" s="114" t="s">
        <v>37</v>
      </c>
      <c r="C18" s="117" t="s">
        <v>708</v>
      </c>
      <c r="D18" s="199"/>
      <c r="E18" s="611" t="s">
        <v>528</v>
      </c>
      <c r="F18" s="539" t="s">
        <v>981</v>
      </c>
      <c r="G18" s="511"/>
      <c r="H18" s="320" t="s">
        <v>709</v>
      </c>
    </row>
    <row r="19" spans="1:50" s="153" customFormat="1" ht="28.2" thickBot="1" x14ac:dyDescent="0.3">
      <c r="A19" s="227"/>
      <c r="B19" s="230" t="s">
        <v>39</v>
      </c>
      <c r="C19" s="234" t="s">
        <v>493</v>
      </c>
      <c r="D19" s="264"/>
      <c r="E19" s="440" t="s">
        <v>373</v>
      </c>
      <c r="F19" s="533" t="s">
        <v>981</v>
      </c>
      <c r="G19" s="511"/>
    </row>
    <row r="20" spans="1:50" s="153" customFormat="1" ht="75.599999999999994" customHeight="1" thickBot="1" x14ac:dyDescent="0.3">
      <c r="A20" s="142"/>
      <c r="B20" s="114" t="s">
        <v>39</v>
      </c>
      <c r="C20" s="117" t="s">
        <v>264</v>
      </c>
      <c r="D20" s="130"/>
      <c r="E20" s="435" t="s">
        <v>578</v>
      </c>
      <c r="F20" s="498" t="s">
        <v>981</v>
      </c>
      <c r="G20" s="511"/>
    </row>
    <row r="21" spans="1:50" s="195" customFormat="1" ht="14.4" thickBot="1" x14ac:dyDescent="0.3">
      <c r="A21" s="156"/>
      <c r="B21" s="121"/>
      <c r="C21" s="138" t="s">
        <v>2</v>
      </c>
      <c r="D21" s="123"/>
      <c r="E21" s="458"/>
      <c r="F21" s="534"/>
      <c r="G21" s="511"/>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row>
    <row r="22" spans="1:50" s="195" customFormat="1" ht="70.349999999999994" customHeight="1" thickBot="1" x14ac:dyDescent="0.3">
      <c r="A22" s="236"/>
      <c r="B22" s="230" t="s">
        <v>39</v>
      </c>
      <c r="C22" s="234" t="s">
        <v>494</v>
      </c>
      <c r="D22" s="225"/>
      <c r="E22" s="440" t="s">
        <v>373</v>
      </c>
      <c r="F22" s="533" t="s">
        <v>981</v>
      </c>
      <c r="G22" s="511"/>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row>
    <row r="23" spans="1:50" s="195" customFormat="1" ht="66.599999999999994" thickBot="1" x14ac:dyDescent="0.3">
      <c r="A23" s="236"/>
      <c r="B23" s="230" t="s">
        <v>39</v>
      </c>
      <c r="C23" s="234" t="s">
        <v>495</v>
      </c>
      <c r="D23" s="225"/>
      <c r="E23" s="440" t="s">
        <v>373</v>
      </c>
      <c r="F23" s="533" t="s">
        <v>981</v>
      </c>
      <c r="G23" s="511"/>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row>
    <row r="24" spans="1:50" s="195" customFormat="1" ht="28.2" thickBot="1" x14ac:dyDescent="0.3">
      <c r="A24" s="236"/>
      <c r="B24" s="230" t="s">
        <v>39</v>
      </c>
      <c r="C24" s="234" t="s">
        <v>496</v>
      </c>
      <c r="D24" s="225"/>
      <c r="E24" s="440" t="s">
        <v>373</v>
      </c>
      <c r="F24" s="533" t="s">
        <v>981</v>
      </c>
      <c r="G24" s="530"/>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row>
    <row r="25" spans="1:50" s="195" customFormat="1" ht="66.599999999999994" thickBot="1" x14ac:dyDescent="0.3">
      <c r="A25" s="236"/>
      <c r="B25" s="230" t="s">
        <v>39</v>
      </c>
      <c r="C25" s="234" t="s">
        <v>497</v>
      </c>
      <c r="D25" s="225"/>
      <c r="E25" s="440" t="s">
        <v>373</v>
      </c>
      <c r="F25" s="533" t="s">
        <v>981</v>
      </c>
      <c r="G25" s="530"/>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row>
    <row r="26" spans="1:50" s="195" customFormat="1" ht="28.2" thickBot="1" x14ac:dyDescent="0.3">
      <c r="A26" s="236"/>
      <c r="B26" s="230" t="s">
        <v>38</v>
      </c>
      <c r="C26" s="231" t="s">
        <v>498</v>
      </c>
      <c r="D26" s="225"/>
      <c r="E26" s="440" t="s">
        <v>373</v>
      </c>
      <c r="F26" s="533" t="s">
        <v>981</v>
      </c>
      <c r="G26" s="530"/>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row>
    <row r="27" spans="1:50" s="195" customFormat="1" ht="66.599999999999994" thickBot="1" x14ac:dyDescent="0.3">
      <c r="A27" s="236"/>
      <c r="B27" s="350" t="s">
        <v>39</v>
      </c>
      <c r="C27" s="229" t="s">
        <v>499</v>
      </c>
      <c r="D27" s="349"/>
      <c r="E27" s="439" t="s">
        <v>712</v>
      </c>
      <c r="F27" s="488" t="s">
        <v>981</v>
      </c>
      <c r="G27" s="510" t="s">
        <v>995</v>
      </c>
      <c r="H27" s="348" t="s">
        <v>713</v>
      </c>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row>
    <row r="28" spans="1:50" s="195" customFormat="1" ht="93" customHeight="1" thickBot="1" x14ac:dyDescent="0.3">
      <c r="A28" s="236"/>
      <c r="B28" s="230" t="s">
        <v>39</v>
      </c>
      <c r="C28" s="234" t="s">
        <v>500</v>
      </c>
      <c r="D28" s="225"/>
      <c r="E28" s="440" t="s">
        <v>373</v>
      </c>
      <c r="F28" s="533" t="s">
        <v>1074</v>
      </c>
      <c r="G28" s="530"/>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row>
    <row r="29" spans="1:50" ht="144" customHeight="1" thickBot="1" x14ac:dyDescent="0.3">
      <c r="A29" s="200"/>
      <c r="B29" s="114" t="s">
        <v>37</v>
      </c>
      <c r="C29" s="126" t="s">
        <v>714</v>
      </c>
      <c r="D29" s="199"/>
      <c r="E29" s="459"/>
      <c r="F29" s="537" t="s">
        <v>981</v>
      </c>
      <c r="G29" s="530"/>
    </row>
    <row r="30" spans="1:50" ht="14.4" thickBot="1" x14ac:dyDescent="0.3">
      <c r="A30" s="156"/>
      <c r="B30" s="121"/>
      <c r="C30" s="138" t="s">
        <v>24</v>
      </c>
      <c r="D30" s="123"/>
      <c r="E30" s="458"/>
      <c r="F30" s="534"/>
      <c r="G30" s="530"/>
    </row>
    <row r="31" spans="1:50" ht="79.5" customHeight="1" thickBot="1" x14ac:dyDescent="0.3">
      <c r="A31" s="201"/>
      <c r="B31" s="114" t="s">
        <v>39</v>
      </c>
      <c r="C31" s="126" t="s">
        <v>265</v>
      </c>
      <c r="D31" s="199"/>
      <c r="E31" s="461"/>
      <c r="F31" s="540" t="s">
        <v>981</v>
      </c>
      <c r="G31" s="530"/>
    </row>
    <row r="32" spans="1:50" ht="67.5" customHeight="1" thickBot="1" x14ac:dyDescent="0.3">
      <c r="A32" s="200"/>
      <c r="B32" s="114" t="s">
        <v>39</v>
      </c>
      <c r="C32" s="126" t="s">
        <v>266</v>
      </c>
      <c r="D32" s="199"/>
      <c r="E32" s="461"/>
      <c r="F32" s="540" t="s">
        <v>981</v>
      </c>
      <c r="G32" s="530"/>
    </row>
    <row r="33" spans="1:50" ht="40.200000000000003" thickBot="1" x14ac:dyDescent="0.3">
      <c r="A33" s="256"/>
      <c r="B33" s="350" t="s">
        <v>38</v>
      </c>
      <c r="C33" s="249" t="s">
        <v>501</v>
      </c>
      <c r="D33" s="264"/>
      <c r="E33" s="440" t="s">
        <v>373</v>
      </c>
      <c r="F33" s="533" t="s">
        <v>981</v>
      </c>
      <c r="G33" s="530" t="s">
        <v>981</v>
      </c>
    </row>
    <row r="34" spans="1:50" ht="14.4" thickBot="1" x14ac:dyDescent="0.3">
      <c r="A34" s="156"/>
      <c r="B34" s="120"/>
      <c r="C34" s="138" t="s">
        <v>57</v>
      </c>
      <c r="D34" s="123"/>
      <c r="E34" s="458"/>
      <c r="F34" s="534"/>
      <c r="G34" s="530"/>
    </row>
    <row r="35" spans="1:50" ht="55.8" thickBot="1" x14ac:dyDescent="0.3">
      <c r="A35" s="200"/>
      <c r="B35" s="116" t="s">
        <v>39</v>
      </c>
      <c r="C35" s="131" t="s">
        <v>267</v>
      </c>
      <c r="D35" s="130" t="s">
        <v>268</v>
      </c>
      <c r="E35" s="435" t="s">
        <v>578</v>
      </c>
      <c r="F35" s="498" t="s">
        <v>981</v>
      </c>
      <c r="G35" s="530"/>
    </row>
    <row r="36" spans="1:50" ht="142.35" customHeight="1" thickBot="1" x14ac:dyDescent="0.3">
      <c r="A36" s="200"/>
      <c r="B36" s="294" t="s">
        <v>39</v>
      </c>
      <c r="C36" s="117" t="s">
        <v>269</v>
      </c>
      <c r="D36" s="199"/>
      <c r="E36" s="612" t="s">
        <v>502</v>
      </c>
      <c r="F36" s="541" t="s">
        <v>981</v>
      </c>
      <c r="G36" s="530" t="s">
        <v>980</v>
      </c>
    </row>
    <row r="37" spans="1:50" ht="93" thickBot="1" x14ac:dyDescent="0.3">
      <c r="A37" s="137"/>
      <c r="B37" s="114" t="s">
        <v>39</v>
      </c>
      <c r="C37" s="117" t="s">
        <v>270</v>
      </c>
      <c r="D37" s="125"/>
      <c r="E37" s="462"/>
      <c r="F37" s="613" t="s">
        <v>1143</v>
      </c>
      <c r="G37" s="475" t="s">
        <v>1156</v>
      </c>
    </row>
    <row r="38" spans="1:50" ht="64.349999999999994" customHeight="1" thickBot="1" x14ac:dyDescent="0.3">
      <c r="A38" s="200"/>
      <c r="B38" s="114" t="s">
        <v>38</v>
      </c>
      <c r="C38" s="142" t="s">
        <v>101</v>
      </c>
      <c r="D38" s="125"/>
      <c r="E38" s="463" t="s">
        <v>449</v>
      </c>
      <c r="F38" s="514" t="s">
        <v>981</v>
      </c>
      <c r="G38" s="530"/>
    </row>
    <row r="39" spans="1:50" s="195" customFormat="1" ht="14.4" thickBot="1" x14ac:dyDescent="0.3">
      <c r="A39" s="156"/>
      <c r="B39" s="121"/>
      <c r="C39" s="138" t="s">
        <v>50</v>
      </c>
      <c r="D39" s="123"/>
      <c r="E39" s="458"/>
      <c r="F39" s="534"/>
      <c r="G39" s="530"/>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row>
    <row r="40" spans="1:50" ht="55.8" thickBot="1" x14ac:dyDescent="0.3">
      <c r="A40" s="200"/>
      <c r="B40" s="114" t="s">
        <v>39</v>
      </c>
      <c r="C40" s="117" t="s">
        <v>271</v>
      </c>
      <c r="D40" s="125" t="s">
        <v>58</v>
      </c>
      <c r="E40" s="435" t="s">
        <v>578</v>
      </c>
      <c r="F40" s="498" t="s">
        <v>981</v>
      </c>
      <c r="G40" s="530"/>
    </row>
    <row r="41" spans="1:50" ht="83.4" thickBot="1" x14ac:dyDescent="0.3">
      <c r="A41" s="145"/>
      <c r="B41" s="114" t="s">
        <v>39</v>
      </c>
      <c r="C41" s="117" t="s">
        <v>272</v>
      </c>
      <c r="D41" s="125" t="s">
        <v>80</v>
      </c>
      <c r="E41" s="462"/>
      <c r="F41" s="542" t="s">
        <v>981</v>
      </c>
      <c r="G41" s="530"/>
    </row>
    <row r="42" spans="1:50" ht="14.4" thickBot="1" x14ac:dyDescent="0.3">
      <c r="A42" s="156"/>
      <c r="B42" s="121"/>
      <c r="C42" s="138" t="s">
        <v>273</v>
      </c>
      <c r="D42" s="123"/>
      <c r="E42" s="458"/>
      <c r="F42" s="534"/>
      <c r="G42" s="530"/>
    </row>
    <row r="43" spans="1:50" ht="159.6" customHeight="1" thickBot="1" x14ac:dyDescent="0.3">
      <c r="A43" s="200"/>
      <c r="B43" s="114" t="s">
        <v>39</v>
      </c>
      <c r="C43" s="131" t="s">
        <v>274</v>
      </c>
      <c r="D43" s="199"/>
      <c r="E43" s="462"/>
      <c r="F43" s="542" t="s">
        <v>981</v>
      </c>
      <c r="G43" s="530"/>
    </row>
    <row r="44" spans="1:50" ht="42" thickBot="1" x14ac:dyDescent="0.3">
      <c r="A44" s="200"/>
      <c r="B44" s="114" t="s">
        <v>38</v>
      </c>
      <c r="C44" s="135" t="s">
        <v>275</v>
      </c>
      <c r="D44" s="125" t="s">
        <v>276</v>
      </c>
      <c r="E44" s="435" t="s">
        <v>578</v>
      </c>
      <c r="F44" s="498" t="s">
        <v>981</v>
      </c>
      <c r="G44" s="530"/>
    </row>
    <row r="45" spans="1:50" ht="42" thickBot="1" x14ac:dyDescent="0.3">
      <c r="A45" s="256"/>
      <c r="B45" s="230" t="s">
        <v>39</v>
      </c>
      <c r="C45" s="234" t="s">
        <v>506</v>
      </c>
      <c r="D45" s="219"/>
      <c r="E45" s="444" t="s">
        <v>724</v>
      </c>
      <c r="F45" s="543" t="s">
        <v>1077</v>
      </c>
      <c r="G45" s="530" t="s">
        <v>996</v>
      </c>
    </row>
    <row r="46" spans="1:50" ht="42" thickBot="1" x14ac:dyDescent="0.3">
      <c r="A46" s="256"/>
      <c r="B46" s="230" t="s">
        <v>38</v>
      </c>
      <c r="C46" s="231" t="s">
        <v>507</v>
      </c>
      <c r="D46" s="219"/>
      <c r="E46" s="444" t="s">
        <v>724</v>
      </c>
      <c r="F46" s="543" t="s">
        <v>1077</v>
      </c>
      <c r="G46" s="530" t="s">
        <v>997</v>
      </c>
    </row>
    <row r="47" spans="1:50" s="195" customFormat="1" ht="28.2" thickBot="1" x14ac:dyDescent="0.3">
      <c r="A47" s="198"/>
      <c r="B47" s="114" t="s">
        <v>39</v>
      </c>
      <c r="C47" s="137" t="s">
        <v>277</v>
      </c>
      <c r="D47" s="199"/>
      <c r="E47" s="435" t="s">
        <v>578</v>
      </c>
      <c r="F47" s="498" t="s">
        <v>981</v>
      </c>
      <c r="G47" s="530"/>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row>
    <row r="48" spans="1:50" ht="183" customHeight="1" thickBot="1" x14ac:dyDescent="0.3">
      <c r="A48" s="137"/>
      <c r="B48" s="114" t="s">
        <v>39</v>
      </c>
      <c r="C48" s="117" t="s">
        <v>278</v>
      </c>
      <c r="D48" s="199"/>
      <c r="E48" s="435" t="s">
        <v>730</v>
      </c>
      <c r="F48" s="572" t="s">
        <v>1146</v>
      </c>
      <c r="G48" s="530"/>
    </row>
    <row r="49" spans="1:8" ht="42" thickBot="1" x14ac:dyDescent="0.3">
      <c r="A49" s="150"/>
      <c r="B49" s="114" t="s">
        <v>39</v>
      </c>
      <c r="C49" s="117" t="s">
        <v>279</v>
      </c>
      <c r="D49" s="199"/>
      <c r="E49" s="435" t="s">
        <v>578</v>
      </c>
      <c r="F49" s="498" t="s">
        <v>981</v>
      </c>
      <c r="G49" s="530"/>
    </row>
    <row r="50" spans="1:8" ht="42" thickBot="1" x14ac:dyDescent="0.3">
      <c r="A50" s="137"/>
      <c r="B50" s="114" t="s">
        <v>39</v>
      </c>
      <c r="C50" s="117" t="s">
        <v>280</v>
      </c>
      <c r="D50" s="199"/>
      <c r="E50" s="435" t="s">
        <v>578</v>
      </c>
      <c r="F50" s="498" t="s">
        <v>981</v>
      </c>
      <c r="G50" s="530"/>
    </row>
    <row r="51" spans="1:8" ht="88.35" customHeight="1" thickBot="1" x14ac:dyDescent="0.3">
      <c r="A51" s="137"/>
      <c r="B51" s="114" t="s">
        <v>1145</v>
      </c>
      <c r="C51" s="231" t="s">
        <v>1144</v>
      </c>
      <c r="D51" s="199"/>
      <c r="E51" s="435"/>
      <c r="F51" s="498" t="s">
        <v>981</v>
      </c>
      <c r="G51" s="530"/>
    </row>
    <row r="52" spans="1:8" ht="28.2" thickBot="1" x14ac:dyDescent="0.3">
      <c r="A52" s="237"/>
      <c r="B52" s="262"/>
      <c r="C52" s="233" t="s">
        <v>516</v>
      </c>
      <c r="D52" s="199"/>
      <c r="E52" s="440" t="s">
        <v>373</v>
      </c>
      <c r="F52" s="533"/>
      <c r="G52" s="530"/>
    </row>
    <row r="53" spans="1:8" ht="129" customHeight="1" thickBot="1" x14ac:dyDescent="0.3">
      <c r="A53" s="237"/>
      <c r="B53" s="230" t="s">
        <v>39</v>
      </c>
      <c r="C53" s="234" t="s">
        <v>1157</v>
      </c>
      <c r="D53" s="264"/>
      <c r="E53" s="440" t="s">
        <v>373</v>
      </c>
      <c r="F53" s="440" t="s">
        <v>1158</v>
      </c>
      <c r="G53" s="530"/>
    </row>
    <row r="54" spans="1:8" ht="28.2" thickBot="1" x14ac:dyDescent="0.3">
      <c r="A54" s="237"/>
      <c r="B54" s="352"/>
      <c r="C54" s="354" t="s">
        <v>521</v>
      </c>
      <c r="D54" s="199"/>
      <c r="E54" s="464" t="s">
        <v>373</v>
      </c>
      <c r="F54" s="533"/>
      <c r="G54" s="530"/>
      <c r="H54" s="339" t="s">
        <v>732</v>
      </c>
    </row>
    <row r="55" spans="1:8" ht="53.4" thickBot="1" x14ac:dyDescent="0.3">
      <c r="A55" s="237"/>
      <c r="B55" s="230" t="s">
        <v>39</v>
      </c>
      <c r="C55" s="220" t="s">
        <v>522</v>
      </c>
      <c r="D55" s="264"/>
      <c r="E55" s="440" t="s">
        <v>373</v>
      </c>
      <c r="F55" s="533" t="s">
        <v>981</v>
      </c>
      <c r="G55" s="530"/>
    </row>
    <row r="56" spans="1:8" ht="48.6" customHeight="1" thickBot="1" x14ac:dyDescent="0.3">
      <c r="A56" s="237"/>
      <c r="B56" s="250" t="s">
        <v>39</v>
      </c>
      <c r="C56" s="223" t="s">
        <v>1147</v>
      </c>
      <c r="D56" s="264"/>
      <c r="E56" s="440" t="s">
        <v>373</v>
      </c>
      <c r="F56" s="533" t="s">
        <v>981</v>
      </c>
      <c r="G56" s="530"/>
    </row>
    <row r="57" spans="1:8" ht="61.8" customHeight="1" thickBot="1" x14ac:dyDescent="0.3">
      <c r="A57" s="237"/>
      <c r="B57" s="230" t="s">
        <v>39</v>
      </c>
      <c r="C57" s="223" t="s">
        <v>524</v>
      </c>
      <c r="D57" s="264"/>
      <c r="E57" s="440" t="s">
        <v>373</v>
      </c>
      <c r="F57" s="533" t="s">
        <v>981</v>
      </c>
      <c r="G57" s="530"/>
    </row>
    <row r="58" spans="1:8" ht="28.2" thickBot="1" x14ac:dyDescent="0.3">
      <c r="A58" s="237"/>
      <c r="B58" s="230" t="s">
        <v>38</v>
      </c>
      <c r="C58" s="249" t="s">
        <v>1148</v>
      </c>
      <c r="D58" s="264"/>
      <c r="E58" s="440" t="s">
        <v>373</v>
      </c>
      <c r="F58" s="533" t="s">
        <v>981</v>
      </c>
      <c r="G58" s="530"/>
    </row>
    <row r="59" spans="1:8" ht="28.2" thickBot="1" x14ac:dyDescent="0.3">
      <c r="A59" s="237"/>
      <c r="B59" s="230" t="s">
        <v>39</v>
      </c>
      <c r="C59" s="266" t="s">
        <v>526</v>
      </c>
      <c r="D59" s="264"/>
      <c r="E59" s="440" t="s">
        <v>373</v>
      </c>
      <c r="F59" s="533" t="s">
        <v>981</v>
      </c>
      <c r="G59" s="530"/>
    </row>
    <row r="60" spans="1:8" ht="53.4" thickBot="1" x14ac:dyDescent="0.3">
      <c r="A60" s="237"/>
      <c r="B60" s="353" t="s">
        <v>39</v>
      </c>
      <c r="C60" s="357" t="s">
        <v>527</v>
      </c>
      <c r="D60" s="264"/>
      <c r="E60" s="465" t="s">
        <v>373</v>
      </c>
      <c r="F60" s="544" t="s">
        <v>981</v>
      </c>
      <c r="G60" s="530"/>
    </row>
  </sheetData>
  <dataValidations count="1">
    <dataValidation type="list" allowBlank="1" showInputMessage="1" showErrorMessage="1" sqref="E9:F9 E17:F17 E21:F28 E30:F30 E33:F34 E39:F39 E19:F19 B1:B18 B20:B21 B29:B32 B47:B51 B61:B1048576 E42:F42 E3:F3 B34:B44 E45:F46 E52:F60" xr:uid="{A01D09F5-876D-4AD1-9824-56317606E8A1}">
      <formula1>Spec_Compl_Adj</formula1>
    </dataValidation>
  </dataValidations>
  <hyperlinks>
    <hyperlink ref="D40" r:id="rId1" xr:uid="{0F976100-8C19-45F1-A5A1-EB3949FADCA4}"/>
    <hyperlink ref="H27" r:id="rId2" display="https://www.dsptoolkit.nhs.uk/" xr:uid="{CDAD203E-3911-4520-82F7-D9E10E5798C7}"/>
  </hyperlinks>
  <pageMargins left="0.7" right="0.7" top="0.75" bottom="0.75" header="0.3" footer="0.3"/>
  <pageSetup paperSize="9" orientation="portrait" r:id="rId3"/>
  <drawing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rgb="FF00B050"/>
    <pageSetUpPr fitToPage="1"/>
  </sheetPr>
  <dimension ref="A1:E39"/>
  <sheetViews>
    <sheetView zoomScale="80" zoomScaleNormal="80" workbookViewId="0">
      <pane ySplit="1" topLeftCell="A2" activePane="bottomLeft" state="frozen"/>
      <selection pane="bottomLeft" activeCell="G11" sqref="G11"/>
    </sheetView>
  </sheetViews>
  <sheetFormatPr defaultColWidth="8.81640625" defaultRowHeight="13.8" x14ac:dyDescent="0.25"/>
  <cols>
    <col min="1" max="1" width="14.08984375" style="127" bestFit="1" customWidth="1"/>
    <col min="2" max="2" width="16.08984375" style="146" customWidth="1"/>
    <col min="3" max="3" width="77.08984375" style="127" customWidth="1"/>
    <col min="4" max="4" width="38.08984375" style="208" hidden="1" customWidth="1"/>
    <col min="5" max="5" width="56.81640625" style="162" customWidth="1"/>
    <col min="6" max="16384" width="8.81640625" style="162"/>
  </cols>
  <sheetData>
    <row r="1" spans="1:5" s="146" customFormat="1" ht="41.4" x14ac:dyDescent="0.25">
      <c r="A1" s="114" t="s">
        <v>94</v>
      </c>
      <c r="B1" s="114" t="s">
        <v>36</v>
      </c>
      <c r="C1" s="114" t="s">
        <v>40</v>
      </c>
      <c r="D1" s="115" t="s">
        <v>155</v>
      </c>
      <c r="E1" s="114" t="s">
        <v>370</v>
      </c>
    </row>
    <row r="2" spans="1:5" s="119" customFormat="1" ht="151.80000000000001" x14ac:dyDescent="0.25">
      <c r="A2" s="114"/>
      <c r="B2" s="116" t="s">
        <v>37</v>
      </c>
      <c r="C2" s="276" t="s">
        <v>579</v>
      </c>
      <c r="D2" s="125"/>
      <c r="E2" s="137"/>
    </row>
    <row r="3" spans="1:5" s="119" customFormat="1" x14ac:dyDescent="0.25">
      <c r="A3" s="278"/>
      <c r="B3" s="363"/>
      <c r="C3" s="304" t="s">
        <v>529</v>
      </c>
      <c r="D3" s="279"/>
      <c r="E3" s="277" t="s">
        <v>373</v>
      </c>
    </row>
    <row r="4" spans="1:5" s="119" customFormat="1" ht="149.55000000000001" customHeight="1" x14ac:dyDescent="0.25">
      <c r="A4" s="278"/>
      <c r="B4" s="278" t="s">
        <v>39</v>
      </c>
      <c r="C4" s="277" t="s">
        <v>544</v>
      </c>
      <c r="D4" s="279"/>
      <c r="E4" s="277" t="s">
        <v>733</v>
      </c>
    </row>
    <row r="5" spans="1:5" s="119" customFormat="1" x14ac:dyDescent="0.25">
      <c r="A5" s="278"/>
      <c r="B5" s="363"/>
      <c r="C5" s="304" t="s">
        <v>530</v>
      </c>
      <c r="D5" s="279"/>
      <c r="E5" s="277" t="s">
        <v>373</v>
      </c>
    </row>
    <row r="6" spans="1:5" s="119" customFormat="1" x14ac:dyDescent="0.25">
      <c r="A6" s="278"/>
      <c r="B6" s="278" t="s">
        <v>39</v>
      </c>
      <c r="C6" s="277" t="s">
        <v>531</v>
      </c>
      <c r="D6" s="279"/>
      <c r="E6" s="277" t="s">
        <v>734</v>
      </c>
    </row>
    <row r="7" spans="1:5" s="119" customFormat="1" ht="27.6" x14ac:dyDescent="0.25">
      <c r="A7" s="278"/>
      <c r="B7" s="278" t="s">
        <v>38</v>
      </c>
      <c r="C7" s="295" t="s">
        <v>545</v>
      </c>
      <c r="D7" s="279"/>
      <c r="E7" s="277" t="s">
        <v>373</v>
      </c>
    </row>
    <row r="8" spans="1:5" s="158" customFormat="1" x14ac:dyDescent="0.25">
      <c r="A8" s="121"/>
      <c r="B8" s="121"/>
      <c r="C8" s="122" t="s">
        <v>281</v>
      </c>
      <c r="D8" s="123"/>
      <c r="E8" s="240"/>
    </row>
    <row r="9" spans="1:5" s="153" customFormat="1" ht="96.6" x14ac:dyDescent="0.25">
      <c r="A9" s="145"/>
      <c r="B9" s="114" t="s">
        <v>39</v>
      </c>
      <c r="C9" s="131" t="s">
        <v>282</v>
      </c>
      <c r="D9" s="132" t="s">
        <v>283</v>
      </c>
      <c r="E9" s="137" t="s">
        <v>578</v>
      </c>
    </row>
    <row r="10" spans="1:5" s="158" customFormat="1" ht="27.6" x14ac:dyDescent="0.25">
      <c r="A10" s="145"/>
      <c r="B10" s="114" t="s">
        <v>39</v>
      </c>
      <c r="C10" s="131" t="s">
        <v>284</v>
      </c>
      <c r="D10" s="132" t="s">
        <v>285</v>
      </c>
      <c r="E10" s="137" t="s">
        <v>578</v>
      </c>
    </row>
    <row r="11" spans="1:5" s="153" customFormat="1" x14ac:dyDescent="0.25">
      <c r="A11" s="121"/>
      <c r="B11" s="121"/>
      <c r="C11" s="138" t="s">
        <v>286</v>
      </c>
      <c r="D11" s="123"/>
      <c r="E11" s="240"/>
    </row>
    <row r="12" spans="1:5" s="153" customFormat="1" ht="144" customHeight="1" x14ac:dyDescent="0.25">
      <c r="A12" s="363"/>
      <c r="B12" s="278" t="s">
        <v>39</v>
      </c>
      <c r="C12" s="277" t="s">
        <v>536</v>
      </c>
      <c r="D12" s="364"/>
      <c r="E12" s="277" t="s">
        <v>735</v>
      </c>
    </row>
    <row r="13" spans="1:5" s="153" customFormat="1" ht="42" x14ac:dyDescent="0.25">
      <c r="A13" s="363"/>
      <c r="B13" s="278" t="s">
        <v>39</v>
      </c>
      <c r="C13" s="277" t="s">
        <v>546</v>
      </c>
      <c r="D13" s="364"/>
      <c r="E13" s="277" t="s">
        <v>736</v>
      </c>
    </row>
    <row r="14" spans="1:5" s="153" customFormat="1" ht="82.8" x14ac:dyDescent="0.25">
      <c r="A14" s="142"/>
      <c r="B14" s="114" t="s">
        <v>39</v>
      </c>
      <c r="C14" s="117" t="s">
        <v>287</v>
      </c>
      <c r="D14" s="130" t="s">
        <v>74</v>
      </c>
      <c r="E14" s="137" t="s">
        <v>578</v>
      </c>
    </row>
    <row r="15" spans="1:5" s="158" customFormat="1" ht="220.8" x14ac:dyDescent="0.25">
      <c r="A15" s="142"/>
      <c r="B15" s="114" t="s">
        <v>39</v>
      </c>
      <c r="C15" s="131" t="s">
        <v>288</v>
      </c>
      <c r="D15" s="130" t="s">
        <v>364</v>
      </c>
      <c r="E15" s="137" t="s">
        <v>683</v>
      </c>
    </row>
    <row r="16" spans="1:5" s="153" customFormat="1" ht="83.25" customHeight="1" x14ac:dyDescent="0.25">
      <c r="A16" s="145"/>
      <c r="B16" s="114" t="s">
        <v>39</v>
      </c>
      <c r="C16" s="131" t="s">
        <v>289</v>
      </c>
      <c r="D16" s="204"/>
      <c r="E16" s="277" t="s">
        <v>532</v>
      </c>
    </row>
    <row r="17" spans="1:5" s="153" customFormat="1" ht="27.6" x14ac:dyDescent="0.25">
      <c r="A17" s="227"/>
      <c r="B17" s="217" t="s">
        <v>38</v>
      </c>
      <c r="C17" s="226" t="s">
        <v>533</v>
      </c>
      <c r="D17" s="267"/>
      <c r="E17" s="218" t="s">
        <v>737</v>
      </c>
    </row>
    <row r="18" spans="1:5" s="153" customFormat="1" ht="41.4" x14ac:dyDescent="0.25">
      <c r="A18" s="145"/>
      <c r="B18" s="114" t="s">
        <v>39</v>
      </c>
      <c r="C18" s="117" t="s">
        <v>290</v>
      </c>
      <c r="D18" s="202"/>
      <c r="E18" s="117" t="s">
        <v>534</v>
      </c>
    </row>
    <row r="19" spans="1:5" s="153" customFormat="1" ht="41.4" x14ac:dyDescent="0.25">
      <c r="A19" s="227"/>
      <c r="B19" s="217" t="s">
        <v>39</v>
      </c>
      <c r="C19" s="237" t="s">
        <v>535</v>
      </c>
      <c r="D19" s="268"/>
      <c r="E19" s="218" t="s">
        <v>737</v>
      </c>
    </row>
    <row r="20" spans="1:5" s="153" customFormat="1" ht="111" x14ac:dyDescent="0.25">
      <c r="A20" s="145"/>
      <c r="B20" s="129" t="s">
        <v>39</v>
      </c>
      <c r="C20" s="205" t="s">
        <v>365</v>
      </c>
      <c r="D20" s="204" t="s">
        <v>291</v>
      </c>
      <c r="E20" s="137" t="s">
        <v>578</v>
      </c>
    </row>
    <row r="21" spans="1:5" s="153" customFormat="1" x14ac:dyDescent="0.25">
      <c r="A21" s="121"/>
      <c r="B21" s="121"/>
      <c r="C21" s="122" t="s">
        <v>3</v>
      </c>
      <c r="D21" s="123"/>
      <c r="E21" s="240"/>
    </row>
    <row r="22" spans="1:5" s="153" customFormat="1" ht="55.2" x14ac:dyDescent="0.25">
      <c r="A22" s="363"/>
      <c r="B22" s="278" t="s">
        <v>39</v>
      </c>
      <c r="C22" s="277" t="s">
        <v>537</v>
      </c>
      <c r="D22" s="364"/>
      <c r="E22" s="277" t="s">
        <v>738</v>
      </c>
    </row>
    <row r="23" spans="1:5" s="153" customFormat="1" ht="27.6" x14ac:dyDescent="0.25">
      <c r="A23" s="232"/>
      <c r="B23" s="217" t="s">
        <v>38</v>
      </c>
      <c r="C23" s="227" t="s">
        <v>538</v>
      </c>
      <c r="D23" s="225"/>
      <c r="E23" s="218" t="s">
        <v>373</v>
      </c>
    </row>
    <row r="24" spans="1:5" s="153" customFormat="1" ht="27.6" x14ac:dyDescent="0.25">
      <c r="A24" s="363"/>
      <c r="B24" s="278" t="s">
        <v>39</v>
      </c>
      <c r="C24" s="295" t="s">
        <v>547</v>
      </c>
      <c r="D24" s="364"/>
      <c r="E24" s="277" t="s">
        <v>739</v>
      </c>
    </row>
    <row r="25" spans="1:5" s="153" customFormat="1" ht="96.6" x14ac:dyDescent="0.25">
      <c r="A25" s="363"/>
      <c r="B25" s="278" t="s">
        <v>39</v>
      </c>
      <c r="C25" s="295" t="s">
        <v>539</v>
      </c>
      <c r="D25" s="364"/>
      <c r="E25" s="277" t="s">
        <v>740</v>
      </c>
    </row>
    <row r="26" spans="1:5" s="153" customFormat="1" ht="124.2" x14ac:dyDescent="0.25">
      <c r="A26" s="363"/>
      <c r="B26" s="278" t="s">
        <v>39</v>
      </c>
      <c r="C26" s="277" t="s">
        <v>540</v>
      </c>
      <c r="D26" s="364"/>
      <c r="E26" s="277" t="s">
        <v>741</v>
      </c>
    </row>
    <row r="27" spans="1:5" s="160" customFormat="1" ht="151.80000000000001" x14ac:dyDescent="0.25">
      <c r="A27" s="118"/>
      <c r="B27" s="114" t="s">
        <v>39</v>
      </c>
      <c r="C27" s="131" t="s">
        <v>292</v>
      </c>
      <c r="D27" s="144" t="s">
        <v>293</v>
      </c>
      <c r="E27" s="137" t="s">
        <v>578</v>
      </c>
    </row>
    <row r="28" spans="1:5" s="153" customFormat="1" ht="27.6" x14ac:dyDescent="0.25">
      <c r="A28" s="142"/>
      <c r="B28" s="114" t="s">
        <v>38</v>
      </c>
      <c r="C28" s="135" t="s">
        <v>294</v>
      </c>
      <c r="D28" s="125"/>
      <c r="E28" s="137" t="s">
        <v>578</v>
      </c>
    </row>
    <row r="29" spans="1:5" s="158" customFormat="1" ht="82.8" x14ac:dyDescent="0.25">
      <c r="A29" s="142"/>
      <c r="B29" s="114" t="s">
        <v>39</v>
      </c>
      <c r="C29" s="131" t="s">
        <v>335</v>
      </c>
      <c r="D29" s="130"/>
      <c r="E29" s="137" t="s">
        <v>578</v>
      </c>
    </row>
    <row r="30" spans="1:5" s="153" customFormat="1" ht="110.4" x14ac:dyDescent="0.25">
      <c r="A30" s="142"/>
      <c r="B30" s="114" t="s">
        <v>39</v>
      </c>
      <c r="C30" s="117" t="s">
        <v>295</v>
      </c>
      <c r="D30" s="130"/>
      <c r="E30" s="137" t="s">
        <v>578</v>
      </c>
    </row>
    <row r="31" spans="1:5" s="153" customFormat="1" ht="41.4" x14ac:dyDescent="0.25">
      <c r="A31" s="150"/>
      <c r="B31" s="114" t="s">
        <v>39</v>
      </c>
      <c r="C31" s="117" t="s">
        <v>296</v>
      </c>
      <c r="D31" s="206"/>
      <c r="E31" s="137" t="s">
        <v>578</v>
      </c>
    </row>
    <row r="32" spans="1:5" x14ac:dyDescent="0.25">
      <c r="A32" s="121"/>
      <c r="B32" s="121"/>
      <c r="C32" s="122" t="s">
        <v>70</v>
      </c>
      <c r="D32" s="123"/>
      <c r="E32" s="240"/>
    </row>
    <row r="33" spans="1:5" s="153" customFormat="1" x14ac:dyDescent="0.25">
      <c r="A33" s="137"/>
      <c r="B33" s="114" t="s">
        <v>39</v>
      </c>
      <c r="C33" s="117" t="s">
        <v>297</v>
      </c>
      <c r="D33" s="130"/>
      <c r="E33" s="137" t="s">
        <v>578</v>
      </c>
    </row>
    <row r="34" spans="1:5" ht="27.6" x14ac:dyDescent="0.25">
      <c r="A34" s="200"/>
      <c r="B34" s="114" t="s">
        <v>39</v>
      </c>
      <c r="C34" s="137" t="s">
        <v>366</v>
      </c>
      <c r="D34" s="130" t="s">
        <v>95</v>
      </c>
      <c r="E34" s="137" t="s">
        <v>578</v>
      </c>
    </row>
    <row r="35" spans="1:5" ht="41.4" x14ac:dyDescent="0.25">
      <c r="A35" s="365"/>
      <c r="B35" s="278" t="s">
        <v>39</v>
      </c>
      <c r="C35" s="277" t="s">
        <v>541</v>
      </c>
      <c r="D35" s="366"/>
      <c r="E35" s="277" t="s">
        <v>742</v>
      </c>
    </row>
    <row r="36" spans="1:5" s="158" customFormat="1" x14ac:dyDescent="0.25">
      <c r="A36" s="121"/>
      <c r="B36" s="121"/>
      <c r="C36" s="122" t="s">
        <v>66</v>
      </c>
      <c r="D36" s="123"/>
      <c r="E36" s="240"/>
    </row>
    <row r="37" spans="1:5" s="153" customFormat="1" ht="220.8" x14ac:dyDescent="0.25">
      <c r="A37" s="207"/>
      <c r="B37" s="114" t="s">
        <v>39</v>
      </c>
      <c r="C37" s="117" t="s">
        <v>298</v>
      </c>
      <c r="D37" s="130"/>
      <c r="E37" s="150" t="s">
        <v>542</v>
      </c>
    </row>
    <row r="38" spans="1:5" x14ac:dyDescent="0.25">
      <c r="A38" s="295"/>
      <c r="B38" s="363"/>
      <c r="C38" s="304" t="s">
        <v>543</v>
      </c>
      <c r="D38" s="366"/>
      <c r="E38" s="277" t="s">
        <v>373</v>
      </c>
    </row>
    <row r="39" spans="1:5" ht="27.6" x14ac:dyDescent="0.25">
      <c r="A39" s="295"/>
      <c r="B39" s="278" t="s">
        <v>39</v>
      </c>
      <c r="C39" s="315" t="s">
        <v>548</v>
      </c>
      <c r="D39" s="366"/>
      <c r="E39" s="277" t="s">
        <v>743</v>
      </c>
    </row>
  </sheetData>
  <autoFilter ref="A1:E39" xr:uid="{00000000-0001-0000-1300-000000000000}"/>
  <dataValidations count="1">
    <dataValidation type="list" allowBlank="1" showInputMessage="1" showErrorMessage="1" sqref="E35:E39 C12:C13 C22:C26 E32 C3 C19 C5:C7 E3:E8 C17 E16:E19 E11:E13 E21:E26 C35 B1:B1048576 C38:C39" xr:uid="{00000000-0002-0000-1300-000003000000}">
      <formula1>Spec_Compl_Adj</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03CD-B645-470F-9C92-5904A947FB62}">
  <sheetPr codeName="Sheet2">
    <tabColor rgb="FFFFFF00"/>
  </sheetPr>
  <dimension ref="A1:C32"/>
  <sheetViews>
    <sheetView workbookViewId="0">
      <selection activeCell="A10" sqref="A10"/>
    </sheetView>
  </sheetViews>
  <sheetFormatPr defaultColWidth="8.81640625" defaultRowHeight="15" x14ac:dyDescent="0.25"/>
  <cols>
    <col min="1" max="1" width="27.81640625" customWidth="1"/>
    <col min="2" max="2" width="23.7265625" customWidth="1"/>
    <col min="3" max="3" width="65.08984375" customWidth="1"/>
  </cols>
  <sheetData>
    <row r="1" spans="1:3" x14ac:dyDescent="0.25">
      <c r="A1" s="744" t="s">
        <v>755</v>
      </c>
    </row>
    <row r="2" spans="1:3" x14ac:dyDescent="0.25">
      <c r="A2" s="743" t="s">
        <v>1521</v>
      </c>
      <c r="C2" s="270"/>
    </row>
    <row r="3" spans="1:3" x14ac:dyDescent="0.25">
      <c r="A3" s="370" t="s">
        <v>1523</v>
      </c>
      <c r="B3" s="370"/>
      <c r="C3" s="371"/>
    </row>
    <row r="4" spans="1:3" ht="15.6" thickBot="1" x14ac:dyDescent="0.3">
      <c r="C4" s="270"/>
    </row>
    <row r="5" spans="1:3" ht="15.6" thickBot="1" x14ac:dyDescent="0.3">
      <c r="A5" s="372" t="s">
        <v>756</v>
      </c>
      <c r="B5" s="373" t="s">
        <v>757</v>
      </c>
    </row>
    <row r="6" spans="1:3" ht="15.6" thickBot="1" x14ac:dyDescent="0.3">
      <c r="A6" s="374" t="s">
        <v>194</v>
      </c>
      <c r="B6" s="375">
        <f>B21</f>
        <v>0.1</v>
      </c>
    </row>
    <row r="7" spans="1:3" ht="15.6" thickBot="1" x14ac:dyDescent="0.3">
      <c r="A7" s="374" t="s">
        <v>758</v>
      </c>
      <c r="B7" s="375">
        <f>B22</f>
        <v>0.08</v>
      </c>
    </row>
    <row r="8" spans="1:3" ht="15.6" thickBot="1" x14ac:dyDescent="0.3">
      <c r="A8" s="374" t="s">
        <v>759</v>
      </c>
      <c r="B8" s="375">
        <f t="shared" ref="B8:B16" si="0">B23</f>
        <v>0.1</v>
      </c>
      <c r="C8" s="376"/>
    </row>
    <row r="9" spans="1:3" ht="15.6" thickBot="1" x14ac:dyDescent="0.3">
      <c r="A9" s="374" t="s">
        <v>760</v>
      </c>
      <c r="B9" s="375">
        <f t="shared" si="0"/>
        <v>0.05</v>
      </c>
    </row>
    <row r="10" spans="1:3" ht="15.6" thickBot="1" x14ac:dyDescent="0.3">
      <c r="A10" s="374" t="s">
        <v>761</v>
      </c>
      <c r="B10" s="375">
        <f t="shared" si="0"/>
        <v>0.1</v>
      </c>
    </row>
    <row r="11" spans="1:3" ht="15.6" thickBot="1" x14ac:dyDescent="0.3">
      <c r="A11" s="374" t="s">
        <v>65</v>
      </c>
      <c r="B11" s="375">
        <f t="shared" si="0"/>
        <v>0.05</v>
      </c>
    </row>
    <row r="12" spans="1:3" ht="15.6" thickBot="1" x14ac:dyDescent="0.3">
      <c r="A12" s="374" t="s">
        <v>762</v>
      </c>
      <c r="B12" s="375">
        <f t="shared" si="0"/>
        <v>0.06</v>
      </c>
    </row>
    <row r="13" spans="1:3" ht="15.6" thickBot="1" x14ac:dyDescent="0.3">
      <c r="A13" s="374" t="s">
        <v>195</v>
      </c>
      <c r="B13" s="375">
        <f t="shared" si="0"/>
        <v>0.06</v>
      </c>
    </row>
    <row r="14" spans="1:3" ht="15.6" thickBot="1" x14ac:dyDescent="0.3">
      <c r="A14" s="374" t="s">
        <v>763</v>
      </c>
      <c r="B14" s="375">
        <f t="shared" si="0"/>
        <v>0.05</v>
      </c>
    </row>
    <row r="15" spans="1:3" ht="15.6" thickBot="1" x14ac:dyDescent="0.3">
      <c r="A15" s="374" t="s">
        <v>764</v>
      </c>
      <c r="B15" s="375">
        <f t="shared" si="0"/>
        <v>0.1</v>
      </c>
    </row>
    <row r="16" spans="1:3" ht="15.6" thickBot="1" x14ac:dyDescent="0.3">
      <c r="A16" s="374" t="s">
        <v>765</v>
      </c>
      <c r="B16" s="375">
        <f t="shared" si="0"/>
        <v>0.25</v>
      </c>
      <c r="C16" s="377"/>
    </row>
    <row r="17" spans="1:3" ht="15.6" thickBot="1" x14ac:dyDescent="0.3">
      <c r="A17" s="387" t="s">
        <v>766</v>
      </c>
      <c r="B17" s="388">
        <f>SUM(B6:B16)</f>
        <v>1</v>
      </c>
    </row>
    <row r="19" spans="1:3" ht="15.6" thickBot="1" x14ac:dyDescent="0.3">
      <c r="C19" s="378"/>
    </row>
    <row r="20" spans="1:3" ht="15.6" thickBot="1" x14ac:dyDescent="0.3">
      <c r="A20" s="379" t="s">
        <v>767</v>
      </c>
      <c r="B20" s="380" t="s">
        <v>1149</v>
      </c>
      <c r="C20" s="381" t="s">
        <v>768</v>
      </c>
    </row>
    <row r="21" spans="1:3" ht="15.6" thickBot="1" x14ac:dyDescent="0.3">
      <c r="A21" s="374" t="s">
        <v>194</v>
      </c>
      <c r="B21" s="737">
        <v>0.1</v>
      </c>
      <c r="C21" s="382" t="s">
        <v>769</v>
      </c>
    </row>
    <row r="22" spans="1:3" ht="15.6" thickBot="1" x14ac:dyDescent="0.3">
      <c r="A22" s="749" t="s">
        <v>758</v>
      </c>
      <c r="B22" s="737">
        <v>0.08</v>
      </c>
      <c r="C22" s="382" t="s">
        <v>769</v>
      </c>
    </row>
    <row r="23" spans="1:3" ht="15.6" thickBot="1" x14ac:dyDescent="0.3">
      <c r="A23" s="749" t="s">
        <v>759</v>
      </c>
      <c r="B23" s="737">
        <v>0.1</v>
      </c>
      <c r="C23" s="382" t="s">
        <v>769</v>
      </c>
    </row>
    <row r="24" spans="1:3" ht="15.6" thickBot="1" x14ac:dyDescent="0.3">
      <c r="A24" s="749" t="s">
        <v>760</v>
      </c>
      <c r="B24" s="737">
        <v>0.05</v>
      </c>
      <c r="C24" s="382" t="s">
        <v>769</v>
      </c>
    </row>
    <row r="25" spans="1:3" ht="15.6" thickBot="1" x14ac:dyDescent="0.3">
      <c r="A25" s="749" t="s">
        <v>761</v>
      </c>
      <c r="B25" s="737">
        <v>0.1</v>
      </c>
      <c r="C25" s="382" t="s">
        <v>769</v>
      </c>
    </row>
    <row r="26" spans="1:3" ht="15.6" thickBot="1" x14ac:dyDescent="0.3">
      <c r="A26" s="749" t="s">
        <v>65</v>
      </c>
      <c r="B26" s="737">
        <v>0.05</v>
      </c>
      <c r="C26" s="382" t="s">
        <v>769</v>
      </c>
    </row>
    <row r="27" spans="1:3" ht="15.6" thickBot="1" x14ac:dyDescent="0.3">
      <c r="A27" s="749" t="s">
        <v>762</v>
      </c>
      <c r="B27" s="737">
        <v>0.06</v>
      </c>
      <c r="C27" s="382" t="s">
        <v>769</v>
      </c>
    </row>
    <row r="28" spans="1:3" ht="15.6" thickBot="1" x14ac:dyDescent="0.3">
      <c r="A28" s="749" t="s">
        <v>195</v>
      </c>
      <c r="B28" s="737">
        <v>0.06</v>
      </c>
      <c r="C28" s="382" t="s">
        <v>769</v>
      </c>
    </row>
    <row r="29" spans="1:3" ht="15.6" thickBot="1" x14ac:dyDescent="0.3">
      <c r="A29" s="749" t="s">
        <v>763</v>
      </c>
      <c r="B29" s="737">
        <v>0.05</v>
      </c>
      <c r="C29" s="382" t="s">
        <v>769</v>
      </c>
    </row>
    <row r="30" spans="1:3" ht="27" thickBot="1" x14ac:dyDescent="0.3">
      <c r="A30" s="749" t="s">
        <v>764</v>
      </c>
      <c r="B30" s="737">
        <v>0.1</v>
      </c>
      <c r="C30" s="383" t="s">
        <v>770</v>
      </c>
    </row>
    <row r="31" spans="1:3" ht="15.6" thickBot="1" x14ac:dyDescent="0.3">
      <c r="A31" s="374" t="s">
        <v>765</v>
      </c>
      <c r="B31" s="738">
        <v>0.25</v>
      </c>
      <c r="C31" s="382" t="s">
        <v>771</v>
      </c>
    </row>
    <row r="32" spans="1:3" ht="15.6" thickBot="1" x14ac:dyDescent="0.3">
      <c r="A32" s="386" t="s">
        <v>766</v>
      </c>
      <c r="B32" s="384">
        <f>SUM(B21:B31)</f>
        <v>1</v>
      </c>
      <c r="C32" s="385"/>
    </row>
  </sheetData>
  <sheetProtection algorithmName="SHA-512" hashValue="F/KGt0rP/Lxle6PcfsgP3ZEJ0Lx9LrPDPtJA3sqeo7o3eYMhW9s3vMoym5k/dT1D6eRH3RfMDpvqPbE1dE5xpA==" saltValue="eQ1ktdjJ5jwOlyhhfMlKAw==" spinCount="100000" sheet="1" objects="1" scenarios="1" formatCells="0" formatColumns="0" formatRows="0" autoFilter="0" pivotTables="0"/>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7181-90A2-482A-AC70-F8B52617AB18}">
  <sheetPr codeName="Sheet31">
    <tabColor rgb="FF92D050"/>
    <pageSetUpPr fitToPage="1"/>
  </sheetPr>
  <dimension ref="A1:T27"/>
  <sheetViews>
    <sheetView zoomScale="80" zoomScaleNormal="80" workbookViewId="0">
      <pane ySplit="5" topLeftCell="A9" activePane="bottomLeft" state="frozen"/>
      <selection activeCell="A2" sqref="A2"/>
      <selection pane="bottomLeft"/>
    </sheetView>
  </sheetViews>
  <sheetFormatPr defaultColWidth="8.81640625" defaultRowHeight="13.8" x14ac:dyDescent="0.25"/>
  <cols>
    <col min="1" max="1" width="19.6328125" style="127" customWidth="1"/>
    <col min="2" max="2" width="19.7265625" style="146" customWidth="1"/>
    <col min="3" max="3" width="77.08984375" style="127" customWidth="1"/>
    <col min="4" max="4" width="19.7265625" style="162" customWidth="1"/>
    <col min="5" max="5" width="10.81640625" style="162" hidden="1" customWidth="1"/>
    <col min="6" max="6" width="54.453125" style="162" customWidth="1"/>
    <col min="7" max="7" width="19.54296875" style="162" customWidth="1"/>
    <col min="8" max="8" width="19.54296875" style="162" hidden="1" customWidth="1"/>
    <col min="9" max="9" width="23.81640625" style="162" bestFit="1" customWidth="1"/>
    <col min="10" max="13" width="19.54296875" style="162" hidden="1" customWidth="1"/>
    <col min="14" max="14" width="22.36328125" style="162" bestFit="1" customWidth="1"/>
    <col min="15" max="17" width="19.54296875" style="162" customWidth="1"/>
    <col min="18" max="20" width="19.54296875" style="162" hidden="1" customWidth="1"/>
    <col min="21" max="31" width="19.54296875" style="162" customWidth="1"/>
    <col min="32" max="16384" width="8.81640625" style="162"/>
  </cols>
  <sheetData>
    <row r="1" spans="1:20" s="634" customFormat="1" ht="31.5" customHeight="1" x14ac:dyDescent="0.25">
      <c r="A1" s="153" t="s">
        <v>755</v>
      </c>
      <c r="D1" s="635"/>
      <c r="E1" s="635"/>
      <c r="F1" s="147" t="s">
        <v>755</v>
      </c>
      <c r="G1" s="636"/>
      <c r="H1" s="637" t="s">
        <v>1219</v>
      </c>
      <c r="I1" s="637"/>
      <c r="J1" s="638">
        <f>COUNTIF(B4:B4,"Compliance Yes/No")+COUNTIF(B4:B4,"Adjudication Question")</f>
        <v>0</v>
      </c>
      <c r="K1" s="637" t="s">
        <v>1219</v>
      </c>
      <c r="L1" s="637" t="s">
        <v>1219</v>
      </c>
      <c r="M1" s="637" t="s">
        <v>1219</v>
      </c>
      <c r="N1" s="637" t="s">
        <v>1219</v>
      </c>
      <c r="O1" s="637" t="s">
        <v>1219</v>
      </c>
      <c r="P1" s="639"/>
      <c r="Q1" s="639"/>
      <c r="R1" s="639"/>
      <c r="S1" s="639"/>
      <c r="T1" s="639"/>
    </row>
    <row r="2" spans="1:20" s="634" customFormat="1" ht="27.75" customHeight="1" x14ac:dyDescent="0.25">
      <c r="A2" s="747" t="s">
        <v>1521</v>
      </c>
      <c r="B2" s="641">
        <f>COUNTIF(B5:B40,"Compliance Yes/No")+COUNTIF(B5:B40,"Specification")</f>
        <v>16</v>
      </c>
      <c r="D2" s="642"/>
      <c r="E2" s="642"/>
      <c r="F2" s="642"/>
      <c r="G2" s="643"/>
      <c r="H2" s="643"/>
      <c r="I2" s="643"/>
      <c r="J2" s="116" t="s">
        <v>1220</v>
      </c>
      <c r="K2" s="644"/>
      <c r="L2" s="645" t="e">
        <f>SUM(L5:L32)</f>
        <v>#N/A</v>
      </c>
      <c r="M2" s="646" t="e">
        <f>L2/O2</f>
        <v>#N/A</v>
      </c>
      <c r="N2" s="647"/>
      <c r="O2" s="645">
        <f>SUM(O5:O22)</f>
        <v>108</v>
      </c>
      <c r="P2" s="648">
        <f>SUM(P5:P22)</f>
        <v>1</v>
      </c>
      <c r="Q2" s="730">
        <f>SUM(Q5:Q22)</f>
        <v>0.06</v>
      </c>
      <c r="R2" s="649" t="e">
        <f>SUM(R5:R37)</f>
        <v>#N/A</v>
      </c>
      <c r="S2" s="732">
        <f>SUM(S5:S37)</f>
        <v>0</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2"/>
    </row>
    <row r="4" spans="1:20" s="124" customFormat="1" ht="17.25" customHeight="1" x14ac:dyDescent="0.25">
      <c r="A4" s="734" t="s">
        <v>1612</v>
      </c>
      <c r="B4" s="655" t="s">
        <v>195</v>
      </c>
      <c r="C4" s="656"/>
      <c r="D4" s="652"/>
      <c r="E4" s="652"/>
      <c r="F4" s="652"/>
      <c r="G4" s="652"/>
      <c r="H4" s="652"/>
      <c r="I4" s="652"/>
      <c r="J4" s="652"/>
      <c r="K4" s="652"/>
      <c r="L4" s="652"/>
      <c r="M4" s="652"/>
      <c r="N4" s="652"/>
      <c r="O4" s="175"/>
      <c r="P4" s="653"/>
      <c r="Q4" s="653"/>
      <c r="R4" s="653"/>
      <c r="S4" s="653"/>
      <c r="T4" s="652"/>
    </row>
    <row r="5" spans="1:20" s="146" customFormat="1" ht="64.05" customHeight="1" x14ac:dyDescent="0.25">
      <c r="A5" s="114" t="s">
        <v>94</v>
      </c>
      <c r="B5" s="114"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680" t="s">
        <v>1226</v>
      </c>
      <c r="Q5" s="680" t="s">
        <v>1227</v>
      </c>
      <c r="R5" s="680" t="s">
        <v>1228</v>
      </c>
      <c r="S5" s="680" t="s">
        <v>1229</v>
      </c>
      <c r="T5" s="681" t="s">
        <v>1230</v>
      </c>
    </row>
    <row r="6" spans="1:20" s="119" customFormat="1" ht="171.45" customHeight="1" x14ac:dyDescent="0.25">
      <c r="A6" s="245" t="s">
        <v>1492</v>
      </c>
      <c r="B6" s="116" t="s">
        <v>37</v>
      </c>
      <c r="C6" s="117" t="s">
        <v>579</v>
      </c>
      <c r="D6" s="657">
        <f>ROUND(COUNTIF(D8:D83,"Yes")/($B$2-1),2)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0.55555555555555558</v>
      </c>
      <c r="Q6" s="663">
        <f>IF(ISERROR(P6*VLOOKUP($B$4,'Weighting '!$A$21:$B$31,2,0)),"n/a",P6*VLOOKUP($B$4,'Weighting '!$A$21:$B$31,2,0))</f>
        <v>3.3333333333333333E-2</v>
      </c>
      <c r="R6" s="664">
        <f t="shared" ref="R6" si="2">IF($B6="Specification","n/a",L6/$O$2)</f>
        <v>0</v>
      </c>
      <c r="S6" s="663">
        <f>IF(ISERROR(R6*VLOOKUP($B$4,'Weighting '!$A$21:$B$31,2,0)),"n/a",R6*VLOOKUP($B$4,'Weighting '!$A$21:$B$31,2,0))</f>
        <v>0</v>
      </c>
      <c r="T6" s="673"/>
    </row>
    <row r="7" spans="1:20" s="158" customFormat="1" ht="24" customHeight="1" x14ac:dyDescent="0.25">
      <c r="A7" s="798" t="s">
        <v>1494</v>
      </c>
      <c r="B7" s="121"/>
      <c r="C7" s="122" t="s">
        <v>281</v>
      </c>
      <c r="D7" s="121"/>
      <c r="E7" s="121"/>
      <c r="F7" s="121"/>
      <c r="G7" s="121"/>
      <c r="H7" s="121"/>
      <c r="I7" s="121"/>
      <c r="J7" s="121"/>
      <c r="K7" s="121"/>
      <c r="L7" s="121"/>
      <c r="M7" s="121"/>
      <c r="N7" s="121"/>
      <c r="O7" s="121"/>
      <c r="P7" s="121"/>
      <c r="Q7" s="121"/>
      <c r="R7" s="121"/>
      <c r="S7" s="121"/>
      <c r="T7" s="121"/>
    </row>
    <row r="8" spans="1:20" s="153" customFormat="1" ht="47.55" customHeight="1" x14ac:dyDescent="0.25">
      <c r="A8" s="309" t="s">
        <v>1498</v>
      </c>
      <c r="B8" s="114" t="s">
        <v>39</v>
      </c>
      <c r="C8" s="131" t="s">
        <v>282</v>
      </c>
      <c r="D8" s="666"/>
      <c r="E8" s="666"/>
      <c r="F8" s="667" t="s">
        <v>958</v>
      </c>
      <c r="G8" s="206" t="s">
        <v>9</v>
      </c>
      <c r="H8" s="659">
        <f>VLOOKUP(G8,Lists!$A$45:$B$50,2,0)</f>
        <v>1.0000000000000001E-5</v>
      </c>
      <c r="I8" s="206"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O9" si="5">H8*N8</f>
        <v>0</v>
      </c>
      <c r="P8" s="663" t="str">
        <f t="shared" ref="P8:P9" si="6">IF((O8/$O$2)&gt;0.0001,O8/$O$2,"n/a")</f>
        <v>n/a</v>
      </c>
      <c r="Q8" s="663" t="str">
        <f>IF(ISERROR(P8*VLOOKUP($B$4,'Weighting '!$A$21:$B$31,2,0)),"n/a",P8*VLOOKUP($B$4,'Weighting '!$A$21:$B$31,2,0))</f>
        <v>n/a</v>
      </c>
      <c r="R8" s="664" t="str">
        <f t="shared" ref="R8:R9" si="7">IF($B8="Specification","n/a",L8/$O$2)</f>
        <v>n/a</v>
      </c>
      <c r="S8" s="663" t="str">
        <f>IF(ISERROR(R8*VLOOKUP($B$4,'Weighting '!$A$21:$B$31,2,0)),"n/a",R8*VLOOKUP($B$4,'Weighting '!$A$21:$B$31,2,0))</f>
        <v>n/a</v>
      </c>
      <c r="T8" s="673"/>
    </row>
    <row r="9" spans="1:20" s="158" customFormat="1" ht="27.6" x14ac:dyDescent="0.25">
      <c r="A9" s="309" t="s">
        <v>1499</v>
      </c>
      <c r="B9" s="114" t="s">
        <v>39</v>
      </c>
      <c r="C9" s="131" t="s">
        <v>284</v>
      </c>
      <c r="D9" s="666"/>
      <c r="E9" s="666"/>
      <c r="F9" s="667" t="s">
        <v>958</v>
      </c>
      <c r="G9" s="206" t="s">
        <v>9</v>
      </c>
      <c r="H9" s="659">
        <f>VLOOKUP(G9,Lists!$A$45:$B$50,2,0)</f>
        <v>1.0000000000000001E-5</v>
      </c>
      <c r="I9" s="206" t="s">
        <v>9</v>
      </c>
      <c r="J9" s="206" t="s">
        <v>9</v>
      </c>
      <c r="K9" s="669">
        <f>VLOOKUP(J9,Lists!$A$35:$B$40,2,0)</f>
        <v>0</v>
      </c>
      <c r="L9" s="661">
        <f t="shared" ref="L9" si="8">K9*H9</f>
        <v>0</v>
      </c>
      <c r="M9" s="662" t="str">
        <f t="shared" ref="M9" si="9">IF(ISERROR(L9/O9),"n/a",L9/O9)</f>
        <v>n/a</v>
      </c>
      <c r="N9" s="729">
        <f>IF($B9=Lists!$A$14,Lists!$E$35)+IF($B9=Lists!$A$15,Lists!$E$40)+IF($B9=Lists!$A$16,Lists!$E$40)</f>
        <v>0</v>
      </c>
      <c r="O9" s="661">
        <f t="shared" si="5"/>
        <v>0</v>
      </c>
      <c r="P9" s="663" t="str">
        <f t="shared" si="6"/>
        <v>n/a</v>
      </c>
      <c r="Q9" s="663" t="str">
        <f>IF(ISERROR(P9*VLOOKUP($B$4,'Weighting '!$A$21:$B$31,2,0)),"n/a",P9*VLOOKUP($B$4,'Weighting '!$A$21:$B$31,2,0))</f>
        <v>n/a</v>
      </c>
      <c r="R9" s="664" t="str">
        <f t="shared" si="7"/>
        <v>n/a</v>
      </c>
      <c r="S9" s="663" t="str">
        <f>IF(ISERROR(R9*VLOOKUP($B$4,'Weighting '!$A$21:$B$31,2,0)),"n/a",R9*VLOOKUP($B$4,'Weighting '!$A$21:$B$31,2,0))</f>
        <v>n/a</v>
      </c>
      <c r="T9" s="673"/>
    </row>
    <row r="10" spans="1:20" s="153" customFormat="1" ht="22.95" customHeight="1" x14ac:dyDescent="0.25">
      <c r="A10" s="798" t="s">
        <v>1493</v>
      </c>
      <c r="B10" s="121"/>
      <c r="C10" s="138" t="s">
        <v>286</v>
      </c>
      <c r="D10" s="121"/>
      <c r="E10" s="121"/>
      <c r="F10" s="121"/>
      <c r="G10" s="121"/>
      <c r="H10" s="121"/>
      <c r="I10" s="121"/>
      <c r="J10" s="121"/>
      <c r="K10" s="121"/>
      <c r="L10" s="121"/>
      <c r="M10" s="121"/>
      <c r="N10" s="121"/>
      <c r="O10" s="121"/>
      <c r="P10" s="121"/>
      <c r="Q10" s="121"/>
      <c r="R10" s="121"/>
      <c r="S10" s="121"/>
      <c r="T10" s="121"/>
    </row>
    <row r="11" spans="1:20" s="153" customFormat="1" ht="49.5" customHeight="1" x14ac:dyDescent="0.25">
      <c r="A11" s="114" t="s">
        <v>1500</v>
      </c>
      <c r="B11" s="114" t="s">
        <v>39</v>
      </c>
      <c r="C11" s="117" t="s">
        <v>1216</v>
      </c>
      <c r="D11" s="666"/>
      <c r="E11" s="666"/>
      <c r="F11" s="667" t="s">
        <v>958</v>
      </c>
      <c r="G11" s="206" t="s">
        <v>9</v>
      </c>
      <c r="H11" s="659">
        <f>VLOOKUP(G11,Lists!$A$45:$B$50,2,0)</f>
        <v>1.0000000000000001E-5</v>
      </c>
      <c r="I11" s="206" t="s">
        <v>9</v>
      </c>
      <c r="J11" s="206" t="s">
        <v>9</v>
      </c>
      <c r="K11" s="669">
        <f>VLOOKUP(J11,Lists!$A$35:$B$40,2,0)</f>
        <v>0</v>
      </c>
      <c r="L11" s="661">
        <f t="shared" ref="L11" si="10">K11*H11</f>
        <v>0</v>
      </c>
      <c r="M11" s="662" t="str">
        <f t="shared" ref="M11" si="11">IF(ISERROR(L11/O11),"n/a",L11/O11)</f>
        <v>n/a</v>
      </c>
      <c r="N11" s="729">
        <f>IF($B11=Lists!$A$14,Lists!$E$35)+IF($B11=Lists!$A$15,Lists!$E$40)+IF($B11=Lists!$A$16,Lists!$E$40)</f>
        <v>0</v>
      </c>
      <c r="O11" s="661">
        <f t="shared" ref="O11:O16" si="12">H11*N11</f>
        <v>0</v>
      </c>
      <c r="P11" s="663" t="str">
        <f t="shared" ref="P11:P16" si="13">IF((O11/$O$2)&gt;0.0001,O11/$O$2,"n/a")</f>
        <v>n/a</v>
      </c>
      <c r="Q11" s="663" t="str">
        <f>IF(ISERROR(P11*VLOOKUP($B$4,'Weighting '!$A$21:$B$31,2,0)),"n/a",P11*VLOOKUP($B$4,'Weighting '!$A$21:$B$31,2,0))</f>
        <v>n/a</v>
      </c>
      <c r="R11" s="664" t="str">
        <f t="shared" ref="R11:R16" si="14">IF($B11="Specification","n/a",L11/$O$2)</f>
        <v>n/a</v>
      </c>
      <c r="S11" s="663" t="str">
        <f>IF(ISERROR(R11*VLOOKUP($B$4,'Weighting '!$A$21:$B$31,2,0)),"n/a",R11*VLOOKUP($B$4,'Weighting '!$A$21:$B$31,2,0))</f>
        <v>n/a</v>
      </c>
      <c r="T11" s="673"/>
    </row>
    <row r="12" spans="1:20" s="153" customFormat="1" ht="82.8" x14ac:dyDescent="0.25">
      <c r="A12" s="114" t="s">
        <v>1501</v>
      </c>
      <c r="B12" s="114" t="s">
        <v>39</v>
      </c>
      <c r="C12" s="117" t="s">
        <v>287</v>
      </c>
      <c r="D12" s="666"/>
      <c r="E12" s="666"/>
      <c r="F12" s="667" t="s">
        <v>958</v>
      </c>
      <c r="G12" s="206" t="s">
        <v>9</v>
      </c>
      <c r="H12" s="659">
        <f>VLOOKUP(G12,Lists!$A$45:$B$50,2,0)</f>
        <v>1.0000000000000001E-5</v>
      </c>
      <c r="I12" s="206" t="s">
        <v>9</v>
      </c>
      <c r="J12" s="206" t="s">
        <v>9</v>
      </c>
      <c r="K12" s="669">
        <f>VLOOKUP(J12,Lists!$A$35:$B$40,2,0)</f>
        <v>0</v>
      </c>
      <c r="L12" s="661">
        <f t="shared" ref="L12:L16" si="15">K12*H12</f>
        <v>0</v>
      </c>
      <c r="M12" s="662" t="str">
        <f t="shared" ref="M12:M16" si="16">IF(ISERROR(L12/O12),"n/a",L12/O12)</f>
        <v>n/a</v>
      </c>
      <c r="N12" s="729">
        <f>IF($B12=Lists!$A$14,Lists!$E$35)+IF($B12=Lists!$A$15,Lists!$E$40)+IF($B12=Lists!$A$16,Lists!$E$40)</f>
        <v>0</v>
      </c>
      <c r="O12" s="661">
        <f t="shared" si="12"/>
        <v>0</v>
      </c>
      <c r="P12" s="663" t="str">
        <f t="shared" si="13"/>
        <v>n/a</v>
      </c>
      <c r="Q12" s="663" t="str">
        <f>IF(ISERROR(P12*VLOOKUP($B$4,'Weighting '!$A$21:$B$31,2,0)),"n/a",P12*VLOOKUP($B$4,'Weighting '!$A$21:$B$31,2,0))</f>
        <v>n/a</v>
      </c>
      <c r="R12" s="664" t="str">
        <f t="shared" si="14"/>
        <v>n/a</v>
      </c>
      <c r="S12" s="663" t="str">
        <f>IF(ISERROR(R12*VLOOKUP($B$4,'Weighting '!$A$21:$B$31,2,0)),"n/a",R12*VLOOKUP($B$4,'Weighting '!$A$21:$B$31,2,0))</f>
        <v>n/a</v>
      </c>
      <c r="T12" s="673"/>
    </row>
    <row r="13" spans="1:20" s="158" customFormat="1" ht="55.35" customHeight="1" x14ac:dyDescent="0.25">
      <c r="A13" s="114" t="s">
        <v>1502</v>
      </c>
      <c r="B13" s="114" t="s">
        <v>39</v>
      </c>
      <c r="C13" s="131" t="s">
        <v>288</v>
      </c>
      <c r="D13" s="666"/>
      <c r="E13" s="666"/>
      <c r="F13" s="667" t="s">
        <v>958</v>
      </c>
      <c r="G13" s="206" t="s">
        <v>9</v>
      </c>
      <c r="H13" s="659">
        <f>VLOOKUP(G13,Lists!$A$45:$B$50,2,0)</f>
        <v>1.0000000000000001E-5</v>
      </c>
      <c r="I13" s="206" t="s">
        <v>9</v>
      </c>
      <c r="J13" s="206" t="s">
        <v>9</v>
      </c>
      <c r="K13" s="669">
        <f>VLOOKUP(J13,Lists!$A$35:$B$40,2,0)</f>
        <v>0</v>
      </c>
      <c r="L13" s="661">
        <f t="shared" si="15"/>
        <v>0</v>
      </c>
      <c r="M13" s="662" t="str">
        <f t="shared" si="16"/>
        <v>n/a</v>
      </c>
      <c r="N13" s="729">
        <f>IF($B13=Lists!$A$14,Lists!$E$35)+IF($B13=Lists!$A$15,Lists!$E$40)+IF($B13=Lists!$A$16,Lists!$E$40)</f>
        <v>0</v>
      </c>
      <c r="O13" s="661">
        <f t="shared" si="12"/>
        <v>0</v>
      </c>
      <c r="P13" s="663" t="str">
        <f t="shared" si="13"/>
        <v>n/a</v>
      </c>
      <c r="Q13" s="663" t="str">
        <f>IF(ISERROR(P13*VLOOKUP($B$4,'Weighting '!$A$21:$B$31,2,0)),"n/a",P13*VLOOKUP($B$4,'Weighting '!$A$21:$B$31,2,0))</f>
        <v>n/a</v>
      </c>
      <c r="R13" s="664" t="str">
        <f t="shared" si="14"/>
        <v>n/a</v>
      </c>
      <c r="S13" s="663" t="str">
        <f>IF(ISERROR(R13*VLOOKUP($B$4,'Weighting '!$A$21:$B$31,2,0)),"n/a",R13*VLOOKUP($B$4,'Weighting '!$A$21:$B$31,2,0))</f>
        <v>n/a</v>
      </c>
      <c r="T13" s="673"/>
    </row>
    <row r="14" spans="1:20" s="153" customFormat="1" ht="61.05" customHeight="1" x14ac:dyDescent="0.25">
      <c r="A14" s="114" t="s">
        <v>1503</v>
      </c>
      <c r="B14" s="114" t="s">
        <v>39</v>
      </c>
      <c r="C14" s="131" t="s">
        <v>289</v>
      </c>
      <c r="D14" s="666"/>
      <c r="E14" s="666"/>
      <c r="F14" s="667" t="s">
        <v>958</v>
      </c>
      <c r="G14" s="206" t="s">
        <v>9</v>
      </c>
      <c r="H14" s="659">
        <f>VLOOKUP(G14,Lists!$A$45:$B$50,2,0)</f>
        <v>1.0000000000000001E-5</v>
      </c>
      <c r="I14" s="206" t="s">
        <v>9</v>
      </c>
      <c r="J14" s="206" t="s">
        <v>9</v>
      </c>
      <c r="K14" s="669">
        <f>VLOOKUP(J14,Lists!$A$35:$B$40,2,0)</f>
        <v>0</v>
      </c>
      <c r="L14" s="661">
        <f t="shared" si="15"/>
        <v>0</v>
      </c>
      <c r="M14" s="662" t="str">
        <f t="shared" si="16"/>
        <v>n/a</v>
      </c>
      <c r="N14" s="729">
        <f>IF($B14=Lists!$A$14,Lists!$E$35)+IF($B14=Lists!$A$15,Lists!$E$40)+IF($B14=Lists!$A$16,Lists!$E$40)</f>
        <v>0</v>
      </c>
      <c r="O14" s="661">
        <f t="shared" si="12"/>
        <v>0</v>
      </c>
      <c r="P14" s="663" t="str">
        <f t="shared" si="13"/>
        <v>n/a</v>
      </c>
      <c r="Q14" s="663" t="str">
        <f>IF(ISERROR(P14*VLOOKUP($B$4,'Weighting '!$A$21:$B$31,2,0)),"n/a",P14*VLOOKUP($B$4,'Weighting '!$A$21:$B$31,2,0))</f>
        <v>n/a</v>
      </c>
      <c r="R14" s="664" t="str">
        <f t="shared" si="14"/>
        <v>n/a</v>
      </c>
      <c r="S14" s="663" t="str">
        <f>IF(ISERROR(R14*VLOOKUP($B$4,'Weighting '!$A$21:$B$31,2,0)),"n/a",R14*VLOOKUP($B$4,'Weighting '!$A$21:$B$31,2,0))</f>
        <v>n/a</v>
      </c>
      <c r="T14" s="673"/>
    </row>
    <row r="15" spans="1:20" s="153" customFormat="1" ht="41.4" x14ac:dyDescent="0.25">
      <c r="A15" s="114" t="s">
        <v>1504</v>
      </c>
      <c r="B15" s="114" t="s">
        <v>39</v>
      </c>
      <c r="C15" s="117" t="s">
        <v>290</v>
      </c>
      <c r="D15" s="666"/>
      <c r="E15" s="666"/>
      <c r="F15" s="667" t="s">
        <v>958</v>
      </c>
      <c r="G15" s="206" t="s">
        <v>9</v>
      </c>
      <c r="H15" s="659">
        <f>VLOOKUP(G15,Lists!$A$45:$B$50,2,0)</f>
        <v>1.0000000000000001E-5</v>
      </c>
      <c r="I15" s="206" t="s">
        <v>9</v>
      </c>
      <c r="J15" s="206" t="s">
        <v>9</v>
      </c>
      <c r="K15" s="669">
        <f>VLOOKUP(J15,Lists!$A$35:$B$40,2,0)</f>
        <v>0</v>
      </c>
      <c r="L15" s="661">
        <f t="shared" si="15"/>
        <v>0</v>
      </c>
      <c r="M15" s="662" t="str">
        <f t="shared" si="16"/>
        <v>n/a</v>
      </c>
      <c r="N15" s="729">
        <f>IF($B15=Lists!$A$14,Lists!$E$35)+IF($B15=Lists!$A$15,Lists!$E$40)+IF($B15=Lists!$A$16,Lists!$E$40)</f>
        <v>0</v>
      </c>
      <c r="O15" s="661">
        <f t="shared" si="12"/>
        <v>0</v>
      </c>
      <c r="P15" s="663" t="str">
        <f t="shared" si="13"/>
        <v>n/a</v>
      </c>
      <c r="Q15" s="663" t="str">
        <f>IF(ISERROR(P15*VLOOKUP($B$4,'Weighting '!$A$21:$B$31,2,0)),"n/a",P15*VLOOKUP($B$4,'Weighting '!$A$21:$B$31,2,0))</f>
        <v>n/a</v>
      </c>
      <c r="R15" s="664" t="str">
        <f t="shared" si="14"/>
        <v>n/a</v>
      </c>
      <c r="S15" s="663" t="str">
        <f>IF(ISERROR(R15*VLOOKUP($B$4,'Weighting '!$A$21:$B$31,2,0)),"n/a",R15*VLOOKUP($B$4,'Weighting '!$A$21:$B$31,2,0))</f>
        <v>n/a</v>
      </c>
      <c r="T15" s="673"/>
    </row>
    <row r="16" spans="1:20" s="153" customFormat="1" ht="84" customHeight="1" x14ac:dyDescent="0.25">
      <c r="A16" s="114" t="s">
        <v>1505</v>
      </c>
      <c r="B16" s="114" t="s">
        <v>39</v>
      </c>
      <c r="C16" s="205" t="s">
        <v>365</v>
      </c>
      <c r="D16" s="666"/>
      <c r="E16" s="666"/>
      <c r="F16" s="667" t="s">
        <v>958</v>
      </c>
      <c r="G16" s="206" t="s">
        <v>9</v>
      </c>
      <c r="H16" s="659">
        <f>VLOOKUP(G16,Lists!$A$45:$B$50,2,0)</f>
        <v>1.0000000000000001E-5</v>
      </c>
      <c r="I16" s="206" t="s">
        <v>9</v>
      </c>
      <c r="J16" s="206" t="s">
        <v>9</v>
      </c>
      <c r="K16" s="669">
        <f>VLOOKUP(J16,Lists!$A$35:$B$40,2,0)</f>
        <v>0</v>
      </c>
      <c r="L16" s="661">
        <f t="shared" si="15"/>
        <v>0</v>
      </c>
      <c r="M16" s="662" t="str">
        <f t="shared" si="16"/>
        <v>n/a</v>
      </c>
      <c r="N16" s="729">
        <f>IF($B16=Lists!$A$14,Lists!$E$35)+IF($B16=Lists!$A$15,Lists!$E$40)+IF($B16=Lists!$A$16,Lists!$E$40)</f>
        <v>0</v>
      </c>
      <c r="O16" s="661">
        <f t="shared" si="12"/>
        <v>0</v>
      </c>
      <c r="P16" s="663" t="str">
        <f t="shared" si="13"/>
        <v>n/a</v>
      </c>
      <c r="Q16" s="663" t="str">
        <f>IF(ISERROR(P16*VLOOKUP($B$4,'Weighting '!$A$21:$B$31,2,0)),"n/a",P16*VLOOKUP($B$4,'Weighting '!$A$21:$B$31,2,0))</f>
        <v>n/a</v>
      </c>
      <c r="R16" s="664" t="str">
        <f t="shared" si="14"/>
        <v>n/a</v>
      </c>
      <c r="S16" s="663" t="str">
        <f>IF(ISERROR(R16*VLOOKUP($B$4,'Weighting '!$A$21:$B$31,2,0)),"n/a",R16*VLOOKUP($B$4,'Weighting '!$A$21:$B$31,2,0))</f>
        <v>n/a</v>
      </c>
      <c r="T16" s="673"/>
    </row>
    <row r="17" spans="1:20" s="153" customFormat="1" ht="24" customHeight="1" x14ac:dyDescent="0.25">
      <c r="A17" s="798" t="s">
        <v>1495</v>
      </c>
      <c r="B17" s="121"/>
      <c r="C17" s="122" t="s">
        <v>3</v>
      </c>
      <c r="D17" s="121"/>
      <c r="E17" s="121"/>
      <c r="F17" s="121"/>
      <c r="G17" s="121"/>
      <c r="H17" s="121"/>
      <c r="I17" s="121"/>
      <c r="J17" s="121"/>
      <c r="K17" s="121"/>
      <c r="L17" s="121"/>
      <c r="M17" s="121"/>
      <c r="N17" s="121"/>
      <c r="O17" s="121"/>
      <c r="P17" s="121"/>
      <c r="Q17" s="121"/>
      <c r="R17" s="121"/>
      <c r="S17" s="121"/>
      <c r="T17" s="121"/>
    </row>
    <row r="18" spans="1:20" s="160" customFormat="1" ht="74.55" customHeight="1" x14ac:dyDescent="0.25">
      <c r="A18" s="801" t="s">
        <v>1506</v>
      </c>
      <c r="B18" s="114" t="s">
        <v>39</v>
      </c>
      <c r="C18" s="131" t="s">
        <v>292</v>
      </c>
      <c r="D18" s="666"/>
      <c r="E18" s="666"/>
      <c r="F18" s="667" t="s">
        <v>958</v>
      </c>
      <c r="G18" s="206" t="s">
        <v>9</v>
      </c>
      <c r="H18" s="659">
        <f>VLOOKUP(G18,Lists!$A$45:$B$50,2,0)</f>
        <v>1.0000000000000001E-5</v>
      </c>
      <c r="I18" s="206" t="s">
        <v>9</v>
      </c>
      <c r="J18" s="206" t="s">
        <v>9</v>
      </c>
      <c r="K18" s="669">
        <f>VLOOKUP(J18,Lists!$A$35:$B$40,2,0)</f>
        <v>0</v>
      </c>
      <c r="L18" s="661">
        <f t="shared" ref="L18:L19" si="17">K18*H18</f>
        <v>0</v>
      </c>
      <c r="M18" s="662" t="str">
        <f t="shared" ref="M18:M19" si="18">IF(ISERROR(L18/O18),"n/a",L18/O18)</f>
        <v>n/a</v>
      </c>
      <c r="N18" s="729">
        <f>IF($B18=Lists!$A$14,Lists!$E$35)+IF($B18=Lists!$A$15,Lists!$E$40)+IF($B18=Lists!$A$16,Lists!$E$40)</f>
        <v>0</v>
      </c>
      <c r="O18" s="661">
        <f t="shared" ref="O18:O22" si="19">H18*N18</f>
        <v>0</v>
      </c>
      <c r="P18" s="663" t="str">
        <f t="shared" ref="P18:P22" si="20">IF((O18/$O$2)&gt;0.0001,O18/$O$2,"n/a")</f>
        <v>n/a</v>
      </c>
      <c r="Q18" s="663" t="str">
        <f>IF(ISERROR(P18*VLOOKUP($B$4,'Weighting '!$A$21:$B$31,2,0)),"n/a",P18*VLOOKUP($B$4,'Weighting '!$A$21:$B$31,2,0))</f>
        <v>n/a</v>
      </c>
      <c r="R18" s="664" t="str">
        <f t="shared" ref="R18:R22" si="21">IF($B18="Specification","n/a",L18/$O$2)</f>
        <v>n/a</v>
      </c>
      <c r="S18" s="663" t="str">
        <f>IF(ISERROR(R18*VLOOKUP($B$4,'Weighting '!$A$21:$B$31,2,0)),"n/a",R18*VLOOKUP($B$4,'Weighting '!$A$21:$B$31,2,0))</f>
        <v>n/a</v>
      </c>
      <c r="T18" s="673"/>
    </row>
    <row r="19" spans="1:20" s="153" customFormat="1" ht="57.45" customHeight="1" x14ac:dyDescent="0.25">
      <c r="A19" s="801" t="s">
        <v>1513</v>
      </c>
      <c r="B19" s="114" t="s">
        <v>38</v>
      </c>
      <c r="C19" s="135" t="s">
        <v>294</v>
      </c>
      <c r="D19" s="206" t="s">
        <v>958</v>
      </c>
      <c r="E19" s="206"/>
      <c r="F19" s="658"/>
      <c r="G19" s="206" t="s">
        <v>1276</v>
      </c>
      <c r="H19" s="783">
        <f>VLOOKUP(G19,Lists!$A$45:$B$50,2,0)</f>
        <v>8</v>
      </c>
      <c r="I19" s="668" t="s">
        <v>1237</v>
      </c>
      <c r="J19" s="668"/>
      <c r="K19" s="784" t="e">
        <f>VLOOKUP(J19,Lists!$A$35:$B$40,2,0)</f>
        <v>#N/A</v>
      </c>
      <c r="L19" s="783" t="e">
        <f t="shared" si="17"/>
        <v>#N/A</v>
      </c>
      <c r="M19" s="662" t="str">
        <f t="shared" si="18"/>
        <v>n/a</v>
      </c>
      <c r="N19" s="783">
        <f>IF($B19=Lists!$A$14,Lists!$E$35)+IF($B19=Lists!$A$15,Lists!$E$40)+IF($B19=Lists!$A$16,Lists!$E$40)</f>
        <v>6</v>
      </c>
      <c r="O19" s="783">
        <f t="shared" si="19"/>
        <v>48</v>
      </c>
      <c r="P19" s="785">
        <f t="shared" si="20"/>
        <v>0.44444444444444442</v>
      </c>
      <c r="Q19" s="785">
        <f>IF(ISERROR(P19*VLOOKUP($B$4,'Weighting '!$A$21:$B$31,2,0)),"n/a",P19*VLOOKUP($B$4,'Weighting '!$A$21:$B$31,2,0))</f>
        <v>2.6666666666666665E-2</v>
      </c>
      <c r="R19" s="790" t="e">
        <f t="shared" si="21"/>
        <v>#N/A</v>
      </c>
      <c r="S19" s="785" t="str">
        <f>IF(ISERROR(R19*VLOOKUP($B$4,'Weighting '!$A$21:$B$31,2,0)),"n/a",R19*VLOOKUP($B$4,'Weighting '!$A$21:$B$31,2,0))</f>
        <v>n/a</v>
      </c>
      <c r="T19" s="670"/>
    </row>
    <row r="20" spans="1:20" s="158" customFormat="1" ht="91.5" customHeight="1" x14ac:dyDescent="0.25">
      <c r="A20" s="801" t="s">
        <v>1507</v>
      </c>
      <c r="B20" s="114" t="s">
        <v>39</v>
      </c>
      <c r="C20" s="131" t="s">
        <v>335</v>
      </c>
      <c r="D20" s="666"/>
      <c r="E20" s="666"/>
      <c r="F20" s="667" t="s">
        <v>958</v>
      </c>
      <c r="G20" s="206" t="s">
        <v>9</v>
      </c>
      <c r="H20" s="659">
        <f>VLOOKUP(G20,Lists!$A$45:$B$50,2,0)</f>
        <v>1.0000000000000001E-5</v>
      </c>
      <c r="I20" s="206" t="s">
        <v>9</v>
      </c>
      <c r="J20" s="206" t="s">
        <v>9</v>
      </c>
      <c r="K20" s="669">
        <f>VLOOKUP(J20,Lists!$A$35:$B$40,2,0)</f>
        <v>0</v>
      </c>
      <c r="L20" s="661">
        <f t="shared" ref="L20:L22" si="22">K20*H20</f>
        <v>0</v>
      </c>
      <c r="M20" s="662" t="str">
        <f t="shared" ref="M20:M22" si="23">IF(ISERROR(L20/O20),"n/a",L20/O20)</f>
        <v>n/a</v>
      </c>
      <c r="N20" s="729">
        <f>IF($B20=Lists!$A$14,Lists!$E$35)+IF($B20=Lists!$A$15,Lists!$E$40)+IF($B20=Lists!$A$16,Lists!$E$40)</f>
        <v>0</v>
      </c>
      <c r="O20" s="661">
        <f t="shared" si="19"/>
        <v>0</v>
      </c>
      <c r="P20" s="663" t="str">
        <f t="shared" si="20"/>
        <v>n/a</v>
      </c>
      <c r="Q20" s="663" t="str">
        <f>IF(ISERROR(P20*VLOOKUP($B$4,'Weighting '!$A$21:$B$31,2,0)),"n/a",P20*VLOOKUP($B$4,'Weighting '!$A$21:$B$31,2,0))</f>
        <v>n/a</v>
      </c>
      <c r="R20" s="664" t="str">
        <f t="shared" si="21"/>
        <v>n/a</v>
      </c>
      <c r="S20" s="663" t="str">
        <f>IF(ISERROR(R20*VLOOKUP($B$4,'Weighting '!$A$21:$B$31,2,0)),"n/a",R20*VLOOKUP($B$4,'Weighting '!$A$21:$B$31,2,0))</f>
        <v>n/a</v>
      </c>
      <c r="T20" s="673"/>
    </row>
    <row r="21" spans="1:20" s="153" customFormat="1" ht="120.45" customHeight="1" x14ac:dyDescent="0.25">
      <c r="A21" s="801" t="s">
        <v>1508</v>
      </c>
      <c r="B21" s="114" t="s">
        <v>39</v>
      </c>
      <c r="C21" s="117" t="s">
        <v>295</v>
      </c>
      <c r="D21" s="666"/>
      <c r="E21" s="666"/>
      <c r="F21" s="667" t="s">
        <v>958</v>
      </c>
      <c r="G21" s="206" t="s">
        <v>9</v>
      </c>
      <c r="H21" s="659">
        <f>VLOOKUP(G21,Lists!$A$45:$B$50,2,0)</f>
        <v>1.0000000000000001E-5</v>
      </c>
      <c r="I21" s="206" t="s">
        <v>9</v>
      </c>
      <c r="J21" s="206" t="s">
        <v>9</v>
      </c>
      <c r="K21" s="669">
        <f>VLOOKUP(J21,Lists!$A$35:$B$40,2,0)</f>
        <v>0</v>
      </c>
      <c r="L21" s="661">
        <f t="shared" si="22"/>
        <v>0</v>
      </c>
      <c r="M21" s="662" t="str">
        <f t="shared" si="23"/>
        <v>n/a</v>
      </c>
      <c r="N21" s="729">
        <f>IF($B21=Lists!$A$14,Lists!$E$35)+IF($B21=Lists!$A$15,Lists!$E$40)+IF($B21=Lists!$A$16,Lists!$E$40)</f>
        <v>0</v>
      </c>
      <c r="O21" s="661">
        <f t="shared" si="19"/>
        <v>0</v>
      </c>
      <c r="P21" s="663" t="str">
        <f t="shared" si="20"/>
        <v>n/a</v>
      </c>
      <c r="Q21" s="663" t="str">
        <f>IF(ISERROR(P21*VLOOKUP($B$4,'Weighting '!$A$21:$B$31,2,0)),"n/a",P21*VLOOKUP($B$4,'Weighting '!$A$21:$B$31,2,0))</f>
        <v>n/a</v>
      </c>
      <c r="R21" s="664" t="str">
        <f t="shared" si="21"/>
        <v>n/a</v>
      </c>
      <c r="S21" s="663" t="str">
        <f>IF(ISERROR(R21*VLOOKUP($B$4,'Weighting '!$A$21:$B$31,2,0)),"n/a",R21*VLOOKUP($B$4,'Weighting '!$A$21:$B$31,2,0))</f>
        <v>n/a</v>
      </c>
      <c r="T21" s="673"/>
    </row>
    <row r="22" spans="1:20" s="153" customFormat="1" ht="52.05" customHeight="1" x14ac:dyDescent="0.25">
      <c r="A22" s="801" t="s">
        <v>1509</v>
      </c>
      <c r="B22" s="114" t="s">
        <v>39</v>
      </c>
      <c r="C22" s="117" t="s">
        <v>296</v>
      </c>
      <c r="D22" s="666"/>
      <c r="E22" s="666"/>
      <c r="F22" s="667" t="s">
        <v>958</v>
      </c>
      <c r="G22" s="206" t="s">
        <v>9</v>
      </c>
      <c r="H22" s="659">
        <f>VLOOKUP(G22,Lists!$A$45:$B$50,2,0)</f>
        <v>1.0000000000000001E-5</v>
      </c>
      <c r="I22" s="206" t="s">
        <v>9</v>
      </c>
      <c r="J22" s="206" t="s">
        <v>9</v>
      </c>
      <c r="K22" s="669">
        <f>VLOOKUP(J22,Lists!$A$35:$B$40,2,0)</f>
        <v>0</v>
      </c>
      <c r="L22" s="661">
        <f t="shared" si="22"/>
        <v>0</v>
      </c>
      <c r="M22" s="662" t="str">
        <f t="shared" si="23"/>
        <v>n/a</v>
      </c>
      <c r="N22" s="729">
        <f>IF($B22=Lists!$A$14,Lists!$E$35)+IF($B22=Lists!$A$15,Lists!$E$40)+IF($B22=Lists!$A$16,Lists!$E$40)</f>
        <v>0</v>
      </c>
      <c r="O22" s="661">
        <f t="shared" si="19"/>
        <v>0</v>
      </c>
      <c r="P22" s="663" t="str">
        <f t="shared" si="20"/>
        <v>n/a</v>
      </c>
      <c r="Q22" s="663" t="str">
        <f>IF(ISERROR(P22*VLOOKUP($B$4,'Weighting '!$A$21:$B$31,2,0)),"n/a",P22*VLOOKUP($B$4,'Weighting '!$A$21:$B$31,2,0))</f>
        <v>n/a</v>
      </c>
      <c r="R22" s="664" t="str">
        <f t="shared" si="21"/>
        <v>n/a</v>
      </c>
      <c r="S22" s="663" t="str">
        <f>IF(ISERROR(R22*VLOOKUP($B$4,'Weighting '!$A$21:$B$31,2,0)),"n/a",R22*VLOOKUP($B$4,'Weighting '!$A$21:$B$31,2,0))</f>
        <v>n/a</v>
      </c>
      <c r="T22" s="673"/>
    </row>
    <row r="23" spans="1:20" ht="24" customHeight="1" x14ac:dyDescent="0.25">
      <c r="A23" s="798" t="s">
        <v>1496</v>
      </c>
      <c r="B23" s="121"/>
      <c r="C23" s="122" t="s">
        <v>70</v>
      </c>
      <c r="D23" s="121"/>
      <c r="E23" s="121"/>
      <c r="F23" s="121"/>
      <c r="G23" s="121"/>
      <c r="H23" s="121"/>
      <c r="I23" s="121"/>
      <c r="J23" s="121"/>
      <c r="K23" s="121"/>
      <c r="L23" s="121"/>
      <c r="M23" s="121"/>
      <c r="N23" s="121"/>
      <c r="O23" s="121"/>
      <c r="P23" s="121"/>
      <c r="Q23" s="121"/>
      <c r="R23" s="121"/>
      <c r="S23" s="121"/>
      <c r="T23" s="121"/>
    </row>
    <row r="24" spans="1:20" s="153" customFormat="1" ht="37.950000000000003" customHeight="1" x14ac:dyDescent="0.25">
      <c r="A24" s="801" t="s">
        <v>1510</v>
      </c>
      <c r="B24" s="114" t="s">
        <v>39</v>
      </c>
      <c r="C24" s="117" t="s">
        <v>297</v>
      </c>
      <c r="D24" s="666"/>
      <c r="E24" s="666"/>
      <c r="F24" s="667" t="s">
        <v>958</v>
      </c>
      <c r="G24" s="206" t="s">
        <v>9</v>
      </c>
      <c r="H24" s="659">
        <f>VLOOKUP(G24,Lists!$A$45:$B$50,2,0)</f>
        <v>1.0000000000000001E-5</v>
      </c>
      <c r="I24" s="206" t="s">
        <v>9</v>
      </c>
      <c r="J24" s="206" t="s">
        <v>9</v>
      </c>
      <c r="K24" s="669">
        <f>VLOOKUP(J24,Lists!$A$35:$B$40,2,0)</f>
        <v>0</v>
      </c>
      <c r="L24" s="661">
        <f t="shared" ref="L24:L25" si="24">K24*H24</f>
        <v>0</v>
      </c>
      <c r="M24" s="662" t="str">
        <f t="shared" ref="M24:M25" si="25">IF(ISERROR(L24/O24),"n/a",L24/O24)</f>
        <v>n/a</v>
      </c>
      <c r="N24" s="729">
        <f>IF($B24=Lists!$A$14,Lists!$E$35)+IF($B24=Lists!$A$15,Lists!$E$40)+IF($B24=Lists!$A$16,Lists!$E$40)</f>
        <v>0</v>
      </c>
      <c r="O24" s="661">
        <f t="shared" ref="O24:O25" si="26">H24*N24</f>
        <v>0</v>
      </c>
      <c r="P24" s="663" t="str">
        <f t="shared" ref="P24:P25" si="27">IF((O24/$O$2)&gt;0.0001,O24/$O$2,"n/a")</f>
        <v>n/a</v>
      </c>
      <c r="Q24" s="663" t="str">
        <f>IF(ISERROR(P24*VLOOKUP($B$4,'Weighting '!$A$21:$B$31,2,0)),"n/a",P24*VLOOKUP($B$4,'Weighting '!$A$21:$B$31,2,0))</f>
        <v>n/a</v>
      </c>
      <c r="R24" s="664" t="str">
        <f t="shared" ref="R24:R25" si="28">IF($B24="Specification","n/a",L24/$O$2)</f>
        <v>n/a</v>
      </c>
      <c r="S24" s="663" t="str">
        <f>IF(ISERROR(R24*VLOOKUP($B$4,'Weighting '!$A$21:$B$31,2,0)),"n/a",R24*VLOOKUP($B$4,'Weighting '!$A$21:$B$31,2,0))</f>
        <v>n/a</v>
      </c>
      <c r="T24" s="673"/>
    </row>
    <row r="25" spans="1:20" ht="52.95" customHeight="1" x14ac:dyDescent="0.25">
      <c r="A25" s="801" t="s">
        <v>1511</v>
      </c>
      <c r="B25" s="114" t="s">
        <v>39</v>
      </c>
      <c r="C25" s="137" t="s">
        <v>366</v>
      </c>
      <c r="D25" s="666"/>
      <c r="E25" s="666"/>
      <c r="F25" s="667" t="s">
        <v>958</v>
      </c>
      <c r="G25" s="206" t="s">
        <v>9</v>
      </c>
      <c r="H25" s="659">
        <f>VLOOKUP(G25,Lists!$A$45:$B$50,2,0)</f>
        <v>1.0000000000000001E-5</v>
      </c>
      <c r="I25" s="206" t="s">
        <v>9</v>
      </c>
      <c r="J25" s="206" t="s">
        <v>9</v>
      </c>
      <c r="K25" s="669">
        <f>VLOOKUP(J25,Lists!$A$35:$B$40,2,0)</f>
        <v>0</v>
      </c>
      <c r="L25" s="661">
        <f t="shared" si="24"/>
        <v>0</v>
      </c>
      <c r="M25" s="662" t="str">
        <f t="shared" si="25"/>
        <v>n/a</v>
      </c>
      <c r="N25" s="729">
        <f>IF($B25=Lists!$A$14,Lists!$E$35)+IF($B25=Lists!$A$15,Lists!$E$40)+IF($B25=Lists!$A$16,Lists!$E$40)</f>
        <v>0</v>
      </c>
      <c r="O25" s="661">
        <f t="shared" si="26"/>
        <v>0</v>
      </c>
      <c r="P25" s="663" t="str">
        <f t="shared" si="27"/>
        <v>n/a</v>
      </c>
      <c r="Q25" s="663" t="str">
        <f>IF(ISERROR(P25*VLOOKUP($B$4,'Weighting '!$A$21:$B$31,2,0)),"n/a",P25*VLOOKUP($B$4,'Weighting '!$A$21:$B$31,2,0))</f>
        <v>n/a</v>
      </c>
      <c r="R25" s="664" t="str">
        <f t="shared" si="28"/>
        <v>n/a</v>
      </c>
      <c r="S25" s="663" t="str">
        <f>IF(ISERROR(R25*VLOOKUP($B$4,'Weighting '!$A$21:$B$31,2,0)),"n/a",R25*VLOOKUP($B$4,'Weighting '!$A$21:$B$31,2,0))</f>
        <v>n/a</v>
      </c>
      <c r="T25" s="673"/>
    </row>
    <row r="26" spans="1:20" s="158" customFormat="1" ht="31.5" customHeight="1" x14ac:dyDescent="0.25">
      <c r="A26" s="798" t="s">
        <v>1497</v>
      </c>
      <c r="B26" s="121"/>
      <c r="C26" s="122" t="s">
        <v>66</v>
      </c>
      <c r="D26" s="121"/>
      <c r="E26" s="121"/>
      <c r="F26" s="121"/>
      <c r="G26" s="121"/>
      <c r="H26" s="121"/>
      <c r="I26" s="121"/>
      <c r="J26" s="121"/>
      <c r="K26" s="121"/>
      <c r="L26" s="121"/>
      <c r="M26" s="121"/>
      <c r="N26" s="121"/>
      <c r="O26" s="121"/>
      <c r="P26" s="121"/>
      <c r="Q26" s="121"/>
      <c r="R26" s="121"/>
      <c r="S26" s="121"/>
      <c r="T26" s="121"/>
    </row>
    <row r="27" spans="1:20" s="153" customFormat="1" ht="196.95" customHeight="1" x14ac:dyDescent="0.25">
      <c r="A27" s="801" t="s">
        <v>1512</v>
      </c>
      <c r="B27" s="114" t="s">
        <v>39</v>
      </c>
      <c r="C27" s="117" t="s">
        <v>298</v>
      </c>
      <c r="D27" s="666"/>
      <c r="E27" s="666"/>
      <c r="F27" s="667" t="s">
        <v>958</v>
      </c>
      <c r="G27" s="206" t="s">
        <v>9</v>
      </c>
      <c r="H27" s="659">
        <f>VLOOKUP(G27,Lists!$A$45:$B$50,2,0)</f>
        <v>1.0000000000000001E-5</v>
      </c>
      <c r="I27" s="206" t="s">
        <v>9</v>
      </c>
      <c r="J27" s="206" t="s">
        <v>9</v>
      </c>
      <c r="K27" s="669">
        <f>VLOOKUP(J27,Lists!$A$35:$B$40,2,0)</f>
        <v>0</v>
      </c>
      <c r="L27" s="661">
        <f t="shared" ref="L27" si="29">K27*H27</f>
        <v>0</v>
      </c>
      <c r="M27" s="662" t="str">
        <f t="shared" ref="M27" si="30">IF(ISERROR(L27/O27),"n/a",L27/O27)</f>
        <v>n/a</v>
      </c>
      <c r="N27" s="729">
        <f>IF($B27=Lists!$A$14,Lists!$E$35)+IF($B27=Lists!$A$15,Lists!$E$40)+IF($B27=Lists!$A$16,Lists!$E$40)</f>
        <v>0</v>
      </c>
      <c r="O27" s="661">
        <f t="shared" ref="O27" si="31">H27*N27</f>
        <v>0</v>
      </c>
      <c r="P27" s="663" t="str">
        <f t="shared" ref="P27" si="32">IF((O27/$O$2)&gt;0.0001,O27/$O$2,"n/a")</f>
        <v>n/a</v>
      </c>
      <c r="Q27" s="663" t="str">
        <f>IF(ISERROR(P27*VLOOKUP($B$4,'Weighting '!$A$21:$B$31,2,0)),"n/a",P27*VLOOKUP($B$4,'Weighting '!$A$21:$B$31,2,0))</f>
        <v>n/a</v>
      </c>
      <c r="R27" s="664" t="str">
        <f t="shared" ref="R27" si="33">IF($B27="Specification","n/a",L27/$O$2)</f>
        <v>n/a</v>
      </c>
      <c r="S27" s="663" t="str">
        <f>IF(ISERROR(R27*VLOOKUP($B$4,'Weighting '!$A$21:$B$31,2,0)),"n/a",R27*VLOOKUP($B$4,'Weighting '!$A$21:$B$31,2,0))</f>
        <v>n/a</v>
      </c>
      <c r="T27" s="673"/>
    </row>
  </sheetData>
  <sheetProtection algorithmName="SHA-512" hashValue="6+LxMFGwbkuU0oyKktZUY/RSEHQUK4Kda0Muvu6NLUoSBU6jzavVE0lSCBTNNZh1k2U91lv4lhpglVqreyjDVA==" saltValue="c9ug1mwjkYg8mqsMjD3aUQ==" spinCount="100000" sheet="1" objects="1" scenarios="1" formatCells="0" formatColumns="0" formatRows="0" autoFilter="0" pivotTables="0"/>
  <autoFilter ref="A5:T27" xr:uid="{306F7181-90A2-482A-AC70-F8B52617AB18}"/>
  <phoneticPr fontId="12" type="noConversion"/>
  <dataValidations count="5">
    <dataValidation type="list" allowBlank="1" showInputMessage="1" showErrorMessage="1" sqref="B2 B5:B1048576" xr:uid="{E4B6543B-98A0-435C-A26A-F4F41617F953}">
      <formula1>Spec_Compl_Adj</formula1>
    </dataValidation>
    <dataValidation type="list" allowBlank="1" showInputMessage="1" showErrorMessage="1" sqref="I4" xr:uid="{FC233663-66BF-4D1A-A0F7-090D9E98EE58}">
      <formula1>Adj_Evidence</formula1>
    </dataValidation>
    <dataValidation type="list" allowBlank="1" showInputMessage="1" showErrorMessage="1" sqref="N4 G4:H4 K4:L4" xr:uid="{53CA4150-309C-4EE8-A4F9-23756D0D1FD4}">
      <formula1>Adj_Weight</formula1>
    </dataValidation>
    <dataValidation type="list" allowBlank="1" showInputMessage="1" showErrorMessage="1" sqref="J4" xr:uid="{AEF2DA4C-EF87-4C8C-AA97-E6F26869872F}">
      <formula1>Adj_Service</formula1>
    </dataValidation>
    <dataValidation type="list" allowBlank="1" showInputMessage="1" showErrorMessage="1" sqref="D24:E25 D8:E9 D11:E16 D18:E18 D20:E22 D27:E27" xr:uid="{EE17E407-A3D8-40E5-BA89-496AA250EBD9}">
      <formula1>"Yes,No"</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2242C46-44EF-4D29-9870-CCFC6E29F866}">
          <x14:formula1>
            <xm:f>Lists!$A$45:$A$50</xm:f>
          </x14:formula1>
          <xm:sqref>G6 G19</xm:sqref>
        </x14:dataValidation>
        <x14:dataValidation type="list" allowBlank="1" showInputMessage="1" showErrorMessage="1" xr:uid="{F5FE9895-2BCD-4E72-AD79-48ED5E78981C}">
          <x14:formula1>
            <xm:f>Lists!$A$35:$A$40</xm:f>
          </x14:formula1>
          <xm:sqref>J19</xm:sqref>
        </x14:dataValidation>
        <x14:dataValidation type="list" allowBlank="1" showInputMessage="1" showErrorMessage="1" xr:uid="{B0F41A29-CAC7-4BCB-A1BB-6EBCDB99C980}">
          <x14:formula1>
            <xm:f>Lists!$A$22:$A$30</xm:f>
          </x14:formula1>
          <xm:sqref>I19 I6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AFF9E-8380-49F6-A169-E0772A012557}">
  <sheetPr codeName="Sheet32">
    <tabColor rgb="FF92D050"/>
    <pageSetUpPr fitToPage="1"/>
  </sheetPr>
  <dimension ref="A1:G60"/>
  <sheetViews>
    <sheetView topLeftCell="B1" zoomScale="110" zoomScaleNormal="110" workbookViewId="0">
      <pane ySplit="1" topLeftCell="A2" activePane="bottomLeft" state="frozen"/>
      <selection pane="bottomLeft" activeCell="E7" sqref="E7"/>
    </sheetView>
  </sheetViews>
  <sheetFormatPr defaultColWidth="8.81640625" defaultRowHeight="13.8" x14ac:dyDescent="0.25"/>
  <cols>
    <col min="1" max="1" width="14.08984375" style="127" hidden="1" customWidth="1"/>
    <col min="2" max="2" width="16.08984375" style="146" customWidth="1"/>
    <col min="3" max="3" width="77.08984375" style="127" customWidth="1"/>
    <col min="4" max="4" width="38.08984375" style="208" hidden="1" customWidth="1"/>
    <col min="5" max="6" width="56.81640625" style="162" customWidth="1"/>
    <col min="7" max="7" width="46.7265625" style="162" customWidth="1"/>
    <col min="8" max="16384" width="8.81640625" style="162"/>
  </cols>
  <sheetData>
    <row r="1" spans="1:7" s="146" customFormat="1" ht="42" thickBot="1" x14ac:dyDescent="0.3">
      <c r="A1" s="114" t="s">
        <v>94</v>
      </c>
      <c r="B1" s="114" t="s">
        <v>36</v>
      </c>
      <c r="C1" s="114" t="s">
        <v>40</v>
      </c>
      <c r="D1" s="115" t="s">
        <v>155</v>
      </c>
      <c r="E1" s="114" t="s">
        <v>370</v>
      </c>
      <c r="G1" s="453" t="s">
        <v>952</v>
      </c>
    </row>
    <row r="2" spans="1:7" s="119" customFormat="1" ht="152.4" thickBot="1" x14ac:dyDescent="0.3">
      <c r="A2" s="114"/>
      <c r="B2" s="116" t="s">
        <v>37</v>
      </c>
      <c r="C2" s="276" t="s">
        <v>579</v>
      </c>
      <c r="D2" s="125"/>
      <c r="E2" s="137"/>
      <c r="F2" s="127"/>
      <c r="G2" s="530"/>
    </row>
    <row r="3" spans="1:7" s="158" customFormat="1" ht="14.4" thickBot="1" x14ac:dyDescent="0.3">
      <c r="A3" s="121"/>
      <c r="B3" s="121"/>
      <c r="C3" s="122" t="s">
        <v>281</v>
      </c>
      <c r="D3" s="123"/>
      <c r="E3" s="240"/>
      <c r="F3" s="590"/>
      <c r="G3" s="509"/>
    </row>
    <row r="4" spans="1:7" s="153" customFormat="1" ht="47.55" customHeight="1" thickBot="1" x14ac:dyDescent="0.3">
      <c r="A4" s="145"/>
      <c r="B4" s="114" t="s">
        <v>39</v>
      </c>
      <c r="C4" s="131" t="s">
        <v>282</v>
      </c>
      <c r="D4" s="132" t="s">
        <v>283</v>
      </c>
      <c r="E4" s="137" t="s">
        <v>578</v>
      </c>
      <c r="F4" s="127" t="s">
        <v>981</v>
      </c>
      <c r="G4" s="509" t="s">
        <v>984</v>
      </c>
    </row>
    <row r="5" spans="1:7" s="158" customFormat="1" ht="28.2" thickBot="1" x14ac:dyDescent="0.3">
      <c r="A5" s="145"/>
      <c r="B5" s="114" t="s">
        <v>39</v>
      </c>
      <c r="C5" s="131" t="s">
        <v>284</v>
      </c>
      <c r="D5" s="132" t="s">
        <v>285</v>
      </c>
      <c r="E5" s="137" t="s">
        <v>578</v>
      </c>
      <c r="F5" s="127" t="s">
        <v>981</v>
      </c>
      <c r="G5" s="509" t="s">
        <v>984</v>
      </c>
    </row>
    <row r="6" spans="1:7" s="153" customFormat="1" ht="14.4" thickBot="1" x14ac:dyDescent="0.3">
      <c r="A6" s="121"/>
      <c r="B6" s="121"/>
      <c r="C6" s="138" t="s">
        <v>286</v>
      </c>
      <c r="D6" s="123"/>
      <c r="E6" s="240"/>
      <c r="F6" s="590"/>
      <c r="G6" s="510"/>
    </row>
    <row r="7" spans="1:7" s="153" customFormat="1" ht="42" thickBot="1" x14ac:dyDescent="0.3">
      <c r="A7" s="121"/>
      <c r="B7" s="121"/>
      <c r="C7" s="117" t="s">
        <v>535</v>
      </c>
      <c r="D7" s="123"/>
      <c r="E7" s="561"/>
      <c r="F7" s="591" t="s">
        <v>981</v>
      </c>
      <c r="G7" s="510" t="s">
        <v>984</v>
      </c>
    </row>
    <row r="8" spans="1:7" s="153" customFormat="1" ht="83.4" thickBot="1" x14ac:dyDescent="0.3">
      <c r="A8" s="142"/>
      <c r="B8" s="114" t="s">
        <v>39</v>
      </c>
      <c r="C8" s="117" t="s">
        <v>287</v>
      </c>
      <c r="D8" s="130" t="s">
        <v>74</v>
      </c>
      <c r="E8" s="137" t="s">
        <v>578</v>
      </c>
      <c r="F8" s="127" t="s">
        <v>981</v>
      </c>
      <c r="G8" s="510" t="s">
        <v>984</v>
      </c>
    </row>
    <row r="9" spans="1:7" s="158" customFormat="1" ht="55.35" customHeight="1" thickBot="1" x14ac:dyDescent="0.3">
      <c r="A9" s="142"/>
      <c r="B9" s="114" t="s">
        <v>39</v>
      </c>
      <c r="C9" s="131" t="s">
        <v>288</v>
      </c>
      <c r="D9" s="130" t="s">
        <v>364</v>
      </c>
      <c r="E9" s="137" t="s">
        <v>683</v>
      </c>
      <c r="F9" s="127" t="s">
        <v>981</v>
      </c>
      <c r="G9" s="510" t="s">
        <v>984</v>
      </c>
    </row>
    <row r="10" spans="1:7" s="153" customFormat="1" ht="69.599999999999994" thickBot="1" x14ac:dyDescent="0.3">
      <c r="A10" s="145"/>
      <c r="B10" s="114" t="s">
        <v>39</v>
      </c>
      <c r="C10" s="131" t="s">
        <v>289</v>
      </c>
      <c r="D10" s="204"/>
      <c r="E10" s="117"/>
      <c r="F10" s="592" t="s">
        <v>981</v>
      </c>
      <c r="G10" s="563" t="s">
        <v>1051</v>
      </c>
    </row>
    <row r="11" spans="1:7" s="153" customFormat="1" ht="28.2" thickBot="1" x14ac:dyDescent="0.3">
      <c r="A11" s="227"/>
      <c r="B11" s="217" t="s">
        <v>38</v>
      </c>
      <c r="C11" s="523" t="s">
        <v>533</v>
      </c>
      <c r="D11" s="559"/>
      <c r="E11" s="549" t="s">
        <v>737</v>
      </c>
      <c r="F11" s="593" t="s">
        <v>1077</v>
      </c>
      <c r="G11" s="560" t="s">
        <v>1032</v>
      </c>
    </row>
    <row r="12" spans="1:7" s="153" customFormat="1" ht="42" thickBot="1" x14ac:dyDescent="0.3">
      <c r="A12" s="145"/>
      <c r="B12" s="114" t="s">
        <v>39</v>
      </c>
      <c r="C12" s="117" t="s">
        <v>290</v>
      </c>
      <c r="D12" s="202"/>
      <c r="E12" s="117" t="s">
        <v>534</v>
      </c>
      <c r="F12" s="592" t="s">
        <v>981</v>
      </c>
      <c r="G12" s="510"/>
    </row>
    <row r="13" spans="1:7" s="153" customFormat="1" ht="42" thickBot="1" x14ac:dyDescent="0.3">
      <c r="A13" s="227"/>
      <c r="B13" s="217" t="s">
        <v>39</v>
      </c>
      <c r="C13" s="545" t="s">
        <v>535</v>
      </c>
      <c r="D13" s="562"/>
      <c r="E13" s="549" t="s">
        <v>737</v>
      </c>
      <c r="F13" s="593"/>
      <c r="G13" s="560" t="s">
        <v>1050</v>
      </c>
    </row>
    <row r="14" spans="1:7" s="153" customFormat="1" ht="61.35" customHeight="1" thickBot="1" x14ac:dyDescent="0.3">
      <c r="A14" s="145"/>
      <c r="B14" s="129" t="s">
        <v>39</v>
      </c>
      <c r="C14" s="205" t="s">
        <v>365</v>
      </c>
      <c r="D14" s="204" t="s">
        <v>291</v>
      </c>
      <c r="E14" s="137" t="s">
        <v>578</v>
      </c>
      <c r="F14" s="127" t="s">
        <v>981</v>
      </c>
      <c r="G14" s="510"/>
    </row>
    <row r="15" spans="1:7" s="153" customFormat="1" ht="14.4" thickBot="1" x14ac:dyDescent="0.3">
      <c r="A15" s="121"/>
      <c r="B15" s="121"/>
      <c r="C15" s="122" t="s">
        <v>3</v>
      </c>
      <c r="D15" s="123"/>
      <c r="E15" s="240"/>
      <c r="F15" s="590"/>
      <c r="G15" s="510"/>
    </row>
    <row r="16" spans="1:7" s="153" customFormat="1" ht="28.2" thickBot="1" x14ac:dyDescent="0.3">
      <c r="A16" s="232"/>
      <c r="B16" s="217" t="s">
        <v>38</v>
      </c>
      <c r="C16" s="517" t="s">
        <v>538</v>
      </c>
      <c r="D16" s="557"/>
      <c r="E16" s="549" t="s">
        <v>373</v>
      </c>
      <c r="F16" s="593"/>
      <c r="G16" s="560" t="s">
        <v>1032</v>
      </c>
    </row>
    <row r="17" spans="1:7" s="160" customFormat="1" ht="74.55" customHeight="1" thickBot="1" x14ac:dyDescent="0.3">
      <c r="A17" s="118"/>
      <c r="B17" s="114" t="s">
        <v>39</v>
      </c>
      <c r="C17" s="131" t="s">
        <v>292</v>
      </c>
      <c r="D17" s="144" t="s">
        <v>293</v>
      </c>
      <c r="E17" s="137" t="s">
        <v>578</v>
      </c>
      <c r="F17" s="127" t="s">
        <v>981</v>
      </c>
      <c r="G17" s="510" t="s">
        <v>984</v>
      </c>
    </row>
    <row r="18" spans="1:7" s="153" customFormat="1" ht="28.2" thickBot="1" x14ac:dyDescent="0.3">
      <c r="A18" s="142"/>
      <c r="B18" s="114" t="s">
        <v>38</v>
      </c>
      <c r="C18" s="135" t="s">
        <v>294</v>
      </c>
      <c r="D18" s="125"/>
      <c r="E18" s="137" t="s">
        <v>578</v>
      </c>
      <c r="F18" s="127" t="s">
        <v>981</v>
      </c>
      <c r="G18" s="510" t="s">
        <v>984</v>
      </c>
    </row>
    <row r="19" spans="1:7" s="158" customFormat="1" ht="83.4" thickBot="1" x14ac:dyDescent="0.3">
      <c r="A19" s="142"/>
      <c r="B19" s="114" t="s">
        <v>39</v>
      </c>
      <c r="C19" s="131" t="s">
        <v>335</v>
      </c>
      <c r="D19" s="130"/>
      <c r="E19" s="137" t="s">
        <v>578</v>
      </c>
      <c r="F19" s="127" t="s">
        <v>981</v>
      </c>
      <c r="G19" s="511" t="s">
        <v>984</v>
      </c>
    </row>
    <row r="20" spans="1:7" s="153" customFormat="1" ht="111" thickBot="1" x14ac:dyDescent="0.3">
      <c r="A20" s="142"/>
      <c r="B20" s="114" t="s">
        <v>39</v>
      </c>
      <c r="C20" s="117" t="s">
        <v>295</v>
      </c>
      <c r="D20" s="130"/>
      <c r="E20" s="137" t="s">
        <v>578</v>
      </c>
      <c r="F20" s="127" t="s">
        <v>981</v>
      </c>
      <c r="G20" s="511" t="s">
        <v>984</v>
      </c>
    </row>
    <row r="21" spans="1:7" s="153" customFormat="1" ht="28.2" thickBot="1" x14ac:dyDescent="0.3">
      <c r="A21" s="150"/>
      <c r="B21" s="114" t="s">
        <v>39</v>
      </c>
      <c r="C21" s="117" t="s">
        <v>296</v>
      </c>
      <c r="D21" s="206"/>
      <c r="E21" s="137" t="s">
        <v>578</v>
      </c>
      <c r="F21" s="127" t="s">
        <v>981</v>
      </c>
      <c r="G21" s="511" t="s">
        <v>984</v>
      </c>
    </row>
    <row r="22" spans="1:7" ht="14.4" thickBot="1" x14ac:dyDescent="0.3">
      <c r="A22" s="121"/>
      <c r="B22" s="121"/>
      <c r="C22" s="122" t="s">
        <v>70</v>
      </c>
      <c r="D22" s="123"/>
      <c r="E22" s="240"/>
      <c r="F22" s="590"/>
      <c r="G22" s="511"/>
    </row>
    <row r="23" spans="1:7" s="153" customFormat="1" ht="14.4" thickBot="1" x14ac:dyDescent="0.3">
      <c r="A23" s="137"/>
      <c r="B23" s="114" t="s">
        <v>39</v>
      </c>
      <c r="C23" s="117" t="s">
        <v>297</v>
      </c>
      <c r="D23" s="130"/>
      <c r="E23" s="137" t="s">
        <v>578</v>
      </c>
      <c r="F23" s="127" t="s">
        <v>981</v>
      </c>
      <c r="G23" s="511" t="s">
        <v>984</v>
      </c>
    </row>
    <row r="24" spans="1:7" ht="28.2" thickBot="1" x14ac:dyDescent="0.3">
      <c r="A24" s="200"/>
      <c r="B24" s="114" t="s">
        <v>39</v>
      </c>
      <c r="C24" s="137" t="s">
        <v>366</v>
      </c>
      <c r="D24" s="130" t="s">
        <v>95</v>
      </c>
      <c r="E24" s="137" t="s">
        <v>578</v>
      </c>
      <c r="F24" s="127" t="s">
        <v>981</v>
      </c>
      <c r="G24" s="511" t="s">
        <v>984</v>
      </c>
    </row>
    <row r="25" spans="1:7" s="158" customFormat="1" ht="14.4" thickBot="1" x14ac:dyDescent="0.3">
      <c r="A25" s="121"/>
      <c r="B25" s="121"/>
      <c r="C25" s="122" t="s">
        <v>66</v>
      </c>
      <c r="D25" s="123"/>
      <c r="E25" s="240"/>
      <c r="F25" s="590"/>
      <c r="G25" s="530"/>
    </row>
    <row r="26" spans="1:7" s="153" customFormat="1" ht="221.4" thickBot="1" x14ac:dyDescent="0.3">
      <c r="A26" s="207"/>
      <c r="B26" s="114" t="s">
        <v>39</v>
      </c>
      <c r="C26" s="117" t="s">
        <v>298</v>
      </c>
      <c r="D26" s="130"/>
      <c r="E26" s="545" t="s">
        <v>542</v>
      </c>
      <c r="F26" s="584" t="s">
        <v>981</v>
      </c>
      <c r="G26" s="530" t="s">
        <v>984</v>
      </c>
    </row>
    <row r="27" spans="1:7" ht="14.4" thickBot="1" x14ac:dyDescent="0.3">
      <c r="G27" s="455"/>
    </row>
    <row r="28" spans="1:7" ht="14.4" thickBot="1" x14ac:dyDescent="0.3">
      <c r="G28" s="455"/>
    </row>
    <row r="29" spans="1:7" ht="14.4" thickBot="1" x14ac:dyDescent="0.3">
      <c r="G29" s="455"/>
    </row>
    <row r="30" spans="1:7" ht="14.4" thickBot="1" x14ac:dyDescent="0.3">
      <c r="G30" s="455"/>
    </row>
    <row r="31" spans="1:7" ht="14.4" thickBot="1" x14ac:dyDescent="0.3">
      <c r="G31" s="455"/>
    </row>
    <row r="32" spans="1:7" ht="14.4" thickBot="1" x14ac:dyDescent="0.3">
      <c r="G32" s="455"/>
    </row>
    <row r="33" spans="7:7" ht="14.4" thickBot="1" x14ac:dyDescent="0.3">
      <c r="G33" s="455"/>
    </row>
    <row r="34" spans="7:7" ht="14.4" thickBot="1" x14ac:dyDescent="0.3">
      <c r="G34" s="455"/>
    </row>
    <row r="35" spans="7:7" ht="14.4" thickBot="1" x14ac:dyDescent="0.3">
      <c r="G35" s="455"/>
    </row>
    <row r="36" spans="7:7" ht="14.4" thickBot="1" x14ac:dyDescent="0.3">
      <c r="G36" s="455"/>
    </row>
    <row r="37" spans="7:7" ht="14.4" thickBot="1" x14ac:dyDescent="0.3">
      <c r="G37" s="455"/>
    </row>
    <row r="38" spans="7:7" ht="14.4" thickBot="1" x14ac:dyDescent="0.3">
      <c r="G38" s="455"/>
    </row>
    <row r="39" spans="7:7" ht="14.4" thickBot="1" x14ac:dyDescent="0.3">
      <c r="G39" s="455"/>
    </row>
    <row r="40" spans="7:7" ht="14.4" thickBot="1" x14ac:dyDescent="0.3">
      <c r="G40" s="455"/>
    </row>
    <row r="41" spans="7:7" ht="14.4" thickBot="1" x14ac:dyDescent="0.3">
      <c r="G41" s="455"/>
    </row>
    <row r="42" spans="7:7" ht="14.4" thickBot="1" x14ac:dyDescent="0.3">
      <c r="G42" s="455"/>
    </row>
    <row r="43" spans="7:7" ht="14.4" thickBot="1" x14ac:dyDescent="0.3">
      <c r="G43" s="455"/>
    </row>
    <row r="44" spans="7:7" ht="14.4" thickBot="1" x14ac:dyDescent="0.3">
      <c r="G44" s="455"/>
    </row>
    <row r="45" spans="7:7" ht="14.4" thickBot="1" x14ac:dyDescent="0.3">
      <c r="G45" s="455"/>
    </row>
    <row r="46" spans="7:7" ht="14.4" thickBot="1" x14ac:dyDescent="0.3">
      <c r="G46" s="455"/>
    </row>
    <row r="47" spans="7:7" ht="14.4" thickBot="1" x14ac:dyDescent="0.3">
      <c r="G47" s="455"/>
    </row>
    <row r="48" spans="7:7" ht="14.4" thickBot="1" x14ac:dyDescent="0.3">
      <c r="G48" s="455"/>
    </row>
    <row r="49" spans="7:7" ht="14.4" thickBot="1" x14ac:dyDescent="0.3">
      <c r="G49" s="455"/>
    </row>
    <row r="50" spans="7:7" ht="14.4" thickBot="1" x14ac:dyDescent="0.3">
      <c r="G50" s="455"/>
    </row>
    <row r="51" spans="7:7" ht="14.4" thickBot="1" x14ac:dyDescent="0.3">
      <c r="G51" s="455"/>
    </row>
    <row r="52" spans="7:7" ht="14.4" thickBot="1" x14ac:dyDescent="0.3">
      <c r="G52" s="455"/>
    </row>
    <row r="53" spans="7:7" ht="14.4" thickBot="1" x14ac:dyDescent="0.3">
      <c r="G53" s="455"/>
    </row>
    <row r="54" spans="7:7" ht="14.4" thickBot="1" x14ac:dyDescent="0.3">
      <c r="G54" s="455"/>
    </row>
    <row r="55" spans="7:7" ht="14.4" thickBot="1" x14ac:dyDescent="0.3">
      <c r="G55" s="455"/>
    </row>
    <row r="56" spans="7:7" ht="14.4" thickBot="1" x14ac:dyDescent="0.3">
      <c r="G56" s="455"/>
    </row>
    <row r="57" spans="7:7" ht="14.4" thickBot="1" x14ac:dyDescent="0.3">
      <c r="G57" s="455"/>
    </row>
    <row r="58" spans="7:7" ht="14.4" thickBot="1" x14ac:dyDescent="0.3">
      <c r="G58" s="455"/>
    </row>
    <row r="59" spans="7:7" ht="14.4" thickBot="1" x14ac:dyDescent="0.3">
      <c r="G59" s="455"/>
    </row>
    <row r="60" spans="7:7" ht="14.4" thickBot="1" x14ac:dyDescent="0.3">
      <c r="G60" s="455"/>
    </row>
  </sheetData>
  <autoFilter ref="A1:E26" xr:uid="{00000000-0001-0000-1300-000000000000}"/>
  <dataValidations count="1">
    <dataValidation type="list" allowBlank="1" showInputMessage="1" showErrorMessage="1" sqref="E22:F22 C13 C11 E10:F13 E6:F7 E3:F3 E15:F16 C16 E25:F26 B1:B1048576" xr:uid="{FE9AAB31-BF20-40BE-9786-7468EC8EF929}">
      <formula1>Spec_Compl_Adj</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FE088-FF77-4724-89D7-7B7836DAE2D2}">
  <sheetPr codeName="Sheet33">
    <tabColor rgb="FF92D050"/>
    <pageSetUpPr fitToPage="1"/>
  </sheetPr>
  <dimension ref="A1:T13"/>
  <sheetViews>
    <sheetView zoomScale="80" zoomScaleNormal="80" workbookViewId="0">
      <pane ySplit="5" topLeftCell="A6" activePane="bottomLeft" state="frozen"/>
      <selection activeCell="A2" sqref="A2"/>
      <selection pane="bottomLeft"/>
    </sheetView>
  </sheetViews>
  <sheetFormatPr defaultColWidth="15.81640625" defaultRowHeight="13.8" x14ac:dyDescent="0.25"/>
  <cols>
    <col min="1" max="1" width="19.54296875" style="127" customWidth="1"/>
    <col min="2" max="2" width="19.1796875" style="147" customWidth="1"/>
    <col min="3" max="3" width="71.08984375" style="127" customWidth="1"/>
    <col min="4" max="4" width="19.453125" style="162" customWidth="1"/>
    <col min="5" max="5" width="0" style="162" hidden="1" customWidth="1"/>
    <col min="6" max="6" width="54" style="162" customWidth="1"/>
    <col min="7" max="7" width="19.36328125" style="162" customWidth="1"/>
    <col min="8" max="8" width="26.54296875" style="162" hidden="1" customWidth="1"/>
    <col min="9" max="9" width="25.453125" style="162" bestFit="1" customWidth="1"/>
    <col min="10" max="10" width="34.08984375" style="162" hidden="1" customWidth="1"/>
    <col min="11" max="11" width="24.7265625" style="162" hidden="1" customWidth="1"/>
    <col min="12" max="12" width="31.26953125" style="162" hidden="1" customWidth="1"/>
    <col min="13" max="13" width="29.26953125" style="162" hidden="1" customWidth="1"/>
    <col min="14" max="14" width="28" style="162" hidden="1" customWidth="1"/>
    <col min="15" max="16" width="19.26953125" style="162" customWidth="1"/>
    <col min="17" max="17" width="19.453125" style="162" customWidth="1"/>
    <col min="18" max="18" width="24.54296875" style="162" hidden="1" customWidth="1"/>
    <col min="19" max="19" width="19.26953125" style="162" hidden="1" customWidth="1"/>
    <col min="20" max="20" width="32" style="162" hidden="1" customWidth="1"/>
    <col min="21" max="22" width="0" style="162" hidden="1" customWidth="1"/>
    <col min="23" max="16384" width="15.81640625" style="162"/>
  </cols>
  <sheetData>
    <row r="1" spans="1:20" s="634" customFormat="1" ht="31.5" customHeight="1" x14ac:dyDescent="0.25">
      <c r="A1" s="153" t="s">
        <v>755</v>
      </c>
      <c r="D1" s="635"/>
      <c r="E1" s="635"/>
      <c r="F1" s="147" t="s">
        <v>755</v>
      </c>
      <c r="G1" s="636"/>
      <c r="H1" s="637" t="s">
        <v>1219</v>
      </c>
      <c r="I1" s="637"/>
      <c r="J1" s="638">
        <f>COUNTIF(B4:B4,"Compliance Yes/No")+COUNTIF(B4:B4,"Adjudication Question")</f>
        <v>0</v>
      </c>
      <c r="K1" s="637" t="s">
        <v>1219</v>
      </c>
      <c r="L1" s="637" t="s">
        <v>1219</v>
      </c>
      <c r="M1" s="637" t="s">
        <v>1219</v>
      </c>
      <c r="N1" s="637" t="s">
        <v>1219</v>
      </c>
      <c r="O1" s="637"/>
      <c r="P1" s="639"/>
      <c r="Q1" s="639"/>
      <c r="R1" s="640"/>
      <c r="S1" s="640"/>
      <c r="T1" s="671"/>
    </row>
    <row r="2" spans="1:20" s="634" customFormat="1" ht="27.75" customHeight="1" x14ac:dyDescent="0.25">
      <c r="A2" s="747" t="s">
        <v>1521</v>
      </c>
      <c r="B2" s="641">
        <f>COUNTIF(B5:B28,"Compliance Yes/No")+COUNTIF(B5:B28,"Specification")</f>
        <v>6</v>
      </c>
      <c r="D2" s="642"/>
      <c r="E2" s="642"/>
      <c r="F2" s="642"/>
      <c r="G2" s="643"/>
      <c r="H2" s="643"/>
      <c r="I2" s="643"/>
      <c r="J2" s="116" t="s">
        <v>1220</v>
      </c>
      <c r="K2" s="644"/>
      <c r="L2" s="645" t="e">
        <f>SUM(L5:L20)</f>
        <v>#N/A</v>
      </c>
      <c r="M2" s="646" t="e">
        <f>L2/O2</f>
        <v>#N/A</v>
      </c>
      <c r="N2" s="647"/>
      <c r="O2" s="645">
        <f>SUM(O5:O100)</f>
        <v>120</v>
      </c>
      <c r="P2" s="648">
        <f>SUM(P5:P100)</f>
        <v>1</v>
      </c>
      <c r="Q2" s="730">
        <f>SUM(Q5:Q100)</f>
        <v>0.05</v>
      </c>
      <c r="R2" s="649" t="e">
        <f>SUM(R5:R25)</f>
        <v>#N/A</v>
      </c>
      <c r="S2" s="732">
        <f>SUM(S5:S25)</f>
        <v>0</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3"/>
      <c r="S3" s="653"/>
      <c r="T3" s="653"/>
    </row>
    <row r="4" spans="1:20" s="124" customFormat="1" ht="17.25" customHeight="1" x14ac:dyDescent="0.25">
      <c r="A4" s="734" t="s">
        <v>1613</v>
      </c>
      <c r="B4" s="655" t="s">
        <v>763</v>
      </c>
      <c r="C4" s="656"/>
      <c r="D4" s="652"/>
      <c r="E4" s="652"/>
      <c r="F4" s="652"/>
      <c r="G4" s="652"/>
      <c r="H4" s="652"/>
      <c r="I4" s="652"/>
      <c r="J4" s="652"/>
      <c r="K4" s="652"/>
      <c r="L4" s="652"/>
      <c r="M4" s="652"/>
      <c r="N4" s="652"/>
      <c r="O4" s="175"/>
      <c r="P4" s="653"/>
      <c r="Q4" s="653"/>
      <c r="R4" s="653"/>
      <c r="S4" s="653"/>
      <c r="T4" s="653"/>
    </row>
    <row r="5" spans="1:20" s="146" customFormat="1" ht="63.45" customHeight="1" x14ac:dyDescent="0.25">
      <c r="A5" s="114" t="s">
        <v>94</v>
      </c>
      <c r="B5" s="114" t="s">
        <v>36</v>
      </c>
      <c r="C5" s="114" t="s">
        <v>40</v>
      </c>
      <c r="D5" s="678" t="s">
        <v>1222</v>
      </c>
      <c r="E5" s="678" t="s">
        <v>1223</v>
      </c>
      <c r="F5" s="679" t="s">
        <v>1224</v>
      </c>
      <c r="G5" s="245" t="s">
        <v>43</v>
      </c>
      <c r="H5" s="245" t="s">
        <v>8</v>
      </c>
      <c r="I5" s="245" t="s">
        <v>5</v>
      </c>
      <c r="J5" s="245" t="s">
        <v>11</v>
      </c>
      <c r="K5" s="245" t="s">
        <v>7</v>
      </c>
      <c r="L5" s="245" t="s">
        <v>10</v>
      </c>
      <c r="M5" s="245" t="s">
        <v>13</v>
      </c>
      <c r="N5" s="245" t="s">
        <v>1225</v>
      </c>
      <c r="O5" s="245" t="s">
        <v>14</v>
      </c>
      <c r="P5" s="245" t="s">
        <v>1226</v>
      </c>
      <c r="Q5" s="245" t="s">
        <v>1227</v>
      </c>
      <c r="R5" s="245" t="s">
        <v>1228</v>
      </c>
      <c r="S5" s="245" t="s">
        <v>1229</v>
      </c>
      <c r="T5" s="681" t="s">
        <v>1230</v>
      </c>
    </row>
    <row r="6" spans="1:20" s="119" customFormat="1" ht="151.80000000000001" x14ac:dyDescent="0.25">
      <c r="A6" s="114" t="s">
        <v>1514</v>
      </c>
      <c r="B6" s="116" t="s">
        <v>37</v>
      </c>
      <c r="C6" s="276" t="s">
        <v>579</v>
      </c>
      <c r="D6" s="657">
        <f>ROUND(COUNTIF(D8:D83,"Yes")/($B$2-1),2)</f>
        <v>0</v>
      </c>
      <c r="E6" s="657"/>
      <c r="F6" s="658"/>
      <c r="G6" s="206" t="s">
        <v>1231</v>
      </c>
      <c r="H6" s="659">
        <f>VLOOKUP(G6,Lists!$A$45:$B$50,2,0)</f>
        <v>10</v>
      </c>
      <c r="I6" s="668" t="s">
        <v>1232</v>
      </c>
      <c r="J6" s="206" t="s">
        <v>1233</v>
      </c>
      <c r="K6" s="660">
        <f>IF(D6&gt;=0.97,6,IF(D6&gt;=0.9,4,IF(D6&gt;=0.8,2,IF(D6&gt;=0.7,1,0))))</f>
        <v>0</v>
      </c>
      <c r="L6" s="661">
        <f>K6*H6</f>
        <v>0</v>
      </c>
      <c r="M6" s="662">
        <f>IF(ISERROR(L6/O6),"n/a",L6/O6)</f>
        <v>0</v>
      </c>
      <c r="N6" s="729">
        <f>IF($B6=Lists!$A$14,Lists!$E$35)+IF($B6=Lists!$A$15,Lists!$E$40)+IF($B6=Lists!$A$16,Lists!$E$40)</f>
        <v>6</v>
      </c>
      <c r="O6" s="661">
        <f t="shared" ref="O6" si="0">H6*N6</f>
        <v>60</v>
      </c>
      <c r="P6" s="663">
        <f t="shared" ref="P6" si="1">IF((O6/$O$2)&gt;0.0001,O6/$O$2,"n/a")</f>
        <v>0.5</v>
      </c>
      <c r="Q6" s="663">
        <f>IF(ISERROR(P6*VLOOKUP($B$4,'Weighting '!$A$21:$B$31,2,0)),"n/a",P6*VLOOKUP($B$4,'Weighting '!$A$21:$B$31,2,0))</f>
        <v>2.5000000000000001E-2</v>
      </c>
      <c r="R6" s="664">
        <f t="shared" ref="R6" si="2">IF($B6="Specification","n/a",L6/$O$2)</f>
        <v>0</v>
      </c>
      <c r="S6" s="663">
        <f>IF(ISERROR(R6*VLOOKUP($B$4,'Weighting '!$A$21:$B$31,2,0)),"n/a",R6*VLOOKUP($B$4,'Weighting '!$A$21:$B$31,2,0))</f>
        <v>0</v>
      </c>
      <c r="T6" s="673"/>
    </row>
    <row r="7" spans="1:20" s="158" customFormat="1" x14ac:dyDescent="0.25">
      <c r="A7" s="120" t="s">
        <v>1515</v>
      </c>
      <c r="B7" s="121"/>
      <c r="C7" s="138" t="s">
        <v>321</v>
      </c>
      <c r="D7" s="121"/>
      <c r="E7" s="121"/>
      <c r="F7" s="121"/>
      <c r="G7" s="121"/>
      <c r="H7" s="121"/>
      <c r="I7" s="121"/>
      <c r="J7" s="121"/>
      <c r="K7" s="121"/>
      <c r="L7" s="121"/>
      <c r="M7" s="121"/>
      <c r="N7" s="121"/>
      <c r="O7" s="121"/>
      <c r="P7" s="121"/>
      <c r="Q7" s="121"/>
      <c r="R7" s="121"/>
      <c r="S7" s="121"/>
      <c r="T7" s="121"/>
    </row>
    <row r="8" spans="1:20" s="153" customFormat="1" ht="42" customHeight="1" x14ac:dyDescent="0.25">
      <c r="A8" s="145" t="s">
        <v>1516</v>
      </c>
      <c r="B8" s="114" t="s">
        <v>39</v>
      </c>
      <c r="C8" s="131" t="s">
        <v>322</v>
      </c>
      <c r="D8" s="666"/>
      <c r="E8" s="666"/>
      <c r="F8" s="667" t="s">
        <v>958</v>
      </c>
      <c r="G8" s="206" t="s">
        <v>9</v>
      </c>
      <c r="H8" s="659">
        <f>VLOOKUP(G8,Lists!$A$45:$B$50,2,0)</f>
        <v>1.0000000000000001E-5</v>
      </c>
      <c r="I8" s="206" t="s">
        <v>9</v>
      </c>
      <c r="J8" s="206" t="s">
        <v>9</v>
      </c>
      <c r="K8" s="669">
        <f>VLOOKUP(J8,Lists!$A$35:$B$40,2,0)</f>
        <v>0</v>
      </c>
      <c r="L8" s="661">
        <f t="shared" ref="L8" si="3">K8*H8</f>
        <v>0</v>
      </c>
      <c r="M8" s="662" t="str">
        <f t="shared" ref="M8" si="4">IF(ISERROR(L8/O8),"n/a",L8/O8)</f>
        <v>n/a</v>
      </c>
      <c r="N8" s="729">
        <f>IF($B8=Lists!$A$14,Lists!$E$35)+IF($B8=Lists!$A$15,Lists!$E$40)+IF($B8=Lists!$A$16,Lists!$E$40)</f>
        <v>0</v>
      </c>
      <c r="O8" s="661">
        <f t="shared" ref="O8:O13" si="5">H8*N8</f>
        <v>0</v>
      </c>
      <c r="P8" s="663" t="str">
        <f t="shared" ref="P8:P13" si="6">IF((O8/$O$2)&gt;0.0001,O8/$O$2,"n/a")</f>
        <v>n/a</v>
      </c>
      <c r="Q8" s="663" t="str">
        <f>IF(ISERROR(P8*VLOOKUP($B$4,'Weighting '!$A$21:$B$31,2,0)),"n/a",P8*VLOOKUP($B$4,'Weighting '!$A$21:$B$31,2,0))</f>
        <v>n/a</v>
      </c>
      <c r="R8" s="664" t="str">
        <f t="shared" ref="R8:R13" si="7">IF($B8="Specification","n/a",L8/$O$2)</f>
        <v>n/a</v>
      </c>
      <c r="S8" s="663" t="str">
        <f>IF(ISERROR(R8*VLOOKUP($B$4,'Weighting '!$A$21:$B$31,2,0)),"n/a",R8*VLOOKUP($B$4,'Weighting '!$A$21:$B$31,2,0))</f>
        <v>n/a</v>
      </c>
      <c r="T8" s="673"/>
    </row>
    <row r="9" spans="1:20" s="158" customFormat="1" ht="27.6" x14ac:dyDescent="0.25">
      <c r="A9" s="145" t="s">
        <v>1517</v>
      </c>
      <c r="B9" s="114" t="s">
        <v>39</v>
      </c>
      <c r="C9" s="131" t="s">
        <v>323</v>
      </c>
      <c r="D9" s="666"/>
      <c r="E9" s="666"/>
      <c r="F9" s="667" t="s">
        <v>958</v>
      </c>
      <c r="G9" s="206" t="s">
        <v>9</v>
      </c>
      <c r="H9" s="659">
        <f>VLOOKUP(G9,Lists!$A$45:$B$50,2,0)</f>
        <v>1.0000000000000001E-5</v>
      </c>
      <c r="I9" s="206" t="s">
        <v>9</v>
      </c>
      <c r="J9" s="206" t="s">
        <v>9</v>
      </c>
      <c r="K9" s="669">
        <f>VLOOKUP(J9,Lists!$A$35:$B$40,2,0)</f>
        <v>0</v>
      </c>
      <c r="L9" s="661">
        <f t="shared" ref="L9:L13" si="8">K9*H9</f>
        <v>0</v>
      </c>
      <c r="M9" s="662" t="str">
        <f t="shared" ref="M9:M13" si="9">IF(ISERROR(L9/O9),"n/a",L9/O9)</f>
        <v>n/a</v>
      </c>
      <c r="N9" s="729">
        <f>IF($B9=Lists!$A$14,Lists!$E$35)+IF($B9=Lists!$A$15,Lists!$E$40)+IF($B9=Lists!$A$16,Lists!$E$40)</f>
        <v>0</v>
      </c>
      <c r="O9" s="661">
        <f t="shared" si="5"/>
        <v>0</v>
      </c>
      <c r="P9" s="663" t="str">
        <f t="shared" si="6"/>
        <v>n/a</v>
      </c>
      <c r="Q9" s="663" t="str">
        <f>IF(ISERROR(P9*VLOOKUP($B$4,'Weighting '!$A$21:$B$31,2,0)),"n/a",P9*VLOOKUP($B$4,'Weighting '!$A$21:$B$31,2,0))</f>
        <v>n/a</v>
      </c>
      <c r="R9" s="664" t="str">
        <f t="shared" si="7"/>
        <v>n/a</v>
      </c>
      <c r="S9" s="663" t="str">
        <f>IF(ISERROR(R9*VLOOKUP($B$4,'Weighting '!$A$21:$B$31,2,0)),"n/a",R9*VLOOKUP($B$4,'Weighting '!$A$21:$B$31,2,0))</f>
        <v>n/a</v>
      </c>
      <c r="T9" s="673"/>
    </row>
    <row r="10" spans="1:20" s="153" customFormat="1" ht="27.6" x14ac:dyDescent="0.25">
      <c r="A10" s="145" t="s">
        <v>1518</v>
      </c>
      <c r="B10" s="114" t="s">
        <v>39</v>
      </c>
      <c r="C10" s="131" t="s">
        <v>324</v>
      </c>
      <c r="D10" s="666"/>
      <c r="E10" s="666"/>
      <c r="F10" s="667" t="s">
        <v>958</v>
      </c>
      <c r="G10" s="206" t="s">
        <v>9</v>
      </c>
      <c r="H10" s="659">
        <f>VLOOKUP(G10,Lists!$A$45:$B$50,2,0)</f>
        <v>1.0000000000000001E-5</v>
      </c>
      <c r="I10" s="206" t="s">
        <v>9</v>
      </c>
      <c r="J10" s="206" t="s">
        <v>9</v>
      </c>
      <c r="K10" s="669">
        <f>VLOOKUP(J10,Lists!$A$35:$B$40,2,0)</f>
        <v>0</v>
      </c>
      <c r="L10" s="661">
        <f t="shared" si="8"/>
        <v>0</v>
      </c>
      <c r="M10" s="662" t="str">
        <f t="shared" si="9"/>
        <v>n/a</v>
      </c>
      <c r="N10" s="729">
        <f>IF($B10=Lists!$A$14,Lists!$E$35)+IF($B10=Lists!$A$15,Lists!$E$40)+IF($B10=Lists!$A$16,Lists!$E$40)</f>
        <v>0</v>
      </c>
      <c r="O10" s="661">
        <f t="shared" si="5"/>
        <v>0</v>
      </c>
      <c r="P10" s="663" t="str">
        <f t="shared" si="6"/>
        <v>n/a</v>
      </c>
      <c r="Q10" s="663" t="str">
        <f>IF(ISERROR(P10*VLOOKUP($B$4,'Weighting '!$A$21:$B$31,2,0)),"n/a",P10*VLOOKUP($B$4,'Weighting '!$A$21:$B$31,2,0))</f>
        <v>n/a</v>
      </c>
      <c r="R10" s="664" t="str">
        <f t="shared" si="7"/>
        <v>n/a</v>
      </c>
      <c r="S10" s="663" t="str">
        <f>IF(ISERROR(R10*VLOOKUP($B$4,'Weighting '!$A$21:$B$31,2,0)),"n/a",R10*VLOOKUP($B$4,'Weighting '!$A$21:$B$31,2,0))</f>
        <v>n/a</v>
      </c>
      <c r="T10" s="673"/>
    </row>
    <row r="11" spans="1:20" s="153" customFormat="1" ht="169.35" customHeight="1" x14ac:dyDescent="0.25">
      <c r="A11" s="145" t="s">
        <v>1519</v>
      </c>
      <c r="B11" s="114" t="s">
        <v>39</v>
      </c>
      <c r="C11" s="131" t="s">
        <v>334</v>
      </c>
      <c r="D11" s="666"/>
      <c r="E11" s="666"/>
      <c r="F11" s="667" t="s">
        <v>958</v>
      </c>
      <c r="G11" s="206" t="s">
        <v>9</v>
      </c>
      <c r="H11" s="659">
        <f>VLOOKUP(G11,Lists!$A$45:$B$50,2,0)</f>
        <v>1.0000000000000001E-5</v>
      </c>
      <c r="I11" s="206" t="s">
        <v>9</v>
      </c>
      <c r="J11" s="206" t="s">
        <v>9</v>
      </c>
      <c r="K11" s="669">
        <f>VLOOKUP(J11,Lists!$A$35:$B$40,2,0)</f>
        <v>0</v>
      </c>
      <c r="L11" s="661">
        <f t="shared" si="8"/>
        <v>0</v>
      </c>
      <c r="M11" s="662" t="str">
        <f t="shared" si="9"/>
        <v>n/a</v>
      </c>
      <c r="N11" s="729">
        <f>IF($B11=Lists!$A$14,Lists!$E$35)+IF($B11=Lists!$A$15,Lists!$E$40)+IF($B11=Lists!$A$16,Lists!$E$40)</f>
        <v>0</v>
      </c>
      <c r="O11" s="661">
        <f t="shared" si="5"/>
        <v>0</v>
      </c>
      <c r="P11" s="663" t="str">
        <f t="shared" si="6"/>
        <v>n/a</v>
      </c>
      <c r="Q11" s="663" t="str">
        <f>IF(ISERROR(P11*VLOOKUP($B$4,'Weighting '!$A$21:$B$31,2,0)),"n/a",P11*VLOOKUP($B$4,'Weighting '!$A$21:$B$31,2,0))</f>
        <v>n/a</v>
      </c>
      <c r="R11" s="664" t="str">
        <f t="shared" si="7"/>
        <v>n/a</v>
      </c>
      <c r="S11" s="663" t="str">
        <f>IF(ISERROR(R11*VLOOKUP($B$4,'Weighting '!$A$21:$B$31,2,0)),"n/a",R11*VLOOKUP($B$4,'Weighting '!$A$21:$B$31,2,0))</f>
        <v>n/a</v>
      </c>
      <c r="T11" s="673"/>
    </row>
    <row r="12" spans="1:20" s="158" customFormat="1" ht="69" x14ac:dyDescent="0.25">
      <c r="A12" s="145" t="s">
        <v>1520</v>
      </c>
      <c r="B12" s="114" t="s">
        <v>39</v>
      </c>
      <c r="C12" s="131" t="s">
        <v>326</v>
      </c>
      <c r="D12" s="666"/>
      <c r="E12" s="666"/>
      <c r="F12" s="667" t="s">
        <v>958</v>
      </c>
      <c r="G12" s="206" t="s">
        <v>9</v>
      </c>
      <c r="H12" s="659">
        <f>VLOOKUP(G12,Lists!$A$45:$B$50,2,0)</f>
        <v>1.0000000000000001E-5</v>
      </c>
      <c r="I12" s="206" t="s">
        <v>9</v>
      </c>
      <c r="J12" s="206" t="s">
        <v>9</v>
      </c>
      <c r="K12" s="669">
        <f>VLOOKUP(J12,Lists!$A$35:$B$40,2,0)</f>
        <v>0</v>
      </c>
      <c r="L12" s="661">
        <f t="shared" si="8"/>
        <v>0</v>
      </c>
      <c r="M12" s="662" t="str">
        <f t="shared" si="9"/>
        <v>n/a</v>
      </c>
      <c r="N12" s="729">
        <f>IF($B12=Lists!$A$14,Lists!$E$35)+IF($B12=Lists!$A$15,Lists!$E$40)+IF($B12=Lists!$A$16,Lists!$E$40)</f>
        <v>0</v>
      </c>
      <c r="O12" s="661">
        <f t="shared" si="5"/>
        <v>0</v>
      </c>
      <c r="P12" s="663" t="str">
        <f t="shared" si="6"/>
        <v>n/a</v>
      </c>
      <c r="Q12" s="663" t="str">
        <f>IF(ISERROR(P12*VLOOKUP($B$4,'Weighting '!$A$21:$B$31,2,0)),"n/a",P12*VLOOKUP($B$4,'Weighting '!$A$21:$B$31,2,0))</f>
        <v>n/a</v>
      </c>
      <c r="R12" s="664" t="str">
        <f t="shared" si="7"/>
        <v>n/a</v>
      </c>
      <c r="S12" s="663" t="str">
        <f>IF(ISERROR(R12*VLOOKUP($B$4,'Weighting '!$A$21:$B$31,2,0)),"n/a",R12*VLOOKUP($B$4,'Weighting '!$A$21:$B$31,2,0))</f>
        <v>n/a</v>
      </c>
      <c r="T12" s="673"/>
    </row>
    <row r="13" spans="1:20" s="153" customFormat="1" ht="46.05" customHeight="1" x14ac:dyDescent="0.25">
      <c r="A13" s="145" t="s">
        <v>1602</v>
      </c>
      <c r="B13" s="114" t="s">
        <v>38</v>
      </c>
      <c r="C13" s="135" t="s">
        <v>328</v>
      </c>
      <c r="D13" s="206" t="s">
        <v>958</v>
      </c>
      <c r="E13" s="206"/>
      <c r="F13" s="658"/>
      <c r="G13" s="206" t="s">
        <v>1231</v>
      </c>
      <c r="H13" s="659">
        <f>VLOOKUP(G13,Lists!$A$45:$B$50,2,0)</f>
        <v>10</v>
      </c>
      <c r="I13" s="668" t="s">
        <v>1237</v>
      </c>
      <c r="J13" s="668"/>
      <c r="K13" s="669" t="e">
        <f>VLOOKUP(J13,Lists!$A$35:$B$40,2,0)</f>
        <v>#N/A</v>
      </c>
      <c r="L13" s="661" t="e">
        <f t="shared" si="8"/>
        <v>#N/A</v>
      </c>
      <c r="M13" s="662" t="str">
        <f t="shared" si="9"/>
        <v>n/a</v>
      </c>
      <c r="N13" s="729">
        <f>IF($B13=Lists!$A$14,Lists!$E$35)+IF($B13=Lists!$A$15,Lists!$E$40)+IF($B13=Lists!$A$16,Lists!$E$40)</f>
        <v>6</v>
      </c>
      <c r="O13" s="661">
        <f t="shared" si="5"/>
        <v>60</v>
      </c>
      <c r="P13" s="663">
        <f t="shared" si="6"/>
        <v>0.5</v>
      </c>
      <c r="Q13" s="663">
        <f>IF(ISERROR(P13*VLOOKUP($B$4,'Weighting '!$A$21:$B$31,2,0)),"n/a",P13*VLOOKUP($B$4,'Weighting '!$A$21:$B$31,2,0))</f>
        <v>2.5000000000000001E-2</v>
      </c>
      <c r="R13" s="664" t="e">
        <f t="shared" si="7"/>
        <v>#N/A</v>
      </c>
      <c r="S13" s="663" t="str">
        <f>IF(ISERROR(R13*VLOOKUP($B$4,'Weighting '!$A$21:$B$31,2,0)),"n/a",R13*VLOOKUP($B$4,'Weighting '!$A$21:$B$31,2,0))</f>
        <v>n/a</v>
      </c>
      <c r="T13" s="670"/>
    </row>
  </sheetData>
  <sheetProtection algorithmName="SHA-512" hashValue="8SaYq+fbz/Sh1rz/HfkaVbpfujgb8QqQI3NhO67uLe8O5ahmYqGLox/f/dpGEVWPMDdpQUjpT5Duql27H4f30g==" saltValue="AEuRjl4Ubjw2eLELGTsByg==" spinCount="100000" sheet="1" objects="1" scenarios="1" formatCells="0" formatColumns="0" formatRows="0" autoFilter="0" pivotTables="0"/>
  <autoFilter ref="A5:T13" xr:uid="{6CCFE088-FF77-4724-89D7-7B7836DAE2D2}"/>
  <phoneticPr fontId="12" type="noConversion"/>
  <dataValidations count="5">
    <dataValidation type="list" allowBlank="1" showInputMessage="1" showErrorMessage="1" sqref="B2 B5:B1048576" xr:uid="{7EE0A28A-87C3-4098-B407-6F6D8C0C1B12}">
      <formula1>Spec_Compl_Adj</formula1>
    </dataValidation>
    <dataValidation type="list" allowBlank="1" showInputMessage="1" showErrorMessage="1" sqref="J4" xr:uid="{4E2AA240-4A3A-444D-9633-86C1AA1733D4}">
      <formula1>Adj_Service</formula1>
    </dataValidation>
    <dataValidation type="list" allowBlank="1" showInputMessage="1" showErrorMessage="1" sqref="N4 G4:H4 K4:L4" xr:uid="{6E128212-F0F0-4311-959F-887A87F2A329}">
      <formula1>Adj_Weight</formula1>
    </dataValidation>
    <dataValidation type="list" allowBlank="1" showInputMessage="1" showErrorMessage="1" sqref="I4" xr:uid="{DD978363-6DD6-41D9-8063-373FAF94EA6E}">
      <formula1>Adj_Evidence</formula1>
    </dataValidation>
    <dataValidation type="list" allowBlank="1" showInputMessage="1" showErrorMessage="1" sqref="D8:E12" xr:uid="{75C4437B-17F8-47A9-8FAC-F8F3B4585568}">
      <formula1>"Yes,No"</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1311BD09-13F2-4305-B613-A12F2A28A37E}">
          <x14:formula1>
            <xm:f>Lists!$A$45:$A$50</xm:f>
          </x14:formula1>
          <xm:sqref>G6 G13</xm:sqref>
        </x14:dataValidation>
        <x14:dataValidation type="list" allowBlank="1" showInputMessage="1" showErrorMessage="1" xr:uid="{48C5EA6B-6BEA-4458-BB1B-B92205F1BE70}">
          <x14:formula1>
            <xm:f>Lists!$A$22:$A$30</xm:f>
          </x14:formula1>
          <xm:sqref>I13 I6</xm:sqref>
        </x14:dataValidation>
        <x14:dataValidation type="list" allowBlank="1" showInputMessage="1" showErrorMessage="1" xr:uid="{478BB172-5326-4BA7-9519-AB8F0EC18537}">
          <x14:formula1>
            <xm:f>Lists!$A$35:$A$40</xm:f>
          </x14:formula1>
          <xm:sqref>J13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4">
    <tabColor rgb="FF00B050"/>
    <pageSetUpPr fitToPage="1"/>
  </sheetPr>
  <dimension ref="A1:E23"/>
  <sheetViews>
    <sheetView zoomScale="80" zoomScaleNormal="80" workbookViewId="0">
      <pane ySplit="5" topLeftCell="A6" activePane="bottomLeft" state="frozen"/>
      <selection pane="bottomLeft" activeCell="E2" sqref="E2"/>
    </sheetView>
  </sheetViews>
  <sheetFormatPr defaultColWidth="15.81640625" defaultRowHeight="13.8" x14ac:dyDescent="0.25"/>
  <cols>
    <col min="1" max="1" width="15.81640625" style="127"/>
    <col min="2" max="2" width="15.81640625" style="147"/>
    <col min="3" max="3" width="71.08984375" style="127" customWidth="1"/>
    <col min="4" max="4" width="24.08984375" style="208" customWidth="1"/>
    <col min="5" max="5" width="46.7265625" style="162" customWidth="1"/>
    <col min="6" max="16384" width="15.81640625" style="162"/>
  </cols>
  <sheetData>
    <row r="1" spans="1:5" ht="14.4" thickBot="1" x14ac:dyDescent="0.3">
      <c r="E1" s="470"/>
    </row>
    <row r="2" spans="1:5" ht="15.6" thickBot="1" x14ac:dyDescent="0.3">
      <c r="A2" s="842" t="s">
        <v>369</v>
      </c>
      <c r="B2" s="843"/>
      <c r="C2" s="843"/>
      <c r="D2" s="843"/>
      <c r="E2" s="546" t="s">
        <v>1033</v>
      </c>
    </row>
    <row r="3" spans="1:5" ht="14.4" thickBot="1" x14ac:dyDescent="0.3">
      <c r="A3" s="843"/>
      <c r="B3" s="843"/>
      <c r="C3" s="843"/>
      <c r="D3" s="843"/>
      <c r="E3" s="470"/>
    </row>
    <row r="4" spans="1:5" ht="14.4" thickBot="1" x14ac:dyDescent="0.3">
      <c r="E4" s="470"/>
    </row>
    <row r="5" spans="1:5" s="146" customFormat="1" ht="42" thickBot="1" x14ac:dyDescent="0.3">
      <c r="A5" s="114" t="s">
        <v>94</v>
      </c>
      <c r="B5" s="114" t="s">
        <v>36</v>
      </c>
      <c r="C5" s="114" t="s">
        <v>40</v>
      </c>
      <c r="D5" s="115" t="s">
        <v>155</v>
      </c>
      <c r="E5" s="453" t="s">
        <v>999</v>
      </c>
    </row>
    <row r="6" spans="1:5" s="119" customFormat="1" ht="152.4" thickBot="1" x14ac:dyDescent="0.3">
      <c r="A6" s="114"/>
      <c r="B6" s="116" t="s">
        <v>37</v>
      </c>
      <c r="C6" s="276" t="s">
        <v>579</v>
      </c>
      <c r="D6" s="125"/>
      <c r="E6" s="454"/>
    </row>
    <row r="7" spans="1:5" s="158" customFormat="1" ht="14.4" thickBot="1" x14ac:dyDescent="0.3">
      <c r="A7" s="121"/>
      <c r="B7" s="121"/>
      <c r="C7" s="138" t="s">
        <v>321</v>
      </c>
      <c r="D7" s="123"/>
      <c r="E7" s="454"/>
    </row>
    <row r="8" spans="1:5" s="153" customFormat="1" ht="28.2" thickBot="1" x14ac:dyDescent="0.3">
      <c r="A8" s="145"/>
      <c r="B8" s="114" t="s">
        <v>39</v>
      </c>
      <c r="C8" s="131" t="s">
        <v>322</v>
      </c>
      <c r="D8" s="132"/>
      <c r="E8" s="454" t="s">
        <v>984</v>
      </c>
    </row>
    <row r="9" spans="1:5" s="158" customFormat="1" ht="28.2" thickBot="1" x14ac:dyDescent="0.3">
      <c r="A9" s="145"/>
      <c r="B9" s="114" t="s">
        <v>39</v>
      </c>
      <c r="C9" s="131" t="s">
        <v>323</v>
      </c>
      <c r="D9" s="132"/>
      <c r="E9" s="454" t="s">
        <v>984</v>
      </c>
    </row>
    <row r="10" spans="1:5" s="153" customFormat="1" ht="28.2" thickBot="1" x14ac:dyDescent="0.3">
      <c r="A10" s="145"/>
      <c r="B10" s="114" t="s">
        <v>39</v>
      </c>
      <c r="C10" s="131" t="s">
        <v>324</v>
      </c>
      <c r="D10" s="132" t="s">
        <v>325</v>
      </c>
      <c r="E10" s="454" t="s">
        <v>984</v>
      </c>
    </row>
    <row r="11" spans="1:5" s="153" customFormat="1" ht="169.35" customHeight="1" thickBot="1" x14ac:dyDescent="0.3">
      <c r="A11" s="142"/>
      <c r="B11" s="114" t="s">
        <v>39</v>
      </c>
      <c r="C11" s="131" t="s">
        <v>334</v>
      </c>
      <c r="D11" s="132"/>
      <c r="E11" s="454" t="s">
        <v>984</v>
      </c>
    </row>
    <row r="12" spans="1:5" s="158" customFormat="1" ht="69.599999999999994" thickBot="1" x14ac:dyDescent="0.3">
      <c r="A12" s="142"/>
      <c r="B12" s="114" t="s">
        <v>39</v>
      </c>
      <c r="C12" s="131" t="s">
        <v>326</v>
      </c>
      <c r="D12" s="125" t="s">
        <v>327</v>
      </c>
      <c r="E12" s="454" t="s">
        <v>984</v>
      </c>
    </row>
    <row r="13" spans="1:5" s="153" customFormat="1" ht="42" thickBot="1" x14ac:dyDescent="0.3">
      <c r="A13" s="145"/>
      <c r="B13" s="114" t="s">
        <v>38</v>
      </c>
      <c r="C13" s="135" t="s">
        <v>328</v>
      </c>
      <c r="D13" s="130"/>
      <c r="E13" s="454"/>
    </row>
    <row r="14" spans="1:5" x14ac:dyDescent="0.25">
      <c r="E14" s="153"/>
    </row>
    <row r="15" spans="1:5" x14ac:dyDescent="0.25">
      <c r="E15" s="153"/>
    </row>
    <row r="16" spans="1:5" x14ac:dyDescent="0.25">
      <c r="E16" s="153"/>
    </row>
    <row r="17" spans="5:5" x14ac:dyDescent="0.25">
      <c r="E17" s="153"/>
    </row>
    <row r="18" spans="5:5" x14ac:dyDescent="0.25">
      <c r="E18" s="261"/>
    </row>
    <row r="19" spans="5:5" x14ac:dyDescent="0.25">
      <c r="E19" s="261"/>
    </row>
    <row r="20" spans="5:5" x14ac:dyDescent="0.25">
      <c r="E20" s="261"/>
    </row>
    <row r="21" spans="5:5" x14ac:dyDescent="0.25">
      <c r="E21" s="261"/>
    </row>
    <row r="22" spans="5:5" x14ac:dyDescent="0.25">
      <c r="E22" s="261"/>
    </row>
    <row r="23" spans="5:5" x14ac:dyDescent="0.25">
      <c r="E23" s="261"/>
    </row>
  </sheetData>
  <autoFilter ref="A5:D92" xr:uid="{00000000-0009-0000-0000-000014000000}"/>
  <mergeCells count="1">
    <mergeCell ref="A2:D3"/>
  </mergeCells>
  <dataValidations count="1">
    <dataValidation type="list" allowBlank="1" showInputMessage="1" showErrorMessage="1" sqref="B1 B4:B1048576" xr:uid="{00000000-0002-0000-1400-000001000000}">
      <formula1>Spec_Compl_Adj</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AADBE-0512-45DF-90EA-59A3E56B5EA9}">
  <sheetPr codeName="Sheet35">
    <tabColor rgb="FF92D050"/>
    <pageSetUpPr fitToPage="1"/>
  </sheetPr>
  <dimension ref="A1:T12"/>
  <sheetViews>
    <sheetView zoomScale="80" zoomScaleNormal="80" workbookViewId="0">
      <pane ySplit="5" topLeftCell="A8" activePane="bottomLeft" state="frozen"/>
      <selection activeCell="A2" sqref="A2"/>
      <selection pane="bottomLeft" activeCell="C1" sqref="C1"/>
    </sheetView>
  </sheetViews>
  <sheetFormatPr defaultColWidth="8.81640625" defaultRowHeight="13.8" x14ac:dyDescent="0.25"/>
  <cols>
    <col min="1" max="1" width="19.90625" style="127" customWidth="1"/>
    <col min="2" max="2" width="19.7265625" style="147" customWidth="1"/>
    <col min="3" max="3" width="89.54296875" style="127" customWidth="1"/>
    <col min="4" max="4" width="19.36328125" style="162" customWidth="1"/>
    <col min="5" max="5" width="21.1796875" style="162" hidden="1" customWidth="1"/>
    <col min="6" max="6" width="54.26953125" style="162" customWidth="1"/>
    <col min="7" max="7" width="19.6328125" style="162" customWidth="1"/>
    <col min="8" max="8" width="19.90625" style="162" hidden="1" customWidth="1"/>
    <col min="9" max="9" width="23.54296875" style="162" bestFit="1" customWidth="1"/>
    <col min="10" max="10" width="32.7265625" style="162" hidden="1" customWidth="1"/>
    <col min="11" max="11" width="25.54296875" style="162" hidden="1" customWidth="1"/>
    <col min="12" max="12" width="29.81640625" style="162" hidden="1" customWidth="1"/>
    <col min="13" max="13" width="30.08984375" style="162" hidden="1" customWidth="1"/>
    <col min="14" max="14" width="23.7265625" style="162" hidden="1" customWidth="1"/>
    <col min="15" max="15" width="19.54296875" style="162" customWidth="1"/>
    <col min="16" max="16" width="19.81640625" style="162" customWidth="1"/>
    <col min="17" max="17" width="19.54296875" style="162" customWidth="1"/>
    <col min="18" max="18" width="31.26953125" style="162" hidden="1" customWidth="1"/>
    <col min="19" max="19" width="31.7265625" style="162" hidden="1" customWidth="1"/>
    <col min="20" max="20" width="39.54296875" style="162" hidden="1" customWidth="1"/>
    <col min="21" max="16384" width="8.81640625" style="162"/>
  </cols>
  <sheetData>
    <row r="1" spans="1:20" s="634" customFormat="1" ht="31.5" customHeight="1" x14ac:dyDescent="0.25">
      <c r="A1" s="153" t="s">
        <v>755</v>
      </c>
      <c r="D1" s="635"/>
      <c r="E1" s="635"/>
      <c r="F1" s="147" t="s">
        <v>755</v>
      </c>
      <c r="G1" s="636"/>
      <c r="H1" s="637" t="s">
        <v>1219</v>
      </c>
      <c r="I1" s="637"/>
      <c r="J1" s="638">
        <f>COUNTIF(B4:B4,"Compliance Yes/No")+COUNTIF(B4:B4,"Adjudication Question")</f>
        <v>0</v>
      </c>
      <c r="K1" s="637" t="s">
        <v>1219</v>
      </c>
      <c r="L1" s="637" t="s">
        <v>1219</v>
      </c>
      <c r="M1" s="637" t="s">
        <v>1219</v>
      </c>
      <c r="N1" s="637" t="s">
        <v>1219</v>
      </c>
      <c r="O1" s="637" t="s">
        <v>1219</v>
      </c>
      <c r="P1" s="639"/>
      <c r="Q1" s="639"/>
      <c r="R1" s="640" t="e">
        <f>L2/O2</f>
        <v>#N/A</v>
      </c>
      <c r="S1" s="639"/>
      <c r="T1" s="671"/>
    </row>
    <row r="2" spans="1:20" s="634" customFormat="1" ht="27.75" customHeight="1" x14ac:dyDescent="0.25">
      <c r="A2" s="747" t="s">
        <v>1521</v>
      </c>
      <c r="B2" s="641">
        <f>COUNTIF(B5:B16,"Compliance Yes/No")+COUNTIF(B5:B16,"Specification")</f>
        <v>0</v>
      </c>
      <c r="D2" s="642"/>
      <c r="E2" s="642"/>
      <c r="F2" s="642"/>
      <c r="G2" s="643"/>
      <c r="H2" s="643"/>
      <c r="I2" s="643"/>
      <c r="J2" s="116" t="s">
        <v>1220</v>
      </c>
      <c r="K2" s="644"/>
      <c r="L2" s="645" t="e">
        <f>SUM(L5:L19)</f>
        <v>#N/A</v>
      </c>
      <c r="M2" s="646" t="e">
        <f>L2/O2</f>
        <v>#N/A</v>
      </c>
      <c r="N2" s="647"/>
      <c r="O2" s="645">
        <f>SUM(O5:O99)</f>
        <v>300</v>
      </c>
      <c r="P2" s="648">
        <f>SUM(P5:P99)</f>
        <v>1</v>
      </c>
      <c r="Q2" s="730">
        <f>SUM(Q5:Q99)</f>
        <v>0.10000000000000002</v>
      </c>
      <c r="R2" s="649" t="e">
        <f>SUM(R5:R24)</f>
        <v>#N/A</v>
      </c>
      <c r="S2" s="730">
        <f>SUM(S5:S24)</f>
        <v>0</v>
      </c>
      <c r="T2" s="671"/>
    </row>
    <row r="3" spans="1:20" s="634" customFormat="1" ht="33.75" customHeight="1" x14ac:dyDescent="0.25">
      <c r="A3" s="734" t="s">
        <v>1524</v>
      </c>
      <c r="B3" s="650"/>
      <c r="C3" s="651"/>
      <c r="D3" s="652"/>
      <c r="E3" s="652"/>
      <c r="F3" s="652"/>
      <c r="G3" s="652"/>
      <c r="H3" s="652"/>
      <c r="I3" s="652"/>
      <c r="J3" s="652"/>
      <c r="K3" s="652"/>
      <c r="L3" s="652"/>
      <c r="M3" s="652"/>
      <c r="N3" s="652"/>
      <c r="O3" s="175"/>
      <c r="P3" s="653"/>
      <c r="Q3" s="653"/>
      <c r="R3" s="652"/>
      <c r="S3" s="653"/>
      <c r="T3" s="652"/>
    </row>
    <row r="4" spans="1:20" s="124" customFormat="1" ht="17.25" customHeight="1" x14ac:dyDescent="0.25">
      <c r="A4" s="734" t="s">
        <v>1614</v>
      </c>
      <c r="B4" s="655" t="s">
        <v>764</v>
      </c>
      <c r="C4" s="656"/>
      <c r="D4" s="652"/>
      <c r="E4" s="652"/>
      <c r="F4" s="652"/>
      <c r="G4" s="652"/>
      <c r="H4" s="652"/>
      <c r="I4" s="652"/>
      <c r="J4" s="652"/>
      <c r="K4" s="652"/>
      <c r="L4" s="652"/>
      <c r="M4" s="652"/>
      <c r="N4" s="652"/>
      <c r="O4" s="175"/>
      <c r="P4" s="653"/>
      <c r="Q4" s="653"/>
      <c r="R4" s="652"/>
      <c r="S4" s="653"/>
      <c r="T4" s="652"/>
    </row>
    <row r="5" spans="1:20" s="146" customFormat="1" ht="79.05" customHeight="1" x14ac:dyDescent="0.25">
      <c r="A5" s="145" t="s">
        <v>0</v>
      </c>
      <c r="B5" s="129" t="s">
        <v>36</v>
      </c>
      <c r="C5" s="145" t="s">
        <v>40</v>
      </c>
      <c r="D5" s="678" t="s">
        <v>1222</v>
      </c>
      <c r="E5" s="678" t="s">
        <v>1223</v>
      </c>
      <c r="F5" s="679" t="s">
        <v>1224</v>
      </c>
      <c r="G5" s="245" t="s">
        <v>43</v>
      </c>
      <c r="H5" s="245" t="s">
        <v>8</v>
      </c>
      <c r="I5" s="245" t="s">
        <v>5</v>
      </c>
      <c r="J5" s="245" t="s">
        <v>11</v>
      </c>
      <c r="K5" s="245" t="s">
        <v>7</v>
      </c>
      <c r="L5" s="245" t="s">
        <v>10</v>
      </c>
      <c r="M5" s="245" t="s">
        <v>13</v>
      </c>
      <c r="N5" s="245" t="s">
        <v>1225</v>
      </c>
      <c r="O5" s="245" t="s">
        <v>14</v>
      </c>
      <c r="P5" s="680" t="s">
        <v>1226</v>
      </c>
      <c r="Q5" s="731" t="s">
        <v>1227</v>
      </c>
      <c r="R5" s="680" t="s">
        <v>1228</v>
      </c>
      <c r="S5" s="731" t="s">
        <v>1229</v>
      </c>
      <c r="T5" s="681" t="s">
        <v>1230</v>
      </c>
    </row>
    <row r="6" spans="1:20" s="119" customFormat="1" ht="16.5" customHeight="1" x14ac:dyDescent="0.25">
      <c r="A6" s="367" t="s">
        <v>744</v>
      </c>
      <c r="B6" s="121"/>
      <c r="C6" s="122" t="s">
        <v>745</v>
      </c>
      <c r="D6" s="121"/>
      <c r="E6" s="121"/>
      <c r="F6" s="121"/>
      <c r="G6" s="121"/>
      <c r="H6" s="121"/>
      <c r="I6" s="121"/>
      <c r="J6" s="121"/>
      <c r="K6" s="121"/>
      <c r="L6" s="121"/>
      <c r="M6" s="121"/>
      <c r="N6" s="121"/>
      <c r="O6" s="121"/>
      <c r="P6" s="121"/>
      <c r="Q6" s="121"/>
      <c r="R6" s="121"/>
      <c r="S6" s="121"/>
      <c r="T6" s="121"/>
    </row>
    <row r="7" spans="1:20" s="158" customFormat="1" ht="183" customHeight="1" x14ac:dyDescent="0.25">
      <c r="A7" s="114" t="s">
        <v>746</v>
      </c>
      <c r="B7" s="114" t="s">
        <v>38</v>
      </c>
      <c r="C7" s="368" t="s">
        <v>747</v>
      </c>
      <c r="D7" s="206" t="s">
        <v>958</v>
      </c>
      <c r="E7" s="206"/>
      <c r="F7" s="658"/>
      <c r="G7" s="206" t="s">
        <v>1231</v>
      </c>
      <c r="H7" s="659">
        <f>VLOOKUP(G7,Lists!$A$45:$B$50,2,0)</f>
        <v>10</v>
      </c>
      <c r="I7" s="668" t="s">
        <v>1232</v>
      </c>
      <c r="J7" s="668"/>
      <c r="K7" s="669" t="e">
        <f>VLOOKUP(J7,Lists!$A$35:$B$40,2,0)</f>
        <v>#N/A</v>
      </c>
      <c r="L7" s="661" t="e">
        <f t="shared" ref="L7" si="0">K7*H7</f>
        <v>#N/A</v>
      </c>
      <c r="M7" s="662" t="str">
        <f t="shared" ref="M7" si="1">IF(ISERROR(L7/O7),"n/a",L7/O7)</f>
        <v>n/a</v>
      </c>
      <c r="N7" s="729">
        <f>IF($B7=Lists!$A$14,Lists!$E$35)+IF($B7=Lists!$A$15,Lists!$E$40)+IF($B7=Lists!$A$16,Lists!$E$40)</f>
        <v>6</v>
      </c>
      <c r="O7" s="661">
        <f t="shared" ref="O7" si="2">H7*N7</f>
        <v>60</v>
      </c>
      <c r="P7" s="663">
        <f t="shared" ref="P7" si="3">IF((O7/$O$2)&gt;0.0001,O7/$O$2,"n/a")</f>
        <v>0.2</v>
      </c>
      <c r="Q7" s="663">
        <f>IF(ISERROR(P7*VLOOKUP($B$4,'Weighting '!$A$21:$B$31,2,0)),"n/a",P7*VLOOKUP($B$4,'Weighting '!$A$21:$B$31,2,0))</f>
        <v>2.0000000000000004E-2</v>
      </c>
      <c r="R7" s="664" t="e">
        <f t="shared" ref="R7" si="4">IF($B7="Specification","n/a",L7/$O$2)</f>
        <v>#N/A</v>
      </c>
      <c r="S7" s="663" t="str">
        <f>IF(ISERROR(R7*VLOOKUP($B$4,'Weighting '!$A$21:$B$31,2,0)),"n/a",R7*VLOOKUP($B$4,'Weighting '!$A$21:$B$31,2,0))</f>
        <v>n/a</v>
      </c>
      <c r="T7" s="670"/>
    </row>
    <row r="8" spans="1:20" s="153" customFormat="1" ht="154.80000000000001" customHeight="1" x14ac:dyDescent="0.25">
      <c r="A8" s="114" t="s">
        <v>748</v>
      </c>
      <c r="B8" s="114" t="s">
        <v>38</v>
      </c>
      <c r="C8" s="117" t="s">
        <v>953</v>
      </c>
      <c r="D8" s="206" t="s">
        <v>958</v>
      </c>
      <c r="E8" s="206"/>
      <c r="F8" s="658"/>
      <c r="G8" s="206" t="s">
        <v>1231</v>
      </c>
      <c r="H8" s="659">
        <f>VLOOKUP(G8,Lists!$A$45:$B$50,2,0)</f>
        <v>10</v>
      </c>
      <c r="I8" s="668" t="s">
        <v>1232</v>
      </c>
      <c r="J8" s="668"/>
      <c r="K8" s="669" t="e">
        <f>VLOOKUP(J8,Lists!$A$35:$B$40,2,0)</f>
        <v>#N/A</v>
      </c>
      <c r="L8" s="661" t="e">
        <f t="shared" ref="L8:L12" si="5">K8*H8</f>
        <v>#N/A</v>
      </c>
      <c r="M8" s="662" t="str">
        <f t="shared" ref="M8:M12" si="6">IF(ISERROR(L8/O8),"n/a",L8/O8)</f>
        <v>n/a</v>
      </c>
      <c r="N8" s="729">
        <f>IF($B8=Lists!$A$14,Lists!$E$35)+IF($B8=Lists!$A$15,Lists!$E$40)+IF($B8=Lists!$A$16,Lists!$E$40)</f>
        <v>6</v>
      </c>
      <c r="O8" s="661">
        <f t="shared" ref="O8" si="7">H8*N8</f>
        <v>60</v>
      </c>
      <c r="P8" s="663">
        <f t="shared" ref="P8" si="8">IF((O8/$O$2)&gt;0.0001,O8/$O$2,"n/a")</f>
        <v>0.2</v>
      </c>
      <c r="Q8" s="663">
        <f>IF(ISERROR(P8*VLOOKUP($B$4,'Weighting '!$A$21:$B$31,2,0)),"n/a",P8*VLOOKUP($B$4,'Weighting '!$A$21:$B$31,2,0))</f>
        <v>2.0000000000000004E-2</v>
      </c>
      <c r="R8" s="664" t="e">
        <f t="shared" ref="R8" si="9">IF($B8="Specification","n/a",L8/$O$2)</f>
        <v>#N/A</v>
      </c>
      <c r="S8" s="663" t="str">
        <f>IF(ISERROR(R8*VLOOKUP($B$4,'Weighting '!$A$21:$B$31,2,0)),"n/a",R8*VLOOKUP($B$4,'Weighting '!$A$21:$B$31,2,0))</f>
        <v>n/a</v>
      </c>
      <c r="T8" s="670"/>
    </row>
    <row r="9" spans="1:20" ht="13.5" customHeight="1" x14ac:dyDescent="0.25">
      <c r="A9" s="173"/>
      <c r="B9" s="167"/>
      <c r="C9" s="122"/>
      <c r="D9" s="121"/>
      <c r="E9" s="121"/>
      <c r="F9" s="121"/>
      <c r="G9" s="121"/>
      <c r="H9" s="121"/>
      <c r="I9" s="121"/>
      <c r="J9" s="121"/>
      <c r="K9" s="121"/>
      <c r="L9" s="121"/>
      <c r="M9" s="121"/>
      <c r="N9" s="121"/>
      <c r="O9" s="121"/>
      <c r="P9" s="121"/>
      <c r="Q9" s="121"/>
      <c r="R9" s="121"/>
      <c r="S9" s="121"/>
      <c r="T9" s="121"/>
    </row>
    <row r="10" spans="1:20" ht="216" customHeight="1" x14ac:dyDescent="0.25">
      <c r="A10" s="177" t="s">
        <v>751</v>
      </c>
      <c r="B10" s="177" t="s">
        <v>38</v>
      </c>
      <c r="C10" s="334" t="s">
        <v>752</v>
      </c>
      <c r="D10" s="206" t="s">
        <v>958</v>
      </c>
      <c r="E10" s="206"/>
      <c r="F10" s="658"/>
      <c r="G10" s="206" t="s">
        <v>1231</v>
      </c>
      <c r="H10" s="659">
        <f>VLOOKUP(G10,Lists!$A$45:$B$50,2,0)</f>
        <v>10</v>
      </c>
      <c r="I10" s="668" t="s">
        <v>1232</v>
      </c>
      <c r="J10" s="668"/>
      <c r="K10" s="669" t="e">
        <f>VLOOKUP(J10,Lists!$A$35:$B$40,2,0)</f>
        <v>#N/A</v>
      </c>
      <c r="L10" s="661" t="e">
        <f t="shared" si="5"/>
        <v>#N/A</v>
      </c>
      <c r="M10" s="662" t="str">
        <f t="shared" si="6"/>
        <v>n/a</v>
      </c>
      <c r="N10" s="729">
        <f>IF($B10=Lists!$A$14,Lists!$E$35)+IF($B10=Lists!$A$15,Lists!$E$40)+IF($B10=Lists!$A$16,Lists!$E$40)</f>
        <v>6</v>
      </c>
      <c r="O10" s="661">
        <f t="shared" ref="O10:O12" si="10">H10*N10</f>
        <v>60</v>
      </c>
      <c r="P10" s="663">
        <f t="shared" ref="P10:P12" si="11">IF((O10/$O$2)&gt;0.0001,O10/$O$2,"n/a")</f>
        <v>0.2</v>
      </c>
      <c r="Q10" s="663">
        <f>IF(ISERROR(P10*VLOOKUP($B$4,'Weighting '!$A$21:$B$31,2,0)),"n/a",P10*VLOOKUP($B$4,'Weighting '!$A$21:$B$31,2,0))</f>
        <v>2.0000000000000004E-2</v>
      </c>
      <c r="R10" s="664" t="e">
        <f t="shared" ref="R10:R12" si="12">IF($B10="Specification","n/a",L10/$O$2)</f>
        <v>#N/A</v>
      </c>
      <c r="S10" s="663" t="str">
        <f>IF(ISERROR(R10*VLOOKUP($B$4,'Weighting '!$A$21:$B$31,2,0)),"n/a",R10*VLOOKUP($B$4,'Weighting '!$A$21:$B$31,2,0))</f>
        <v>n/a</v>
      </c>
      <c r="T10" s="670"/>
    </row>
    <row r="11" spans="1:20" ht="45" customHeight="1" x14ac:dyDescent="0.25">
      <c r="A11" s="114" t="s">
        <v>753</v>
      </c>
      <c r="B11" s="114" t="s">
        <v>38</v>
      </c>
      <c r="C11" s="117" t="s">
        <v>1603</v>
      </c>
      <c r="D11" s="206" t="s">
        <v>958</v>
      </c>
      <c r="E11" s="206"/>
      <c r="F11" s="658"/>
      <c r="G11" s="206" t="s">
        <v>1231</v>
      </c>
      <c r="H11" s="659">
        <f>VLOOKUP(G11,Lists!$A$45:$B$50,2,0)</f>
        <v>10</v>
      </c>
      <c r="I11" s="668" t="s">
        <v>1232</v>
      </c>
      <c r="J11" s="668"/>
      <c r="K11" s="669" t="e">
        <f>VLOOKUP(J11,Lists!$A$35:$B$40,2,0)</f>
        <v>#N/A</v>
      </c>
      <c r="L11" s="661" t="e">
        <f t="shared" si="5"/>
        <v>#N/A</v>
      </c>
      <c r="M11" s="662" t="str">
        <f t="shared" si="6"/>
        <v>n/a</v>
      </c>
      <c r="N11" s="729">
        <f>IF($B11=Lists!$A$14,Lists!$E$35)+IF($B11=Lists!$A$15,Lists!$E$40)+IF($B11=Lists!$A$16,Lists!$E$40)</f>
        <v>6</v>
      </c>
      <c r="O11" s="661">
        <f t="shared" si="10"/>
        <v>60</v>
      </c>
      <c r="P11" s="663">
        <f t="shared" si="11"/>
        <v>0.2</v>
      </c>
      <c r="Q11" s="663">
        <f>IF(ISERROR(P11*VLOOKUP($B$4,'Weighting '!$A$21:$B$31,2,0)),"n/a",P11*VLOOKUP($B$4,'Weighting '!$A$21:$B$31,2,0))</f>
        <v>2.0000000000000004E-2</v>
      </c>
      <c r="R11" s="664" t="e">
        <f t="shared" si="12"/>
        <v>#N/A</v>
      </c>
      <c r="S11" s="663" t="str">
        <f>IF(ISERROR(R11*VLOOKUP($B$4,'Weighting '!$A$21:$B$31,2,0)),"n/a",R11*VLOOKUP($B$4,'Weighting '!$A$21:$B$31,2,0))</f>
        <v>n/a</v>
      </c>
      <c r="T11" s="670"/>
    </row>
    <row r="12" spans="1:20" ht="61.5" customHeight="1" x14ac:dyDescent="0.25">
      <c r="A12" s="114" t="s">
        <v>754</v>
      </c>
      <c r="B12" s="114" t="s">
        <v>38</v>
      </c>
      <c r="C12" s="117" t="s">
        <v>1604</v>
      </c>
      <c r="D12" s="206" t="s">
        <v>958</v>
      </c>
      <c r="E12" s="206"/>
      <c r="F12" s="658"/>
      <c r="G12" s="206" t="s">
        <v>1231</v>
      </c>
      <c r="H12" s="659">
        <f>VLOOKUP(G12,Lists!$A$45:$B$50,2,0)</f>
        <v>10</v>
      </c>
      <c r="I12" s="668" t="s">
        <v>1232</v>
      </c>
      <c r="J12" s="668"/>
      <c r="K12" s="669" t="e">
        <f>VLOOKUP(J12,Lists!$A$35:$B$40,2,0)</f>
        <v>#N/A</v>
      </c>
      <c r="L12" s="661" t="e">
        <f t="shared" si="5"/>
        <v>#N/A</v>
      </c>
      <c r="M12" s="662" t="str">
        <f t="shared" si="6"/>
        <v>n/a</v>
      </c>
      <c r="N12" s="729">
        <f>IF($B12=Lists!$A$14,Lists!$E$35)+IF($B12=Lists!$A$15,Lists!$E$40)+IF($B12=Lists!$A$16,Lists!$E$40)</f>
        <v>6</v>
      </c>
      <c r="O12" s="661">
        <f t="shared" si="10"/>
        <v>60</v>
      </c>
      <c r="P12" s="663">
        <f t="shared" si="11"/>
        <v>0.2</v>
      </c>
      <c r="Q12" s="663">
        <f>IF(ISERROR(P12*VLOOKUP($B$4,'Weighting '!$A$21:$B$31,2,0)),"n/a",P12*VLOOKUP($B$4,'Weighting '!$A$21:$B$31,2,0))</f>
        <v>2.0000000000000004E-2</v>
      </c>
      <c r="R12" s="664" t="e">
        <f t="shared" si="12"/>
        <v>#N/A</v>
      </c>
      <c r="S12" s="663" t="str">
        <f>IF(ISERROR(R12*VLOOKUP($B$4,'Weighting '!$A$21:$B$31,2,0)),"n/a",R12*VLOOKUP($B$4,'Weighting '!$A$21:$B$31,2,0))</f>
        <v>n/a</v>
      </c>
      <c r="T12" s="670"/>
    </row>
  </sheetData>
  <sheetProtection algorithmName="SHA-512" hashValue="ZaTRb82rIbPYT/o0wORtMIMktUhGQLVK6RdEDhyvUgwXrjCcWXM1zPmFIM/eT9fXhft7ls+JQeaabqVZ97fprQ==" saltValue="WEbYJaHOfCgPD6FLQsH5zQ==" spinCount="100000" sheet="1" objects="1" scenarios="1" formatCells="0" formatColumns="0" formatRows="0" autoFilter="0" pivotTables="0"/>
  <autoFilter ref="A5:T5" xr:uid="{024AADBE-0512-45DF-90EA-59A3E56B5EA9}"/>
  <dataValidations count="4">
    <dataValidation type="list" allowBlank="1" showInputMessage="1" showErrorMessage="1" sqref="C6 B2 B5:B1048576" xr:uid="{AA1A7462-823A-421E-81B1-7F5D7E880CA8}">
      <formula1>Spec_Compl_Adj</formula1>
    </dataValidation>
    <dataValidation type="list" allowBlank="1" showInputMessage="1" showErrorMessage="1" sqref="I4" xr:uid="{823076F1-FB50-4079-9CB3-BF736B9AC6E2}">
      <formula1>Adj_Evidence</formula1>
    </dataValidation>
    <dataValidation type="list" allowBlank="1" showInputMessage="1" showErrorMessage="1" sqref="N4 G4:H4 K4:L4" xr:uid="{D465FF64-8B1D-4841-AC36-47FD2AF06B80}">
      <formula1>Adj_Weight</formula1>
    </dataValidation>
    <dataValidation type="list" allowBlank="1" showInputMessage="1" showErrorMessage="1" sqref="J4" xr:uid="{8B5E146E-05BB-4D07-82DE-E5D4C802567C}">
      <formula1>Adj_Service</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8A516092-46F4-483C-9A7B-C6CEF04D280A}">
          <x14:formula1>
            <xm:f>Lists!$A$35:$A$40</xm:f>
          </x14:formula1>
          <xm:sqref>J7:J8 J10:J12</xm:sqref>
        </x14:dataValidation>
        <x14:dataValidation type="list" allowBlank="1" showInputMessage="1" showErrorMessage="1" xr:uid="{A0A089E5-B5EE-454B-9855-C7AC17E2312A}">
          <x14:formula1>
            <xm:f>Lists!$A$22:$A$30</xm:f>
          </x14:formula1>
          <xm:sqref>I7:I8 I10:I12</xm:sqref>
        </x14:dataValidation>
        <x14:dataValidation type="list" allowBlank="1" showInputMessage="1" showErrorMessage="1" xr:uid="{8B3B806A-93D5-4F27-9189-5B5C79C389D0}">
          <x14:formula1>
            <xm:f>Lists!$A$45:$A$50</xm:f>
          </x14:formula1>
          <xm:sqref>G10:G12 G7:G8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00B050"/>
    <pageSetUpPr fitToPage="1"/>
  </sheetPr>
  <dimension ref="A1:E22"/>
  <sheetViews>
    <sheetView zoomScale="80" zoomScaleNormal="80" workbookViewId="0">
      <pane ySplit="5" topLeftCell="A6" activePane="bottomLeft" state="frozen"/>
      <selection pane="bottomLeft" activeCell="E11" sqref="E11"/>
    </sheetView>
  </sheetViews>
  <sheetFormatPr defaultColWidth="8.81640625" defaultRowHeight="13.8" x14ac:dyDescent="0.25"/>
  <cols>
    <col min="1" max="1" width="13.54296875" style="127" customWidth="1"/>
    <col min="2" max="2" width="16.08984375" style="147" customWidth="1"/>
    <col min="3" max="3" width="89.54296875" style="127" customWidth="1"/>
    <col min="4" max="4" width="38.08984375" style="208" customWidth="1"/>
    <col min="5" max="5" width="46.7265625" style="162" customWidth="1"/>
    <col min="6" max="16384" width="8.81640625" style="162"/>
  </cols>
  <sheetData>
    <row r="1" spans="1:5" ht="14.4" thickBot="1" x14ac:dyDescent="0.3">
      <c r="E1" s="470"/>
    </row>
    <row r="2" spans="1:5" ht="15" x14ac:dyDescent="0.25">
      <c r="A2" s="836" t="s">
        <v>369</v>
      </c>
      <c r="B2" s="844"/>
      <c r="C2" s="844"/>
      <c r="D2" s="845"/>
      <c r="E2" s="546" t="s">
        <v>1034</v>
      </c>
    </row>
    <row r="3" spans="1:5" ht="14.4" thickBot="1" x14ac:dyDescent="0.3">
      <c r="A3" s="846"/>
      <c r="B3" s="847"/>
      <c r="C3" s="847"/>
      <c r="D3" s="848"/>
      <c r="E3" s="470"/>
    </row>
    <row r="4" spans="1:5" ht="14.4" thickBot="1" x14ac:dyDescent="0.3">
      <c r="E4" s="470"/>
    </row>
    <row r="5" spans="1:5" s="146" customFormat="1" ht="42" thickBot="1" x14ac:dyDescent="0.3">
      <c r="A5" s="145" t="s">
        <v>0</v>
      </c>
      <c r="B5" s="129" t="s">
        <v>36</v>
      </c>
      <c r="C5" s="145" t="s">
        <v>40</v>
      </c>
      <c r="D5" s="115" t="s">
        <v>155</v>
      </c>
      <c r="E5" s="453" t="s">
        <v>970</v>
      </c>
    </row>
    <row r="6" spans="1:5" s="146" customFormat="1" ht="124.8" thickBot="1" x14ac:dyDescent="0.3">
      <c r="A6" s="369"/>
      <c r="B6" s="116" t="s">
        <v>37</v>
      </c>
      <c r="C6" s="276" t="s">
        <v>579</v>
      </c>
      <c r="D6" s="115"/>
      <c r="E6" s="454" t="s">
        <v>998</v>
      </c>
    </row>
    <row r="7" spans="1:5" s="119" customFormat="1" ht="16.5" customHeight="1" thickBot="1" x14ac:dyDescent="0.3">
      <c r="A7" s="367" t="s">
        <v>744</v>
      </c>
      <c r="B7" s="121"/>
      <c r="C7" s="122" t="s">
        <v>745</v>
      </c>
      <c r="D7" s="142"/>
      <c r="E7" s="454"/>
    </row>
    <row r="8" spans="1:5" s="158" customFormat="1" ht="183" customHeight="1" thickBot="1" x14ac:dyDescent="0.3">
      <c r="A8" s="114" t="s">
        <v>746</v>
      </c>
      <c r="B8" s="114" t="s">
        <v>38</v>
      </c>
      <c r="C8" s="368" t="s">
        <v>747</v>
      </c>
      <c r="D8" s="171"/>
      <c r="E8" s="454"/>
    </row>
    <row r="9" spans="1:5" s="153" customFormat="1" ht="154.80000000000001" customHeight="1" thickBot="1" x14ac:dyDescent="0.3">
      <c r="A9" s="114" t="s">
        <v>748</v>
      </c>
      <c r="B9" s="114" t="s">
        <v>38</v>
      </c>
      <c r="C9" s="117" t="s">
        <v>953</v>
      </c>
      <c r="D9" s="171"/>
      <c r="E9" s="455"/>
    </row>
    <row r="10" spans="1:5" ht="13.5" customHeight="1" thickBot="1" x14ac:dyDescent="0.3">
      <c r="A10" s="173" t="s">
        <v>749</v>
      </c>
      <c r="B10" s="167"/>
      <c r="C10" s="122" t="s">
        <v>750</v>
      </c>
      <c r="D10" s="209" t="s">
        <v>329</v>
      </c>
      <c r="E10" s="454"/>
    </row>
    <row r="11" spans="1:5" ht="216" customHeight="1" x14ac:dyDescent="0.25">
      <c r="A11" s="177" t="s">
        <v>751</v>
      </c>
      <c r="B11" s="177" t="s">
        <v>38</v>
      </c>
      <c r="C11" s="334" t="s">
        <v>752</v>
      </c>
      <c r="E11" s="471"/>
    </row>
    <row r="12" spans="1:5" ht="45" customHeight="1" x14ac:dyDescent="0.25">
      <c r="A12" s="114" t="s">
        <v>753</v>
      </c>
      <c r="B12" s="114" t="s">
        <v>38</v>
      </c>
      <c r="C12" s="117" t="s">
        <v>954</v>
      </c>
      <c r="D12" s="130"/>
      <c r="E12" s="472"/>
    </row>
    <row r="13" spans="1:5" ht="61.5" customHeight="1" x14ac:dyDescent="0.25">
      <c r="A13" s="114" t="s">
        <v>754</v>
      </c>
      <c r="B13" s="114" t="s">
        <v>38</v>
      </c>
      <c r="C13" s="117" t="s">
        <v>955</v>
      </c>
      <c r="D13" s="130"/>
      <c r="E13" s="472"/>
    </row>
    <row r="14" spans="1:5" x14ac:dyDescent="0.25">
      <c r="E14" s="153"/>
    </row>
    <row r="15" spans="1:5" x14ac:dyDescent="0.25">
      <c r="E15" s="153"/>
    </row>
    <row r="16" spans="1:5" x14ac:dyDescent="0.25">
      <c r="E16" s="153"/>
    </row>
    <row r="17" spans="5:5" x14ac:dyDescent="0.25">
      <c r="E17" s="261"/>
    </row>
    <row r="18" spans="5:5" x14ac:dyDescent="0.25">
      <c r="E18" s="261"/>
    </row>
    <row r="19" spans="5:5" x14ac:dyDescent="0.25">
      <c r="E19" s="261"/>
    </row>
    <row r="20" spans="5:5" x14ac:dyDescent="0.25">
      <c r="E20" s="261"/>
    </row>
    <row r="21" spans="5:5" x14ac:dyDescent="0.25">
      <c r="E21" s="261"/>
    </row>
    <row r="22" spans="5:5" x14ac:dyDescent="0.25">
      <c r="E22" s="261"/>
    </row>
  </sheetData>
  <autoFilter ref="A5:D87" xr:uid="{00000000-0009-0000-0000-000015000000}"/>
  <mergeCells count="1">
    <mergeCell ref="A2:D3"/>
  </mergeCells>
  <dataValidations count="1">
    <dataValidation type="list" allowBlank="1" showInputMessage="1" showErrorMessage="1" sqref="B1 C7 B4:B1048576" xr:uid="{00000000-0002-0000-1500-000004000000}">
      <formula1>Spec_Compl_Adj</formula1>
    </dataValidation>
  </dataValidations>
  <printOptions headings="1"/>
  <pageMargins left="0.70866141732283472" right="0.70866141732283472" top="0.74803149606299213" bottom="0.74803149606299213" header="0.31496062992125984" footer="0.31496062992125984"/>
  <pageSetup paperSize="9" scale="66" fitToHeight="0" orientation="landscape" r:id="rId1"/>
  <headerFooter>
    <oddHeader>&amp;A&amp;RPage &amp;P</oddHeader>
    <oddFoote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7">
    <tabColor rgb="FF92D050"/>
    <pageSetUpPr fitToPage="1"/>
  </sheetPr>
  <dimension ref="A1:D147"/>
  <sheetViews>
    <sheetView zoomScale="80" zoomScaleNormal="80" workbookViewId="0">
      <selection activeCell="B26" sqref="B26"/>
    </sheetView>
  </sheetViews>
  <sheetFormatPr defaultColWidth="8.81640625" defaultRowHeight="15.6" x14ac:dyDescent="0.3"/>
  <cols>
    <col min="1" max="1" width="14.26953125" customWidth="1"/>
    <col min="2" max="2" width="68.26953125" style="77" customWidth="1"/>
    <col min="3" max="3" width="73.26953125" customWidth="1"/>
    <col min="4" max="4" width="1.81640625" customWidth="1"/>
    <col min="5" max="5" width="47.81640625" customWidth="1"/>
  </cols>
  <sheetData>
    <row r="1" spans="1:4" x14ac:dyDescent="0.3">
      <c r="A1" s="79"/>
      <c r="B1" s="81"/>
      <c r="C1" s="82"/>
      <c r="D1" s="78"/>
    </row>
    <row r="2" spans="1:4" x14ac:dyDescent="0.25">
      <c r="A2" s="80"/>
      <c r="B2" s="113"/>
    </row>
    <row r="3" spans="1:4" x14ac:dyDescent="0.25">
      <c r="A3" s="80"/>
      <c r="B3" s="113"/>
    </row>
    <row r="4" spans="1:4" x14ac:dyDescent="0.25">
      <c r="A4" s="80"/>
      <c r="B4" s="113"/>
    </row>
    <row r="6" spans="1:4" thickBot="1" x14ac:dyDescent="0.3">
      <c r="A6" s="849"/>
      <c r="B6" s="849"/>
      <c r="C6" s="849"/>
    </row>
    <row r="7" spans="1:4" ht="44.1" customHeight="1" thickBot="1" x14ac:dyDescent="0.35">
      <c r="A7" s="83"/>
      <c r="B7" s="850" t="s">
        <v>299</v>
      </c>
      <c r="C7" s="851"/>
      <c r="D7" s="76"/>
    </row>
    <row r="8" spans="1:4" ht="16.2" thickBot="1" x14ac:dyDescent="0.3">
      <c r="A8" s="84"/>
      <c r="B8" s="85" t="s">
        <v>300</v>
      </c>
      <c r="C8" s="85" t="s">
        <v>301</v>
      </c>
      <c r="D8" s="76"/>
    </row>
    <row r="9" spans="1:4" ht="16.2" thickBot="1" x14ac:dyDescent="0.3">
      <c r="A9" s="86" t="s">
        <v>302</v>
      </c>
      <c r="B9" s="87"/>
      <c r="C9" s="88"/>
      <c r="D9" s="76"/>
    </row>
    <row r="10" spans="1:4" ht="16.2" thickBot="1" x14ac:dyDescent="0.3">
      <c r="A10" s="89" t="s">
        <v>303</v>
      </c>
      <c r="B10" s="90"/>
      <c r="C10" s="91"/>
      <c r="D10" s="76"/>
    </row>
    <row r="11" spans="1:4" ht="16.2" thickBot="1" x14ac:dyDescent="0.3">
      <c r="A11" s="89" t="s">
        <v>304</v>
      </c>
      <c r="B11" s="90"/>
      <c r="C11" s="91"/>
      <c r="D11" s="76"/>
    </row>
    <row r="12" spans="1:4" ht="16.2" thickBot="1" x14ac:dyDescent="0.3">
      <c r="A12" s="89" t="s">
        <v>305</v>
      </c>
      <c r="B12" s="90"/>
      <c r="C12" s="88"/>
      <c r="D12" s="76"/>
    </row>
    <row r="13" spans="1:4" ht="16.2" thickBot="1" x14ac:dyDescent="0.3">
      <c r="A13" s="89" t="s">
        <v>306</v>
      </c>
      <c r="B13" s="90"/>
      <c r="C13" s="88"/>
      <c r="D13" s="76"/>
    </row>
    <row r="14" spans="1:4" ht="16.2" thickBot="1" x14ac:dyDescent="0.35">
      <c r="A14" s="92" t="s">
        <v>307</v>
      </c>
      <c r="B14" s="93"/>
      <c r="C14" s="210"/>
      <c r="D14" s="76"/>
    </row>
    <row r="15" spans="1:4" ht="16.2" thickBot="1" x14ac:dyDescent="0.3">
      <c r="A15" s="86"/>
      <c r="B15" s="85" t="s">
        <v>308</v>
      </c>
      <c r="C15" s="94" t="s">
        <v>309</v>
      </c>
      <c r="D15" s="76"/>
    </row>
    <row r="16" spans="1:4" ht="16.2" thickBot="1" x14ac:dyDescent="0.35">
      <c r="A16" s="86" t="s">
        <v>302</v>
      </c>
      <c r="B16" s="95"/>
      <c r="C16" s="211"/>
      <c r="D16" s="76"/>
    </row>
    <row r="17" spans="1:4" ht="16.2" thickBot="1" x14ac:dyDescent="0.35">
      <c r="A17" s="89" t="s">
        <v>303</v>
      </c>
      <c r="B17" s="95"/>
      <c r="C17" s="211"/>
      <c r="D17" s="76"/>
    </row>
    <row r="18" spans="1:4" ht="16.2" thickBot="1" x14ac:dyDescent="0.35">
      <c r="A18" s="89" t="s">
        <v>304</v>
      </c>
      <c r="B18" s="95"/>
      <c r="C18" s="211"/>
      <c r="D18" s="76"/>
    </row>
    <row r="19" spans="1:4" ht="16.2" thickBot="1" x14ac:dyDescent="0.35">
      <c r="A19" s="89" t="s">
        <v>305</v>
      </c>
      <c r="B19" s="95"/>
      <c r="C19" s="211"/>
      <c r="D19" s="76"/>
    </row>
    <row r="20" spans="1:4" ht="16.2" thickBot="1" x14ac:dyDescent="0.35">
      <c r="A20" s="89" t="s">
        <v>306</v>
      </c>
      <c r="B20" s="95"/>
      <c r="C20" s="211"/>
      <c r="D20" s="76"/>
    </row>
    <row r="21" spans="1:4" ht="16.2" thickBot="1" x14ac:dyDescent="0.35">
      <c r="A21" s="92" t="s">
        <v>307</v>
      </c>
      <c r="B21" s="95"/>
      <c r="C21" s="211"/>
      <c r="D21" s="76"/>
    </row>
    <row r="22" spans="1:4" ht="16.2" thickBot="1" x14ac:dyDescent="0.3">
      <c r="A22" s="96"/>
      <c r="B22" s="85" t="s">
        <v>310</v>
      </c>
      <c r="C22" s="97" t="s">
        <v>311</v>
      </c>
      <c r="D22" s="76"/>
    </row>
    <row r="23" spans="1:4" ht="16.2" thickBot="1" x14ac:dyDescent="0.3">
      <c r="A23" s="89" t="s">
        <v>302</v>
      </c>
      <c r="B23" s="98"/>
      <c r="C23" s="88"/>
      <c r="D23" s="76"/>
    </row>
    <row r="24" spans="1:4" ht="16.2" thickBot="1" x14ac:dyDescent="0.3">
      <c r="A24" s="89" t="s">
        <v>303</v>
      </c>
      <c r="B24" s="98"/>
      <c r="C24" s="88"/>
      <c r="D24" s="76"/>
    </row>
    <row r="25" spans="1:4" ht="24.6" customHeight="1" thickBot="1" x14ac:dyDescent="0.3">
      <c r="A25" s="89" t="s">
        <v>304</v>
      </c>
      <c r="B25" s="98"/>
      <c r="C25" s="88"/>
      <c r="D25" s="76"/>
    </row>
    <row r="26" spans="1:4" ht="16.2" thickBot="1" x14ac:dyDescent="0.35">
      <c r="A26" s="89" t="s">
        <v>305</v>
      </c>
      <c r="B26" s="99"/>
      <c r="C26" s="88"/>
      <c r="D26" s="76"/>
    </row>
    <row r="27" spans="1:4" ht="16.2" thickBot="1" x14ac:dyDescent="0.35">
      <c r="A27" s="89" t="s">
        <v>306</v>
      </c>
      <c r="B27" s="100"/>
      <c r="C27" s="101"/>
      <c r="D27" s="76"/>
    </row>
    <row r="28" spans="1:4" ht="16.2" thickBot="1" x14ac:dyDescent="0.35">
      <c r="A28" s="89" t="s">
        <v>307</v>
      </c>
      <c r="B28" s="102"/>
      <c r="C28" s="210"/>
      <c r="D28" s="76"/>
    </row>
    <row r="29" spans="1:4" ht="16.2" thickBot="1" x14ac:dyDescent="0.3">
      <c r="A29" s="89"/>
      <c r="B29" s="97" t="s">
        <v>312</v>
      </c>
      <c r="C29" s="103" t="s">
        <v>313</v>
      </c>
      <c r="D29" s="76"/>
    </row>
    <row r="30" spans="1:4" ht="16.2" thickBot="1" x14ac:dyDescent="0.3">
      <c r="A30" s="89" t="s">
        <v>302</v>
      </c>
      <c r="B30" s="98"/>
      <c r="C30" s="104"/>
      <c r="D30" s="76"/>
    </row>
    <row r="31" spans="1:4" ht="16.2" thickBot="1" x14ac:dyDescent="0.3">
      <c r="A31" s="89" t="s">
        <v>303</v>
      </c>
      <c r="B31" s="90"/>
      <c r="C31" s="104"/>
      <c r="D31" s="76"/>
    </row>
    <row r="32" spans="1:4" ht="16.2" thickBot="1" x14ac:dyDescent="0.3">
      <c r="A32" s="89" t="s">
        <v>304</v>
      </c>
      <c r="B32" s="90"/>
      <c r="C32" s="104"/>
      <c r="D32" s="76"/>
    </row>
    <row r="33" spans="1:4" ht="16.2" thickBot="1" x14ac:dyDescent="0.3">
      <c r="A33" s="89" t="s">
        <v>305</v>
      </c>
      <c r="B33" s="98"/>
      <c r="C33" s="104"/>
      <c r="D33" s="76"/>
    </row>
    <row r="34" spans="1:4" ht="16.2" thickBot="1" x14ac:dyDescent="0.3">
      <c r="A34" s="89" t="s">
        <v>306</v>
      </c>
      <c r="B34" s="98"/>
      <c r="C34" s="104"/>
      <c r="D34" s="76"/>
    </row>
    <row r="35" spans="1:4" ht="16.2" thickBot="1" x14ac:dyDescent="0.35">
      <c r="A35" s="89" t="s">
        <v>307</v>
      </c>
      <c r="B35" s="105"/>
      <c r="C35" s="210"/>
      <c r="D35" s="76"/>
    </row>
    <row r="36" spans="1:4" ht="16.2" thickBot="1" x14ac:dyDescent="0.3">
      <c r="A36" s="89"/>
      <c r="B36" s="94" t="s">
        <v>314</v>
      </c>
      <c r="C36" s="103" t="s">
        <v>315</v>
      </c>
      <c r="D36" s="76"/>
    </row>
    <row r="37" spans="1:4" ht="16.2" thickBot="1" x14ac:dyDescent="0.3">
      <c r="A37" s="89" t="s">
        <v>302</v>
      </c>
      <c r="B37" s="98"/>
      <c r="C37" s="104"/>
      <c r="D37" s="76"/>
    </row>
    <row r="38" spans="1:4" ht="16.2" thickBot="1" x14ac:dyDescent="0.3">
      <c r="A38" s="89" t="s">
        <v>303</v>
      </c>
      <c r="B38" s="98"/>
      <c r="C38" s="104"/>
      <c r="D38" s="76"/>
    </row>
    <row r="39" spans="1:4" ht="16.2" thickBot="1" x14ac:dyDescent="0.3">
      <c r="A39" s="89" t="s">
        <v>304</v>
      </c>
      <c r="B39" s="98"/>
      <c r="C39" s="104"/>
      <c r="D39" s="76"/>
    </row>
    <row r="40" spans="1:4" ht="16.2" thickBot="1" x14ac:dyDescent="0.35">
      <c r="A40" s="89" t="s">
        <v>305</v>
      </c>
      <c r="B40" s="99"/>
      <c r="C40" s="104"/>
      <c r="D40" s="76"/>
    </row>
    <row r="41" spans="1:4" ht="16.2" thickBot="1" x14ac:dyDescent="0.35">
      <c r="A41" s="89" t="s">
        <v>306</v>
      </c>
      <c r="B41" s="100"/>
      <c r="C41" s="104"/>
      <c r="D41" s="76"/>
    </row>
    <row r="42" spans="1:4" ht="16.2" thickBot="1" x14ac:dyDescent="0.35">
      <c r="A42" s="89" t="s">
        <v>307</v>
      </c>
      <c r="B42" s="105"/>
      <c r="C42" s="210"/>
      <c r="D42" s="76"/>
    </row>
    <row r="43" spans="1:4" ht="16.2" thickBot="1" x14ac:dyDescent="0.3">
      <c r="A43" s="89"/>
      <c r="B43" s="103" t="s">
        <v>316</v>
      </c>
      <c r="C43" s="103" t="s">
        <v>317</v>
      </c>
      <c r="D43" s="76"/>
    </row>
    <row r="44" spans="1:4" ht="16.2" thickBot="1" x14ac:dyDescent="0.3">
      <c r="A44" s="89" t="s">
        <v>302</v>
      </c>
      <c r="B44" s="98"/>
      <c r="C44" s="104"/>
      <c r="D44" s="76"/>
    </row>
    <row r="45" spans="1:4" ht="16.2" thickBot="1" x14ac:dyDescent="0.3">
      <c r="A45" s="89" t="s">
        <v>303</v>
      </c>
      <c r="B45" s="98"/>
      <c r="C45" s="104"/>
      <c r="D45" s="76"/>
    </row>
    <row r="46" spans="1:4" ht="16.2" thickBot="1" x14ac:dyDescent="0.3">
      <c r="A46" s="89" t="s">
        <v>304</v>
      </c>
      <c r="B46" s="98"/>
      <c r="C46" s="104"/>
      <c r="D46" s="76"/>
    </row>
    <row r="47" spans="1:4" ht="16.2" thickBot="1" x14ac:dyDescent="0.35">
      <c r="A47" s="89" t="s">
        <v>305</v>
      </c>
      <c r="B47" s="99"/>
      <c r="C47" s="104"/>
      <c r="D47" s="76"/>
    </row>
    <row r="48" spans="1:4" ht="16.2" thickBot="1" x14ac:dyDescent="0.35">
      <c r="A48" s="89" t="s">
        <v>306</v>
      </c>
      <c r="B48" s="100"/>
      <c r="C48" s="104"/>
      <c r="D48" s="76"/>
    </row>
    <row r="49" spans="1:4" ht="16.2" thickBot="1" x14ac:dyDescent="0.35">
      <c r="A49" s="106" t="s">
        <v>307</v>
      </c>
      <c r="B49" s="107"/>
      <c r="C49" s="212"/>
      <c r="D49" s="76"/>
    </row>
    <row r="50" spans="1:4" ht="16.2" thickBot="1" x14ac:dyDescent="0.3">
      <c r="A50" s="108" t="s">
        <v>318</v>
      </c>
      <c r="B50" s="94" t="s">
        <v>319</v>
      </c>
      <c r="C50" s="109" t="s">
        <v>320</v>
      </c>
      <c r="D50" s="76"/>
    </row>
    <row r="51" spans="1:4" ht="16.2" thickBot="1" x14ac:dyDescent="0.3">
      <c r="A51" s="110" t="s">
        <v>302</v>
      </c>
      <c r="B51" s="98"/>
      <c r="C51" s="111"/>
      <c r="D51" s="76"/>
    </row>
    <row r="52" spans="1:4" ht="16.2" thickBot="1" x14ac:dyDescent="0.3">
      <c r="A52" s="110" t="s">
        <v>303</v>
      </c>
      <c r="B52" s="90"/>
      <c r="C52" s="111"/>
      <c r="D52" s="76"/>
    </row>
    <row r="53" spans="1:4" ht="16.2" thickBot="1" x14ac:dyDescent="0.3">
      <c r="A53" s="110" t="s">
        <v>304</v>
      </c>
      <c r="B53" s="90"/>
      <c r="C53" s="111"/>
      <c r="D53" s="76"/>
    </row>
    <row r="54" spans="1:4" ht="16.2" thickBot="1" x14ac:dyDescent="0.3">
      <c r="A54" s="110" t="s">
        <v>305</v>
      </c>
      <c r="B54" s="98"/>
      <c r="C54" s="111"/>
      <c r="D54" s="76"/>
    </row>
    <row r="55" spans="1:4" ht="16.2" thickBot="1" x14ac:dyDescent="0.3">
      <c r="A55" s="110" t="s">
        <v>306</v>
      </c>
      <c r="B55" s="98"/>
      <c r="C55" s="111"/>
      <c r="D55" s="76"/>
    </row>
    <row r="56" spans="1:4" ht="16.2" thickBot="1" x14ac:dyDescent="0.35">
      <c r="A56" s="112" t="s">
        <v>307</v>
      </c>
      <c r="B56" s="107"/>
      <c r="C56" s="213"/>
      <c r="D56" s="76"/>
    </row>
    <row r="57" spans="1:4" x14ac:dyDescent="0.3">
      <c r="D57" s="76"/>
    </row>
    <row r="58" spans="1:4" x14ac:dyDescent="0.3">
      <c r="D58" s="76"/>
    </row>
    <row r="59" spans="1:4" x14ac:dyDescent="0.3">
      <c r="D59" s="76"/>
    </row>
    <row r="60" spans="1:4" x14ac:dyDescent="0.3">
      <c r="D60" s="76"/>
    </row>
    <row r="61" spans="1:4" x14ac:dyDescent="0.3">
      <c r="D61" s="76"/>
    </row>
    <row r="62" spans="1:4" x14ac:dyDescent="0.3">
      <c r="D62" s="76"/>
    </row>
    <row r="63" spans="1:4" x14ac:dyDescent="0.3">
      <c r="D63" s="76"/>
    </row>
    <row r="64" spans="1:4" x14ac:dyDescent="0.3">
      <c r="D64" s="76"/>
    </row>
    <row r="65" spans="4:4" x14ac:dyDescent="0.3">
      <c r="D65" s="76"/>
    </row>
    <row r="66" spans="4:4" x14ac:dyDescent="0.3">
      <c r="D66" s="76"/>
    </row>
    <row r="67" spans="4:4" x14ac:dyDescent="0.3">
      <c r="D67" s="76"/>
    </row>
    <row r="68" spans="4:4" x14ac:dyDescent="0.3">
      <c r="D68" s="76"/>
    </row>
    <row r="69" spans="4:4" x14ac:dyDescent="0.3">
      <c r="D69" s="76"/>
    </row>
    <row r="70" spans="4:4" x14ac:dyDescent="0.3">
      <c r="D70" s="76"/>
    </row>
    <row r="71" spans="4:4" x14ac:dyDescent="0.3">
      <c r="D71" s="76"/>
    </row>
    <row r="72" spans="4:4" x14ac:dyDescent="0.3">
      <c r="D72" s="76"/>
    </row>
    <row r="73" spans="4:4" x14ac:dyDescent="0.3">
      <c r="D73" s="76"/>
    </row>
    <row r="74" spans="4:4" x14ac:dyDescent="0.3">
      <c r="D74" s="76"/>
    </row>
    <row r="75" spans="4:4" x14ac:dyDescent="0.3">
      <c r="D75" s="76"/>
    </row>
    <row r="76" spans="4:4" x14ac:dyDescent="0.3">
      <c r="D76" s="76"/>
    </row>
    <row r="77" spans="4:4" x14ac:dyDescent="0.3">
      <c r="D77" s="76"/>
    </row>
    <row r="78" spans="4:4" x14ac:dyDescent="0.3">
      <c r="D78" s="76"/>
    </row>
    <row r="79" spans="4:4" x14ac:dyDescent="0.3">
      <c r="D79" s="76"/>
    </row>
    <row r="80" spans="4:4" x14ac:dyDescent="0.3">
      <c r="D80" s="76"/>
    </row>
    <row r="81" spans="4:4" x14ac:dyDescent="0.3">
      <c r="D81" s="76"/>
    </row>
    <row r="82" spans="4:4" x14ac:dyDescent="0.3">
      <c r="D82" s="76"/>
    </row>
    <row r="83" spans="4:4" x14ac:dyDescent="0.3">
      <c r="D83" s="76"/>
    </row>
    <row r="84" spans="4:4" x14ac:dyDescent="0.3">
      <c r="D84" s="76"/>
    </row>
    <row r="85" spans="4:4" x14ac:dyDescent="0.3">
      <c r="D85" s="76"/>
    </row>
    <row r="86" spans="4:4" x14ac:dyDescent="0.3">
      <c r="D86" s="76"/>
    </row>
    <row r="87" spans="4:4" x14ac:dyDescent="0.3">
      <c r="D87" s="76"/>
    </row>
    <row r="88" spans="4:4" x14ac:dyDescent="0.3">
      <c r="D88" s="76"/>
    </row>
    <row r="89" spans="4:4" x14ac:dyDescent="0.3">
      <c r="D89" s="76"/>
    </row>
    <row r="90" spans="4:4" x14ac:dyDescent="0.3">
      <c r="D90" s="76"/>
    </row>
    <row r="91" spans="4:4" x14ac:dyDescent="0.3">
      <c r="D91" s="76"/>
    </row>
    <row r="92" spans="4:4" x14ac:dyDescent="0.3">
      <c r="D92" s="76"/>
    </row>
    <row r="93" spans="4:4" x14ac:dyDescent="0.3">
      <c r="D93" s="76"/>
    </row>
    <row r="94" spans="4:4" x14ac:dyDescent="0.3">
      <c r="D94" s="76"/>
    </row>
    <row r="95" spans="4:4" x14ac:dyDescent="0.3">
      <c r="D95" s="76"/>
    </row>
    <row r="96" spans="4:4" x14ac:dyDescent="0.3">
      <c r="D96" s="76"/>
    </row>
    <row r="97" spans="4:4" x14ac:dyDescent="0.3">
      <c r="D97" s="76"/>
    </row>
    <row r="98" spans="4:4" x14ac:dyDescent="0.3">
      <c r="D98" s="76"/>
    </row>
    <row r="99" spans="4:4" x14ac:dyDescent="0.3">
      <c r="D99" s="76"/>
    </row>
    <row r="100" spans="4:4" x14ac:dyDescent="0.3">
      <c r="D100" s="76"/>
    </row>
    <row r="101" spans="4:4" x14ac:dyDescent="0.3">
      <c r="D101" s="76"/>
    </row>
    <row r="102" spans="4:4" x14ac:dyDescent="0.3">
      <c r="D102" s="76"/>
    </row>
    <row r="103" spans="4:4" x14ac:dyDescent="0.3">
      <c r="D103" s="76"/>
    </row>
    <row r="104" spans="4:4" x14ac:dyDescent="0.3">
      <c r="D104" s="76"/>
    </row>
    <row r="105" spans="4:4" x14ac:dyDescent="0.3">
      <c r="D105" s="76"/>
    </row>
    <row r="106" spans="4:4" x14ac:dyDescent="0.3">
      <c r="D106" s="76"/>
    </row>
    <row r="107" spans="4:4" x14ac:dyDescent="0.3">
      <c r="D107" s="76"/>
    </row>
    <row r="108" spans="4:4" x14ac:dyDescent="0.3">
      <c r="D108" s="76"/>
    </row>
    <row r="109" spans="4:4" x14ac:dyDescent="0.3">
      <c r="D109" s="76"/>
    </row>
    <row r="110" spans="4:4" x14ac:dyDescent="0.3">
      <c r="D110" s="76"/>
    </row>
    <row r="111" spans="4:4" x14ac:dyDescent="0.3">
      <c r="D111" s="76"/>
    </row>
    <row r="112" spans="4:4" x14ac:dyDescent="0.3">
      <c r="D112" s="76"/>
    </row>
    <row r="113" spans="4:4" x14ac:dyDescent="0.3">
      <c r="D113" s="76"/>
    </row>
    <row r="114" spans="4:4" x14ac:dyDescent="0.3">
      <c r="D114" s="76"/>
    </row>
    <row r="115" spans="4:4" x14ac:dyDescent="0.3">
      <c r="D115" s="76"/>
    </row>
    <row r="116" spans="4:4" x14ac:dyDescent="0.3">
      <c r="D116" s="76"/>
    </row>
    <row r="117" spans="4:4" x14ac:dyDescent="0.3">
      <c r="D117" s="76"/>
    </row>
    <row r="118" spans="4:4" x14ac:dyDescent="0.3">
      <c r="D118" s="76"/>
    </row>
    <row r="119" spans="4:4" x14ac:dyDescent="0.3">
      <c r="D119" s="76"/>
    </row>
    <row r="120" spans="4:4" x14ac:dyDescent="0.3">
      <c r="D120" s="76"/>
    </row>
    <row r="121" spans="4:4" x14ac:dyDescent="0.3">
      <c r="D121" s="76"/>
    </row>
    <row r="122" spans="4:4" x14ac:dyDescent="0.3">
      <c r="D122" s="76"/>
    </row>
    <row r="123" spans="4:4" x14ac:dyDescent="0.3">
      <c r="D123" s="76"/>
    </row>
    <row r="124" spans="4:4" x14ac:dyDescent="0.3">
      <c r="D124" s="76"/>
    </row>
    <row r="125" spans="4:4" x14ac:dyDescent="0.3">
      <c r="D125" s="76"/>
    </row>
    <row r="126" spans="4:4" x14ac:dyDescent="0.3">
      <c r="D126" s="76"/>
    </row>
    <row r="127" spans="4:4" x14ac:dyDescent="0.3">
      <c r="D127" s="76"/>
    </row>
    <row r="128" spans="4:4" x14ac:dyDescent="0.3">
      <c r="D128" s="76"/>
    </row>
    <row r="129" spans="4:4" x14ac:dyDescent="0.3">
      <c r="D129" s="76"/>
    </row>
    <row r="130" spans="4:4" x14ac:dyDescent="0.3">
      <c r="D130" s="76"/>
    </row>
    <row r="131" spans="4:4" x14ac:dyDescent="0.3">
      <c r="D131" s="76"/>
    </row>
    <row r="132" spans="4:4" x14ac:dyDescent="0.3">
      <c r="D132" s="76"/>
    </row>
    <row r="133" spans="4:4" x14ac:dyDescent="0.3">
      <c r="D133" s="76"/>
    </row>
    <row r="134" spans="4:4" x14ac:dyDescent="0.3">
      <c r="D134" s="76"/>
    </row>
    <row r="135" spans="4:4" x14ac:dyDescent="0.3">
      <c r="D135" s="76"/>
    </row>
    <row r="136" spans="4:4" x14ac:dyDescent="0.3">
      <c r="D136" s="76"/>
    </row>
    <row r="137" spans="4:4" x14ac:dyDescent="0.3">
      <c r="D137" s="76"/>
    </row>
    <row r="138" spans="4:4" x14ac:dyDescent="0.3">
      <c r="D138" s="76"/>
    </row>
    <row r="139" spans="4:4" x14ac:dyDescent="0.3">
      <c r="D139" s="76"/>
    </row>
    <row r="140" spans="4:4" x14ac:dyDescent="0.3">
      <c r="D140" s="76"/>
    </row>
    <row r="141" spans="4:4" x14ac:dyDescent="0.3">
      <c r="D141" s="76"/>
    </row>
    <row r="142" spans="4:4" x14ac:dyDescent="0.3">
      <c r="D142" s="76"/>
    </row>
    <row r="143" spans="4:4" x14ac:dyDescent="0.3">
      <c r="D143" s="76"/>
    </row>
    <row r="144" spans="4:4" x14ac:dyDescent="0.3">
      <c r="D144" s="76"/>
    </row>
    <row r="145" spans="4:4" x14ac:dyDescent="0.3">
      <c r="D145" s="76"/>
    </row>
    <row r="146" spans="4:4" x14ac:dyDescent="0.3">
      <c r="D146" s="76"/>
    </row>
    <row r="147" spans="4:4" x14ac:dyDescent="0.3">
      <c r="D147" s="76"/>
    </row>
  </sheetData>
  <sheetProtection algorithmName="SHA-512" hashValue="vgfD9C1Jrv+/qvDzka0bOSnEnQ4BpCycG8pFGhfzPxd7JAbZQqj94gUPuo3yI66k4jlLOUSkCYbI+aN3UbHCYA==" saltValue="ExjIELF9dhjT6Lh8GEHujg==" spinCount="100000" sheet="1" objects="1" scenarios="1" formatCells="0" formatColumns="0" formatRows="0" autoFilter="0" pivotTables="0"/>
  <mergeCells count="2">
    <mergeCell ref="A6:C6"/>
    <mergeCell ref="B7:C7"/>
  </mergeCells>
  <pageMargins left="0.70866141732283472" right="0.70866141732283472" top="0.74803149606299213" bottom="0.74803149606299213" header="0.31496062992125984" footer="0.31496062992125984"/>
  <pageSetup orientation="landscape" r:id="rId1"/>
  <headerFooter>
    <oddHeader>&amp;A</oddHeader>
    <oddFooter>&amp;F</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963F-B72F-450C-8590-328EBF490808}">
  <sheetPr codeName="Sheet38">
    <tabColor rgb="FFFFFF00"/>
  </sheetPr>
  <dimension ref="A3:G40"/>
  <sheetViews>
    <sheetView zoomScale="80" zoomScaleNormal="80" workbookViewId="0">
      <selection activeCell="E36" sqref="E36"/>
    </sheetView>
  </sheetViews>
  <sheetFormatPr defaultRowHeight="15" x14ac:dyDescent="0.25"/>
  <cols>
    <col min="1" max="1" width="65.7265625" customWidth="1"/>
    <col min="2" max="2" width="1.7265625" customWidth="1"/>
    <col min="3" max="3" width="38.7265625" customWidth="1"/>
    <col min="4" max="4" width="20.7265625" customWidth="1"/>
    <col min="5" max="5" width="44.54296875" customWidth="1"/>
    <col min="6" max="6" width="20.81640625" customWidth="1"/>
    <col min="7" max="7" width="15.81640625" customWidth="1"/>
  </cols>
  <sheetData>
    <row r="3" spans="1:7" ht="46.35" customHeight="1" x14ac:dyDescent="0.25">
      <c r="A3" s="627" t="s">
        <v>960</v>
      </c>
      <c r="D3" s="626"/>
      <c r="E3" s="626"/>
      <c r="F3" s="626"/>
      <c r="G3" s="626"/>
    </row>
    <row r="4" spans="1:7" x14ac:dyDescent="0.25">
      <c r="D4" s="852"/>
      <c r="E4" s="852"/>
      <c r="F4" s="852"/>
      <c r="G4" s="852"/>
    </row>
    <row r="5" spans="1:7" x14ac:dyDescent="0.25">
      <c r="D5" s="626"/>
      <c r="E5" s="626"/>
      <c r="F5" s="626"/>
      <c r="G5" s="626"/>
    </row>
    <row r="6" spans="1:7" ht="15.6" x14ac:dyDescent="0.3">
      <c r="A6" s="628" t="s">
        <v>551</v>
      </c>
      <c r="C6" s="629" t="s">
        <v>1181</v>
      </c>
    </row>
    <row r="7" spans="1:7" ht="45.6" customHeight="1" x14ac:dyDescent="0.25">
      <c r="A7" s="776" t="s">
        <v>552</v>
      </c>
      <c r="B7" s="270"/>
      <c r="C7" s="631" t="s">
        <v>1179</v>
      </c>
      <c r="D7" s="631" t="s">
        <v>1178</v>
      </c>
      <c r="E7" s="633" t="s">
        <v>1552</v>
      </c>
    </row>
    <row r="8" spans="1:7" ht="43.2" customHeight="1" x14ac:dyDescent="0.25">
      <c r="A8" s="776" t="s">
        <v>553</v>
      </c>
      <c r="B8" s="270"/>
      <c r="C8" s="631" t="s">
        <v>1551</v>
      </c>
      <c r="D8" s="631" t="s">
        <v>1178</v>
      </c>
      <c r="E8" s="633" t="s">
        <v>1552</v>
      </c>
    </row>
    <row r="9" spans="1:7" x14ac:dyDescent="0.25">
      <c r="A9" t="s">
        <v>961</v>
      </c>
      <c r="B9" s="270"/>
      <c r="C9" s="632" t="s">
        <v>1180</v>
      </c>
      <c r="D9" s="632"/>
      <c r="E9" s="632" t="s">
        <v>1065</v>
      </c>
    </row>
    <row r="10" spans="1:7" x14ac:dyDescent="0.25">
      <c r="A10" t="s">
        <v>554</v>
      </c>
      <c r="C10" s="632" t="s">
        <v>1183</v>
      </c>
      <c r="D10" s="632"/>
      <c r="E10" s="632" t="s">
        <v>1184</v>
      </c>
    </row>
    <row r="11" spans="1:7" x14ac:dyDescent="0.25">
      <c r="A11" t="s">
        <v>555</v>
      </c>
    </row>
    <row r="12" spans="1:7" ht="15.6" x14ac:dyDescent="0.3">
      <c r="A12" s="272"/>
      <c r="C12" s="629" t="s">
        <v>1559</v>
      </c>
    </row>
    <row r="13" spans="1:7" ht="15.6" x14ac:dyDescent="0.3">
      <c r="A13" s="628" t="s">
        <v>556</v>
      </c>
      <c r="C13" s="564" t="s">
        <v>1556</v>
      </c>
      <c r="D13" s="564"/>
      <c r="E13" s="564" t="s">
        <v>1559</v>
      </c>
    </row>
    <row r="14" spans="1:7" x14ac:dyDescent="0.25">
      <c r="A14" t="s">
        <v>557</v>
      </c>
      <c r="C14" s="564" t="s">
        <v>1557</v>
      </c>
      <c r="D14" s="564"/>
      <c r="E14" s="564" t="s">
        <v>1558</v>
      </c>
    </row>
    <row r="15" spans="1:7" x14ac:dyDescent="0.25">
      <c r="A15" t="s">
        <v>558</v>
      </c>
      <c r="C15" s="626"/>
      <c r="D15" s="626"/>
      <c r="E15" s="626"/>
    </row>
    <row r="16" spans="1:7" x14ac:dyDescent="0.25">
      <c r="A16" t="s">
        <v>559</v>
      </c>
      <c r="C16" s="626"/>
      <c r="D16" s="626"/>
      <c r="E16" s="626"/>
    </row>
    <row r="17" spans="1:1" x14ac:dyDescent="0.25">
      <c r="A17" t="s">
        <v>560</v>
      </c>
    </row>
    <row r="18" spans="1:1" x14ac:dyDescent="0.25">
      <c r="A18" t="s">
        <v>561</v>
      </c>
    </row>
    <row r="19" spans="1:1" x14ac:dyDescent="0.25">
      <c r="A19" t="s">
        <v>562</v>
      </c>
    </row>
    <row r="20" spans="1:1" x14ac:dyDescent="0.25">
      <c r="A20" s="172"/>
    </row>
    <row r="21" spans="1:1" ht="15.6" x14ac:dyDescent="0.3">
      <c r="A21" s="628" t="s">
        <v>563</v>
      </c>
    </row>
    <row r="22" spans="1:1" x14ac:dyDescent="0.25">
      <c r="A22" t="s">
        <v>564</v>
      </c>
    </row>
    <row r="23" spans="1:1" x14ac:dyDescent="0.25">
      <c r="A23" t="s">
        <v>565</v>
      </c>
    </row>
    <row r="24" spans="1:1" x14ac:dyDescent="0.25">
      <c r="A24" t="s">
        <v>562</v>
      </c>
    </row>
    <row r="25" spans="1:1" x14ac:dyDescent="0.25">
      <c r="A25" s="172"/>
    </row>
    <row r="26" spans="1:1" ht="15.6" x14ac:dyDescent="0.3">
      <c r="A26" s="628" t="s">
        <v>570</v>
      </c>
    </row>
    <row r="27" spans="1:1" x14ac:dyDescent="0.25">
      <c r="A27" t="s">
        <v>571</v>
      </c>
    </row>
    <row r="28" spans="1:1" x14ac:dyDescent="0.25">
      <c r="A28" t="s">
        <v>553</v>
      </c>
    </row>
    <row r="29" spans="1:1" x14ac:dyDescent="0.25">
      <c r="A29" t="s">
        <v>962</v>
      </c>
    </row>
    <row r="30" spans="1:1" x14ac:dyDescent="0.25">
      <c r="A30" t="s">
        <v>572</v>
      </c>
    </row>
    <row r="31" spans="1:1" x14ac:dyDescent="0.25">
      <c r="A31" t="s">
        <v>573</v>
      </c>
    </row>
    <row r="32" spans="1:1" x14ac:dyDescent="0.25">
      <c r="A32" t="s">
        <v>574</v>
      </c>
    </row>
    <row r="33" spans="1:1" x14ac:dyDescent="0.25">
      <c r="A33" t="s">
        <v>575</v>
      </c>
    </row>
    <row r="34" spans="1:1" x14ac:dyDescent="0.25">
      <c r="A34" t="s">
        <v>576</v>
      </c>
    </row>
    <row r="36" spans="1:1" ht="15.6" x14ac:dyDescent="0.3">
      <c r="A36" s="629" t="s">
        <v>963</v>
      </c>
    </row>
    <row r="37" spans="1:1" x14ac:dyDescent="0.25">
      <c r="A37" t="s">
        <v>964</v>
      </c>
    </row>
    <row r="38" spans="1:1" x14ac:dyDescent="0.25">
      <c r="A38" t="s">
        <v>961</v>
      </c>
    </row>
    <row r="39" spans="1:1" x14ac:dyDescent="0.25">
      <c r="A39" t="s">
        <v>965</v>
      </c>
    </row>
    <row r="40" spans="1:1" x14ac:dyDescent="0.25">
      <c r="A40" t="s">
        <v>966</v>
      </c>
    </row>
  </sheetData>
  <sheetProtection algorithmName="SHA-512" hashValue="9DTTvvsXrWJgOUMQkGn486RbjV0YR4SadituyICZGivt2Q0zpRzRrfrmYPCGYZzNUb5YeMDXNrpFJaydEjGRgg==" saltValue="OYZP2KcCnF8wjMGAAwBTDA==" spinCount="100000" sheet="1" objects="1" scenarios="1" formatCells="0" formatColumns="0" formatRows="0" autoFilter="0" pivotTables="0"/>
  <mergeCells count="1">
    <mergeCell ref="D4:G4"/>
  </mergeCells>
  <phoneticPr fontId="12"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B3D3-0758-420C-AEC8-FD7618EAE54F}">
  <sheetPr codeName="Sheet39">
    <tabColor rgb="FFFFFF00"/>
  </sheetPr>
  <dimension ref="A1:I51"/>
  <sheetViews>
    <sheetView workbookViewId="0">
      <selection activeCell="A50" sqref="A50"/>
    </sheetView>
  </sheetViews>
  <sheetFormatPr defaultRowHeight="15" x14ac:dyDescent="0.25"/>
  <cols>
    <col min="1" max="1" width="57.08984375" customWidth="1"/>
    <col min="2" max="2" width="65.7265625" customWidth="1"/>
    <col min="6" max="6" width="11.08984375" customWidth="1"/>
    <col min="7" max="7" width="12.08984375" customWidth="1"/>
    <col min="8" max="8" width="20.81640625" customWidth="1"/>
    <col min="9" max="9" width="15.81640625" customWidth="1"/>
  </cols>
  <sheetData>
    <row r="1" spans="1:9" ht="15.6" thickBot="1" x14ac:dyDescent="0.3">
      <c r="B1" t="s">
        <v>969</v>
      </c>
    </row>
    <row r="2" spans="1:9" ht="16.2" thickBot="1" x14ac:dyDescent="0.35">
      <c r="A2" s="275" t="s">
        <v>577</v>
      </c>
      <c r="B2" s="275" t="s">
        <v>577</v>
      </c>
    </row>
    <row r="3" spans="1:9" x14ac:dyDescent="0.25">
      <c r="F3" t="s">
        <v>1066</v>
      </c>
    </row>
    <row r="4" spans="1:9" ht="60.6" customHeight="1" x14ac:dyDescent="0.3">
      <c r="A4" s="269" t="s">
        <v>549</v>
      </c>
      <c r="B4" s="473" t="s">
        <v>960</v>
      </c>
      <c r="F4" s="564" t="s">
        <v>1060</v>
      </c>
      <c r="G4" s="564" t="s">
        <v>1061</v>
      </c>
      <c r="H4" s="564" t="s">
        <v>1062</v>
      </c>
      <c r="I4" s="564">
        <v>1</v>
      </c>
    </row>
    <row r="5" spans="1:9" ht="15.6" x14ac:dyDescent="0.3">
      <c r="D5" s="273"/>
      <c r="E5" s="274"/>
      <c r="F5" s="853" t="s">
        <v>1063</v>
      </c>
      <c r="G5" s="854"/>
      <c r="H5" s="854"/>
      <c r="I5" s="855"/>
    </row>
    <row r="6" spans="1:9" ht="41.4" x14ac:dyDescent="0.25">
      <c r="A6" s="270" t="s">
        <v>550</v>
      </c>
      <c r="F6" s="564" t="s">
        <v>1064</v>
      </c>
      <c r="G6" s="564"/>
      <c r="H6" s="564" t="s">
        <v>1065</v>
      </c>
      <c r="I6" s="564">
        <v>1</v>
      </c>
    </row>
    <row r="7" spans="1:9" ht="15.6" x14ac:dyDescent="0.3">
      <c r="A7" s="271" t="s">
        <v>551</v>
      </c>
      <c r="B7" s="271" t="s">
        <v>551</v>
      </c>
    </row>
    <row r="8" spans="1:9" x14ac:dyDescent="0.25">
      <c r="A8" t="s">
        <v>552</v>
      </c>
      <c r="B8" t="s">
        <v>552</v>
      </c>
      <c r="C8" s="270"/>
    </row>
    <row r="9" spans="1:9" x14ac:dyDescent="0.25">
      <c r="A9" t="s">
        <v>553</v>
      </c>
      <c r="B9" t="s">
        <v>553</v>
      </c>
      <c r="C9" s="270"/>
    </row>
    <row r="10" spans="1:9" x14ac:dyDescent="0.25">
      <c r="A10" t="s">
        <v>554</v>
      </c>
      <c r="B10" s="466" t="s">
        <v>961</v>
      </c>
    </row>
    <row r="11" spans="1:9" x14ac:dyDescent="0.25">
      <c r="A11" t="s">
        <v>555</v>
      </c>
      <c r="B11" t="s">
        <v>554</v>
      </c>
    </row>
    <row r="12" spans="1:9" x14ac:dyDescent="0.25">
      <c r="A12" s="272"/>
      <c r="B12" t="s">
        <v>555</v>
      </c>
    </row>
    <row r="13" spans="1:9" ht="15.6" x14ac:dyDescent="0.3">
      <c r="A13" s="271" t="s">
        <v>556</v>
      </c>
      <c r="B13" s="272"/>
    </row>
    <row r="14" spans="1:9" ht="15.6" x14ac:dyDescent="0.3">
      <c r="A14" t="s">
        <v>557</v>
      </c>
      <c r="B14" s="271" t="s">
        <v>556</v>
      </c>
    </row>
    <row r="15" spans="1:9" x14ac:dyDescent="0.25">
      <c r="A15" t="s">
        <v>558</v>
      </c>
      <c r="B15" t="s">
        <v>557</v>
      </c>
    </row>
    <row r="16" spans="1:9" x14ac:dyDescent="0.25">
      <c r="A16" t="s">
        <v>559</v>
      </c>
      <c r="B16" t="s">
        <v>558</v>
      </c>
    </row>
    <row r="17" spans="1:3" x14ac:dyDescent="0.25">
      <c r="A17" t="s">
        <v>560</v>
      </c>
      <c r="B17" t="s">
        <v>559</v>
      </c>
    </row>
    <row r="18" spans="1:3" x14ac:dyDescent="0.25">
      <c r="A18" t="s">
        <v>561</v>
      </c>
      <c r="B18" t="s">
        <v>560</v>
      </c>
    </row>
    <row r="19" spans="1:3" x14ac:dyDescent="0.25">
      <c r="A19" t="s">
        <v>562</v>
      </c>
      <c r="B19" t="s">
        <v>561</v>
      </c>
    </row>
    <row r="20" spans="1:3" x14ac:dyDescent="0.25">
      <c r="A20" s="172"/>
      <c r="B20" t="s">
        <v>562</v>
      </c>
    </row>
    <row r="21" spans="1:3" ht="15.6" x14ac:dyDescent="0.3">
      <c r="A21" s="271" t="s">
        <v>563</v>
      </c>
      <c r="B21" s="172"/>
    </row>
    <row r="22" spans="1:3" ht="15.6" x14ac:dyDescent="0.3">
      <c r="A22" t="s">
        <v>564</v>
      </c>
      <c r="B22" s="271" t="s">
        <v>563</v>
      </c>
    </row>
    <row r="23" spans="1:3" x14ac:dyDescent="0.25">
      <c r="A23" t="s">
        <v>565</v>
      </c>
      <c r="B23" t="s">
        <v>564</v>
      </c>
    </row>
    <row r="24" spans="1:3" x14ac:dyDescent="0.25">
      <c r="A24" t="s">
        <v>562</v>
      </c>
      <c r="B24" t="s">
        <v>565</v>
      </c>
    </row>
    <row r="25" spans="1:3" x14ac:dyDescent="0.25">
      <c r="A25" s="172"/>
      <c r="B25" t="s">
        <v>562</v>
      </c>
    </row>
    <row r="26" spans="1:3" ht="15.6" x14ac:dyDescent="0.3">
      <c r="A26" s="271" t="s">
        <v>566</v>
      </c>
      <c r="B26" s="172"/>
    </row>
    <row r="27" spans="1:3" ht="15.6" x14ac:dyDescent="0.3">
      <c r="A27" t="s">
        <v>567</v>
      </c>
      <c r="B27" s="468" t="s">
        <v>566</v>
      </c>
      <c r="C27" t="s">
        <v>967</v>
      </c>
    </row>
    <row r="28" spans="1:3" x14ac:dyDescent="0.25">
      <c r="A28" t="s">
        <v>565</v>
      </c>
      <c r="B28" s="467" t="s">
        <v>567</v>
      </c>
    </row>
    <row r="29" spans="1:3" x14ac:dyDescent="0.25">
      <c r="A29" t="s">
        <v>562</v>
      </c>
      <c r="B29" s="467" t="s">
        <v>565</v>
      </c>
    </row>
    <row r="30" spans="1:3" x14ac:dyDescent="0.25">
      <c r="A30" s="172"/>
      <c r="B30" s="467" t="s">
        <v>562</v>
      </c>
    </row>
    <row r="31" spans="1:3" ht="15.6" x14ac:dyDescent="0.3">
      <c r="A31" s="271" t="s">
        <v>568</v>
      </c>
      <c r="B31" s="172"/>
    </row>
    <row r="32" spans="1:3" ht="15.6" x14ac:dyDescent="0.3">
      <c r="A32" t="s">
        <v>569</v>
      </c>
      <c r="B32" s="468" t="s">
        <v>568</v>
      </c>
      <c r="C32" t="s">
        <v>968</v>
      </c>
    </row>
    <row r="33" spans="1:2" x14ac:dyDescent="0.25">
      <c r="B33" s="467" t="s">
        <v>569</v>
      </c>
    </row>
    <row r="34" spans="1:2" ht="15.6" x14ac:dyDescent="0.3">
      <c r="A34" s="271" t="s">
        <v>570</v>
      </c>
    </row>
    <row r="35" spans="1:2" ht="15.6" x14ac:dyDescent="0.3">
      <c r="A35" t="s">
        <v>571</v>
      </c>
      <c r="B35" s="271" t="s">
        <v>570</v>
      </c>
    </row>
    <row r="36" spans="1:2" x14ac:dyDescent="0.25">
      <c r="A36" t="s">
        <v>553</v>
      </c>
      <c r="B36" t="s">
        <v>571</v>
      </c>
    </row>
    <row r="37" spans="1:2" x14ac:dyDescent="0.25">
      <c r="A37" t="s">
        <v>572</v>
      </c>
      <c r="B37" t="s">
        <v>553</v>
      </c>
    </row>
    <row r="38" spans="1:2" x14ac:dyDescent="0.25">
      <c r="A38" t="s">
        <v>573</v>
      </c>
      <c r="B38" t="s">
        <v>962</v>
      </c>
    </row>
    <row r="39" spans="1:2" x14ac:dyDescent="0.25">
      <c r="A39" t="s">
        <v>574</v>
      </c>
      <c r="B39" t="s">
        <v>572</v>
      </c>
    </row>
    <row r="40" spans="1:2" x14ac:dyDescent="0.25">
      <c r="A40" t="s">
        <v>575</v>
      </c>
      <c r="B40" t="s">
        <v>573</v>
      </c>
    </row>
    <row r="41" spans="1:2" x14ac:dyDescent="0.25">
      <c r="A41" t="s">
        <v>576</v>
      </c>
      <c r="B41" t="s">
        <v>574</v>
      </c>
    </row>
    <row r="42" spans="1:2" x14ac:dyDescent="0.25">
      <c r="B42" t="s">
        <v>575</v>
      </c>
    </row>
    <row r="43" spans="1:2" x14ac:dyDescent="0.25">
      <c r="B43" t="s">
        <v>576</v>
      </c>
    </row>
    <row r="47" spans="1:2" ht="15.6" x14ac:dyDescent="0.3">
      <c r="B47" s="474" t="s">
        <v>963</v>
      </c>
    </row>
    <row r="48" spans="1:2" x14ac:dyDescent="0.25">
      <c r="B48" s="466" t="s">
        <v>964</v>
      </c>
    </row>
    <row r="49" spans="2:2" x14ac:dyDescent="0.25">
      <c r="B49" s="466" t="s">
        <v>961</v>
      </c>
    </row>
    <row r="50" spans="2:2" x14ac:dyDescent="0.25">
      <c r="B50" s="466" t="s">
        <v>965</v>
      </c>
    </row>
    <row r="51" spans="2:2" x14ac:dyDescent="0.25">
      <c r="B51" s="466" t="s">
        <v>966</v>
      </c>
    </row>
  </sheetData>
  <mergeCells count="1">
    <mergeCell ref="F5:I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C50DB-BFB5-4AD9-87E3-F8D1497424A9}">
  <sheetPr codeName="Sheet3">
    <tabColor rgb="FF00B0F0"/>
  </sheetPr>
  <dimension ref="A1:J24"/>
  <sheetViews>
    <sheetView tabSelected="1" workbookViewId="0">
      <selection activeCell="B6" sqref="B6"/>
    </sheetView>
  </sheetViews>
  <sheetFormatPr defaultRowHeight="13.2" x14ac:dyDescent="0.25"/>
  <cols>
    <col min="1" max="1" width="2.81640625" style="392" customWidth="1"/>
    <col min="2" max="2" width="119.81640625" style="414" customWidth="1"/>
    <col min="3" max="3" width="2.81640625" style="392" customWidth="1"/>
    <col min="4" max="4" width="29" style="414" customWidth="1"/>
    <col min="5" max="253" width="8.81640625" style="392"/>
    <col min="254" max="255" width="2.81640625" style="392" customWidth="1"/>
    <col min="256" max="256" width="5" style="392" customWidth="1"/>
    <col min="257" max="257" width="82.08984375" style="392" customWidth="1"/>
    <col min="258" max="258" width="8.81640625" style="392"/>
    <col min="259" max="259" width="3.54296875" style="392" customWidth="1"/>
    <col min="260" max="260" width="29" style="392" customWidth="1"/>
    <col min="261" max="509" width="8.81640625" style="392"/>
    <col min="510" max="511" width="2.81640625" style="392" customWidth="1"/>
    <col min="512" max="512" width="5" style="392" customWidth="1"/>
    <col min="513" max="513" width="82.08984375" style="392" customWidth="1"/>
    <col min="514" max="514" width="8.81640625" style="392"/>
    <col min="515" max="515" width="3.54296875" style="392" customWidth="1"/>
    <col min="516" max="516" width="29" style="392" customWidth="1"/>
    <col min="517" max="765" width="8.81640625" style="392"/>
    <col min="766" max="767" width="2.81640625" style="392" customWidth="1"/>
    <col min="768" max="768" width="5" style="392" customWidth="1"/>
    <col min="769" max="769" width="82.08984375" style="392" customWidth="1"/>
    <col min="770" max="770" width="8.81640625" style="392"/>
    <col min="771" max="771" width="3.54296875" style="392" customWidth="1"/>
    <col min="772" max="772" width="29" style="392" customWidth="1"/>
    <col min="773" max="1021" width="8.81640625" style="392"/>
    <col min="1022" max="1023" width="2.81640625" style="392" customWidth="1"/>
    <col min="1024" max="1024" width="5" style="392" customWidth="1"/>
    <col min="1025" max="1025" width="82.08984375" style="392" customWidth="1"/>
    <col min="1026" max="1026" width="8.81640625" style="392"/>
    <col min="1027" max="1027" width="3.54296875" style="392" customWidth="1"/>
    <col min="1028" max="1028" width="29" style="392" customWidth="1"/>
    <col min="1029" max="1277" width="8.81640625" style="392"/>
    <col min="1278" max="1279" width="2.81640625" style="392" customWidth="1"/>
    <col min="1280" max="1280" width="5" style="392" customWidth="1"/>
    <col min="1281" max="1281" width="82.08984375" style="392" customWidth="1"/>
    <col min="1282" max="1282" width="8.81640625" style="392"/>
    <col min="1283" max="1283" width="3.54296875" style="392" customWidth="1"/>
    <col min="1284" max="1284" width="29" style="392" customWidth="1"/>
    <col min="1285" max="1533" width="8.81640625" style="392"/>
    <col min="1534" max="1535" width="2.81640625" style="392" customWidth="1"/>
    <col min="1536" max="1536" width="5" style="392" customWidth="1"/>
    <col min="1537" max="1537" width="82.08984375" style="392" customWidth="1"/>
    <col min="1538" max="1538" width="8.81640625" style="392"/>
    <col min="1539" max="1539" width="3.54296875" style="392" customWidth="1"/>
    <col min="1540" max="1540" width="29" style="392" customWidth="1"/>
    <col min="1541" max="1789" width="8.81640625" style="392"/>
    <col min="1790" max="1791" width="2.81640625" style="392" customWidth="1"/>
    <col min="1792" max="1792" width="5" style="392" customWidth="1"/>
    <col min="1793" max="1793" width="82.08984375" style="392" customWidth="1"/>
    <col min="1794" max="1794" width="8.81640625" style="392"/>
    <col min="1795" max="1795" width="3.54296875" style="392" customWidth="1"/>
    <col min="1796" max="1796" width="29" style="392" customWidth="1"/>
    <col min="1797" max="2045" width="8.81640625" style="392"/>
    <col min="2046" max="2047" width="2.81640625" style="392" customWidth="1"/>
    <col min="2048" max="2048" width="5" style="392" customWidth="1"/>
    <col min="2049" max="2049" width="82.08984375" style="392" customWidth="1"/>
    <col min="2050" max="2050" width="8.81640625" style="392"/>
    <col min="2051" max="2051" width="3.54296875" style="392" customWidth="1"/>
    <col min="2052" max="2052" width="29" style="392" customWidth="1"/>
    <col min="2053" max="2301" width="8.81640625" style="392"/>
    <col min="2302" max="2303" width="2.81640625" style="392" customWidth="1"/>
    <col min="2304" max="2304" width="5" style="392" customWidth="1"/>
    <col min="2305" max="2305" width="82.08984375" style="392" customWidth="1"/>
    <col min="2306" max="2306" width="8.81640625" style="392"/>
    <col min="2307" max="2307" width="3.54296875" style="392" customWidth="1"/>
    <col min="2308" max="2308" width="29" style="392" customWidth="1"/>
    <col min="2309" max="2557" width="8.81640625" style="392"/>
    <col min="2558" max="2559" width="2.81640625" style="392" customWidth="1"/>
    <col min="2560" max="2560" width="5" style="392" customWidth="1"/>
    <col min="2561" max="2561" width="82.08984375" style="392" customWidth="1"/>
    <col min="2562" max="2562" width="8.81640625" style="392"/>
    <col min="2563" max="2563" width="3.54296875" style="392" customWidth="1"/>
    <col min="2564" max="2564" width="29" style="392" customWidth="1"/>
    <col min="2565" max="2813" width="8.81640625" style="392"/>
    <col min="2814" max="2815" width="2.81640625" style="392" customWidth="1"/>
    <col min="2816" max="2816" width="5" style="392" customWidth="1"/>
    <col min="2817" max="2817" width="82.08984375" style="392" customWidth="1"/>
    <col min="2818" max="2818" width="8.81640625" style="392"/>
    <col min="2819" max="2819" width="3.54296875" style="392" customWidth="1"/>
    <col min="2820" max="2820" width="29" style="392" customWidth="1"/>
    <col min="2821" max="3069" width="8.81640625" style="392"/>
    <col min="3070" max="3071" width="2.81640625" style="392" customWidth="1"/>
    <col min="3072" max="3072" width="5" style="392" customWidth="1"/>
    <col min="3073" max="3073" width="82.08984375" style="392" customWidth="1"/>
    <col min="3074" max="3074" width="8.81640625" style="392"/>
    <col min="3075" max="3075" width="3.54296875" style="392" customWidth="1"/>
    <col min="3076" max="3076" width="29" style="392" customWidth="1"/>
    <col min="3077" max="3325" width="8.81640625" style="392"/>
    <col min="3326" max="3327" width="2.81640625" style="392" customWidth="1"/>
    <col min="3328" max="3328" width="5" style="392" customWidth="1"/>
    <col min="3329" max="3329" width="82.08984375" style="392" customWidth="1"/>
    <col min="3330" max="3330" width="8.81640625" style="392"/>
    <col min="3331" max="3331" width="3.54296875" style="392" customWidth="1"/>
    <col min="3332" max="3332" width="29" style="392" customWidth="1"/>
    <col min="3333" max="3581" width="8.81640625" style="392"/>
    <col min="3582" max="3583" width="2.81640625" style="392" customWidth="1"/>
    <col min="3584" max="3584" width="5" style="392" customWidth="1"/>
    <col min="3585" max="3585" width="82.08984375" style="392" customWidth="1"/>
    <col min="3586" max="3586" width="8.81640625" style="392"/>
    <col min="3587" max="3587" width="3.54296875" style="392" customWidth="1"/>
    <col min="3588" max="3588" width="29" style="392" customWidth="1"/>
    <col min="3589" max="3837" width="8.81640625" style="392"/>
    <col min="3838" max="3839" width="2.81640625" style="392" customWidth="1"/>
    <col min="3840" max="3840" width="5" style="392" customWidth="1"/>
    <col min="3841" max="3841" width="82.08984375" style="392" customWidth="1"/>
    <col min="3842" max="3842" width="8.81640625" style="392"/>
    <col min="3843" max="3843" width="3.54296875" style="392" customWidth="1"/>
    <col min="3844" max="3844" width="29" style="392" customWidth="1"/>
    <col min="3845" max="4093" width="8.81640625" style="392"/>
    <col min="4094" max="4095" width="2.81640625" style="392" customWidth="1"/>
    <col min="4096" max="4096" width="5" style="392" customWidth="1"/>
    <col min="4097" max="4097" width="82.08984375" style="392" customWidth="1"/>
    <col min="4098" max="4098" width="8.81640625" style="392"/>
    <col min="4099" max="4099" width="3.54296875" style="392" customWidth="1"/>
    <col min="4100" max="4100" width="29" style="392" customWidth="1"/>
    <col min="4101" max="4349" width="8.81640625" style="392"/>
    <col min="4350" max="4351" width="2.81640625" style="392" customWidth="1"/>
    <col min="4352" max="4352" width="5" style="392" customWidth="1"/>
    <col min="4353" max="4353" width="82.08984375" style="392" customWidth="1"/>
    <col min="4354" max="4354" width="8.81640625" style="392"/>
    <col min="4355" max="4355" width="3.54296875" style="392" customWidth="1"/>
    <col min="4356" max="4356" width="29" style="392" customWidth="1"/>
    <col min="4357" max="4605" width="8.81640625" style="392"/>
    <col min="4606" max="4607" width="2.81640625" style="392" customWidth="1"/>
    <col min="4608" max="4608" width="5" style="392" customWidth="1"/>
    <col min="4609" max="4609" width="82.08984375" style="392" customWidth="1"/>
    <col min="4610" max="4610" width="8.81640625" style="392"/>
    <col min="4611" max="4611" width="3.54296875" style="392" customWidth="1"/>
    <col min="4612" max="4612" width="29" style="392" customWidth="1"/>
    <col min="4613" max="4861" width="8.81640625" style="392"/>
    <col min="4862" max="4863" width="2.81640625" style="392" customWidth="1"/>
    <col min="4864" max="4864" width="5" style="392" customWidth="1"/>
    <col min="4865" max="4865" width="82.08984375" style="392" customWidth="1"/>
    <col min="4866" max="4866" width="8.81640625" style="392"/>
    <col min="4867" max="4867" width="3.54296875" style="392" customWidth="1"/>
    <col min="4868" max="4868" width="29" style="392" customWidth="1"/>
    <col min="4869" max="5117" width="8.81640625" style="392"/>
    <col min="5118" max="5119" width="2.81640625" style="392" customWidth="1"/>
    <col min="5120" max="5120" width="5" style="392" customWidth="1"/>
    <col min="5121" max="5121" width="82.08984375" style="392" customWidth="1"/>
    <col min="5122" max="5122" width="8.81640625" style="392"/>
    <col min="5123" max="5123" width="3.54296875" style="392" customWidth="1"/>
    <col min="5124" max="5124" width="29" style="392" customWidth="1"/>
    <col min="5125" max="5373" width="8.81640625" style="392"/>
    <col min="5374" max="5375" width="2.81640625" style="392" customWidth="1"/>
    <col min="5376" max="5376" width="5" style="392" customWidth="1"/>
    <col min="5377" max="5377" width="82.08984375" style="392" customWidth="1"/>
    <col min="5378" max="5378" width="8.81640625" style="392"/>
    <col min="5379" max="5379" width="3.54296875" style="392" customWidth="1"/>
    <col min="5380" max="5380" width="29" style="392" customWidth="1"/>
    <col min="5381" max="5629" width="8.81640625" style="392"/>
    <col min="5630" max="5631" width="2.81640625" style="392" customWidth="1"/>
    <col min="5632" max="5632" width="5" style="392" customWidth="1"/>
    <col min="5633" max="5633" width="82.08984375" style="392" customWidth="1"/>
    <col min="5634" max="5634" width="8.81640625" style="392"/>
    <col min="5635" max="5635" width="3.54296875" style="392" customWidth="1"/>
    <col min="5636" max="5636" width="29" style="392" customWidth="1"/>
    <col min="5637" max="5885" width="8.81640625" style="392"/>
    <col min="5886" max="5887" width="2.81640625" style="392" customWidth="1"/>
    <col min="5888" max="5888" width="5" style="392" customWidth="1"/>
    <col min="5889" max="5889" width="82.08984375" style="392" customWidth="1"/>
    <col min="5890" max="5890" width="8.81640625" style="392"/>
    <col min="5891" max="5891" width="3.54296875" style="392" customWidth="1"/>
    <col min="5892" max="5892" width="29" style="392" customWidth="1"/>
    <col min="5893" max="6141" width="8.81640625" style="392"/>
    <col min="6142" max="6143" width="2.81640625" style="392" customWidth="1"/>
    <col min="6144" max="6144" width="5" style="392" customWidth="1"/>
    <col min="6145" max="6145" width="82.08984375" style="392" customWidth="1"/>
    <col min="6146" max="6146" width="8.81640625" style="392"/>
    <col min="6147" max="6147" width="3.54296875" style="392" customWidth="1"/>
    <col min="6148" max="6148" width="29" style="392" customWidth="1"/>
    <col min="6149" max="6397" width="8.81640625" style="392"/>
    <col min="6398" max="6399" width="2.81640625" style="392" customWidth="1"/>
    <col min="6400" max="6400" width="5" style="392" customWidth="1"/>
    <col min="6401" max="6401" width="82.08984375" style="392" customWidth="1"/>
    <col min="6402" max="6402" width="8.81640625" style="392"/>
    <col min="6403" max="6403" width="3.54296875" style="392" customWidth="1"/>
    <col min="6404" max="6404" width="29" style="392" customWidth="1"/>
    <col min="6405" max="6653" width="8.81640625" style="392"/>
    <col min="6654" max="6655" width="2.81640625" style="392" customWidth="1"/>
    <col min="6656" max="6656" width="5" style="392" customWidth="1"/>
    <col min="6657" max="6657" width="82.08984375" style="392" customWidth="1"/>
    <col min="6658" max="6658" width="8.81640625" style="392"/>
    <col min="6659" max="6659" width="3.54296875" style="392" customWidth="1"/>
    <col min="6660" max="6660" width="29" style="392" customWidth="1"/>
    <col min="6661" max="6909" width="8.81640625" style="392"/>
    <col min="6910" max="6911" width="2.81640625" style="392" customWidth="1"/>
    <col min="6912" max="6912" width="5" style="392" customWidth="1"/>
    <col min="6913" max="6913" width="82.08984375" style="392" customWidth="1"/>
    <col min="6914" max="6914" width="8.81640625" style="392"/>
    <col min="6915" max="6915" width="3.54296875" style="392" customWidth="1"/>
    <col min="6916" max="6916" width="29" style="392" customWidth="1"/>
    <col min="6917" max="7165" width="8.81640625" style="392"/>
    <col min="7166" max="7167" width="2.81640625" style="392" customWidth="1"/>
    <col min="7168" max="7168" width="5" style="392" customWidth="1"/>
    <col min="7169" max="7169" width="82.08984375" style="392" customWidth="1"/>
    <col min="7170" max="7170" width="8.81640625" style="392"/>
    <col min="7171" max="7171" width="3.54296875" style="392" customWidth="1"/>
    <col min="7172" max="7172" width="29" style="392" customWidth="1"/>
    <col min="7173" max="7421" width="8.81640625" style="392"/>
    <col min="7422" max="7423" width="2.81640625" style="392" customWidth="1"/>
    <col min="7424" max="7424" width="5" style="392" customWidth="1"/>
    <col min="7425" max="7425" width="82.08984375" style="392" customWidth="1"/>
    <col min="7426" max="7426" width="8.81640625" style="392"/>
    <col min="7427" max="7427" width="3.54296875" style="392" customWidth="1"/>
    <col min="7428" max="7428" width="29" style="392" customWidth="1"/>
    <col min="7429" max="7677" width="8.81640625" style="392"/>
    <col min="7678" max="7679" width="2.81640625" style="392" customWidth="1"/>
    <col min="7680" max="7680" width="5" style="392" customWidth="1"/>
    <col min="7681" max="7681" width="82.08984375" style="392" customWidth="1"/>
    <col min="7682" max="7682" width="8.81640625" style="392"/>
    <col min="7683" max="7683" width="3.54296875" style="392" customWidth="1"/>
    <col min="7684" max="7684" width="29" style="392" customWidth="1"/>
    <col min="7685" max="7933" width="8.81640625" style="392"/>
    <col min="7934" max="7935" width="2.81640625" style="392" customWidth="1"/>
    <col min="7936" max="7936" width="5" style="392" customWidth="1"/>
    <col min="7937" max="7937" width="82.08984375" style="392" customWidth="1"/>
    <col min="7938" max="7938" width="8.81640625" style="392"/>
    <col min="7939" max="7939" width="3.54296875" style="392" customWidth="1"/>
    <col min="7940" max="7940" width="29" style="392" customWidth="1"/>
    <col min="7941" max="8189" width="8.81640625" style="392"/>
    <col min="8190" max="8191" width="2.81640625" style="392" customWidth="1"/>
    <col min="8192" max="8192" width="5" style="392" customWidth="1"/>
    <col min="8193" max="8193" width="82.08984375" style="392" customWidth="1"/>
    <col min="8194" max="8194" width="8.81640625" style="392"/>
    <col min="8195" max="8195" width="3.54296875" style="392" customWidth="1"/>
    <col min="8196" max="8196" width="29" style="392" customWidth="1"/>
    <col min="8197" max="8445" width="8.81640625" style="392"/>
    <col min="8446" max="8447" width="2.81640625" style="392" customWidth="1"/>
    <col min="8448" max="8448" width="5" style="392" customWidth="1"/>
    <col min="8449" max="8449" width="82.08984375" style="392" customWidth="1"/>
    <col min="8450" max="8450" width="8.81640625" style="392"/>
    <col min="8451" max="8451" width="3.54296875" style="392" customWidth="1"/>
    <col min="8452" max="8452" width="29" style="392" customWidth="1"/>
    <col min="8453" max="8701" width="8.81640625" style="392"/>
    <col min="8702" max="8703" width="2.81640625" style="392" customWidth="1"/>
    <col min="8704" max="8704" width="5" style="392" customWidth="1"/>
    <col min="8705" max="8705" width="82.08984375" style="392" customWidth="1"/>
    <col min="8706" max="8706" width="8.81640625" style="392"/>
    <col min="8707" max="8707" width="3.54296875" style="392" customWidth="1"/>
    <col min="8708" max="8708" width="29" style="392" customWidth="1"/>
    <col min="8709" max="8957" width="8.81640625" style="392"/>
    <col min="8958" max="8959" width="2.81640625" style="392" customWidth="1"/>
    <col min="8960" max="8960" width="5" style="392" customWidth="1"/>
    <col min="8961" max="8961" width="82.08984375" style="392" customWidth="1"/>
    <col min="8962" max="8962" width="8.81640625" style="392"/>
    <col min="8963" max="8963" width="3.54296875" style="392" customWidth="1"/>
    <col min="8964" max="8964" width="29" style="392" customWidth="1"/>
    <col min="8965" max="9213" width="8.81640625" style="392"/>
    <col min="9214" max="9215" width="2.81640625" style="392" customWidth="1"/>
    <col min="9216" max="9216" width="5" style="392" customWidth="1"/>
    <col min="9217" max="9217" width="82.08984375" style="392" customWidth="1"/>
    <col min="9218" max="9218" width="8.81640625" style="392"/>
    <col min="9219" max="9219" width="3.54296875" style="392" customWidth="1"/>
    <col min="9220" max="9220" width="29" style="392" customWidth="1"/>
    <col min="9221" max="9469" width="8.81640625" style="392"/>
    <col min="9470" max="9471" width="2.81640625" style="392" customWidth="1"/>
    <col min="9472" max="9472" width="5" style="392" customWidth="1"/>
    <col min="9473" max="9473" width="82.08984375" style="392" customWidth="1"/>
    <col min="9474" max="9474" width="8.81640625" style="392"/>
    <col min="9475" max="9475" width="3.54296875" style="392" customWidth="1"/>
    <col min="9476" max="9476" width="29" style="392" customWidth="1"/>
    <col min="9477" max="9725" width="8.81640625" style="392"/>
    <col min="9726" max="9727" width="2.81640625" style="392" customWidth="1"/>
    <col min="9728" max="9728" width="5" style="392" customWidth="1"/>
    <col min="9729" max="9729" width="82.08984375" style="392" customWidth="1"/>
    <col min="9730" max="9730" width="8.81640625" style="392"/>
    <col min="9731" max="9731" width="3.54296875" style="392" customWidth="1"/>
    <col min="9732" max="9732" width="29" style="392" customWidth="1"/>
    <col min="9733" max="9981" width="8.81640625" style="392"/>
    <col min="9982" max="9983" width="2.81640625" style="392" customWidth="1"/>
    <col min="9984" max="9984" width="5" style="392" customWidth="1"/>
    <col min="9985" max="9985" width="82.08984375" style="392" customWidth="1"/>
    <col min="9986" max="9986" width="8.81640625" style="392"/>
    <col min="9987" max="9987" width="3.54296875" style="392" customWidth="1"/>
    <col min="9988" max="9988" width="29" style="392" customWidth="1"/>
    <col min="9989" max="10237" width="8.81640625" style="392"/>
    <col min="10238" max="10239" width="2.81640625" style="392" customWidth="1"/>
    <col min="10240" max="10240" width="5" style="392" customWidth="1"/>
    <col min="10241" max="10241" width="82.08984375" style="392" customWidth="1"/>
    <col min="10242" max="10242" width="8.81640625" style="392"/>
    <col min="10243" max="10243" width="3.54296875" style="392" customWidth="1"/>
    <col min="10244" max="10244" width="29" style="392" customWidth="1"/>
    <col min="10245" max="10493" width="8.81640625" style="392"/>
    <col min="10494" max="10495" width="2.81640625" style="392" customWidth="1"/>
    <col min="10496" max="10496" width="5" style="392" customWidth="1"/>
    <col min="10497" max="10497" width="82.08984375" style="392" customWidth="1"/>
    <col min="10498" max="10498" width="8.81640625" style="392"/>
    <col min="10499" max="10499" width="3.54296875" style="392" customWidth="1"/>
    <col min="10500" max="10500" width="29" style="392" customWidth="1"/>
    <col min="10501" max="10749" width="8.81640625" style="392"/>
    <col min="10750" max="10751" width="2.81640625" style="392" customWidth="1"/>
    <col min="10752" max="10752" width="5" style="392" customWidth="1"/>
    <col min="10753" max="10753" width="82.08984375" style="392" customWidth="1"/>
    <col min="10754" max="10754" width="8.81640625" style="392"/>
    <col min="10755" max="10755" width="3.54296875" style="392" customWidth="1"/>
    <col min="10756" max="10756" width="29" style="392" customWidth="1"/>
    <col min="10757" max="11005" width="8.81640625" style="392"/>
    <col min="11006" max="11007" width="2.81640625" style="392" customWidth="1"/>
    <col min="11008" max="11008" width="5" style="392" customWidth="1"/>
    <col min="11009" max="11009" width="82.08984375" style="392" customWidth="1"/>
    <col min="11010" max="11010" width="8.81640625" style="392"/>
    <col min="11011" max="11011" width="3.54296875" style="392" customWidth="1"/>
    <col min="11012" max="11012" width="29" style="392" customWidth="1"/>
    <col min="11013" max="11261" width="8.81640625" style="392"/>
    <col min="11262" max="11263" width="2.81640625" style="392" customWidth="1"/>
    <col min="11264" max="11264" width="5" style="392" customWidth="1"/>
    <col min="11265" max="11265" width="82.08984375" style="392" customWidth="1"/>
    <col min="11266" max="11266" width="8.81640625" style="392"/>
    <col min="11267" max="11267" width="3.54296875" style="392" customWidth="1"/>
    <col min="11268" max="11268" width="29" style="392" customWidth="1"/>
    <col min="11269" max="11517" width="8.81640625" style="392"/>
    <col min="11518" max="11519" width="2.81640625" style="392" customWidth="1"/>
    <col min="11520" max="11520" width="5" style="392" customWidth="1"/>
    <col min="11521" max="11521" width="82.08984375" style="392" customWidth="1"/>
    <col min="11522" max="11522" width="8.81640625" style="392"/>
    <col min="11523" max="11523" width="3.54296875" style="392" customWidth="1"/>
    <col min="11524" max="11524" width="29" style="392" customWidth="1"/>
    <col min="11525" max="11773" width="8.81640625" style="392"/>
    <col min="11774" max="11775" width="2.81640625" style="392" customWidth="1"/>
    <col min="11776" max="11776" width="5" style="392" customWidth="1"/>
    <col min="11777" max="11777" width="82.08984375" style="392" customWidth="1"/>
    <col min="11778" max="11778" width="8.81640625" style="392"/>
    <col min="11779" max="11779" width="3.54296875" style="392" customWidth="1"/>
    <col min="11780" max="11780" width="29" style="392" customWidth="1"/>
    <col min="11781" max="12029" width="8.81640625" style="392"/>
    <col min="12030" max="12031" width="2.81640625" style="392" customWidth="1"/>
    <col min="12032" max="12032" width="5" style="392" customWidth="1"/>
    <col min="12033" max="12033" width="82.08984375" style="392" customWidth="1"/>
    <col min="12034" max="12034" width="8.81640625" style="392"/>
    <col min="12035" max="12035" width="3.54296875" style="392" customWidth="1"/>
    <col min="12036" max="12036" width="29" style="392" customWidth="1"/>
    <col min="12037" max="12285" width="8.81640625" style="392"/>
    <col min="12286" max="12287" width="2.81640625" style="392" customWidth="1"/>
    <col min="12288" max="12288" width="5" style="392" customWidth="1"/>
    <col min="12289" max="12289" width="82.08984375" style="392" customWidth="1"/>
    <col min="12290" max="12290" width="8.81640625" style="392"/>
    <col min="12291" max="12291" width="3.54296875" style="392" customWidth="1"/>
    <col min="12292" max="12292" width="29" style="392" customWidth="1"/>
    <col min="12293" max="12541" width="8.81640625" style="392"/>
    <col min="12542" max="12543" width="2.81640625" style="392" customWidth="1"/>
    <col min="12544" max="12544" width="5" style="392" customWidth="1"/>
    <col min="12545" max="12545" width="82.08984375" style="392" customWidth="1"/>
    <col min="12546" max="12546" width="8.81640625" style="392"/>
    <col min="12547" max="12547" width="3.54296875" style="392" customWidth="1"/>
    <col min="12548" max="12548" width="29" style="392" customWidth="1"/>
    <col min="12549" max="12797" width="8.81640625" style="392"/>
    <col min="12798" max="12799" width="2.81640625" style="392" customWidth="1"/>
    <col min="12800" max="12800" width="5" style="392" customWidth="1"/>
    <col min="12801" max="12801" width="82.08984375" style="392" customWidth="1"/>
    <col min="12802" max="12802" width="8.81640625" style="392"/>
    <col min="12803" max="12803" width="3.54296875" style="392" customWidth="1"/>
    <col min="12804" max="12804" width="29" style="392" customWidth="1"/>
    <col min="12805" max="13053" width="8.81640625" style="392"/>
    <col min="13054" max="13055" width="2.81640625" style="392" customWidth="1"/>
    <col min="13056" max="13056" width="5" style="392" customWidth="1"/>
    <col min="13057" max="13057" width="82.08984375" style="392" customWidth="1"/>
    <col min="13058" max="13058" width="8.81640625" style="392"/>
    <col min="13059" max="13059" width="3.54296875" style="392" customWidth="1"/>
    <col min="13060" max="13060" width="29" style="392" customWidth="1"/>
    <col min="13061" max="13309" width="8.81640625" style="392"/>
    <col min="13310" max="13311" width="2.81640625" style="392" customWidth="1"/>
    <col min="13312" max="13312" width="5" style="392" customWidth="1"/>
    <col min="13313" max="13313" width="82.08984375" style="392" customWidth="1"/>
    <col min="13314" max="13314" width="8.81640625" style="392"/>
    <col min="13315" max="13315" width="3.54296875" style="392" customWidth="1"/>
    <col min="13316" max="13316" width="29" style="392" customWidth="1"/>
    <col min="13317" max="13565" width="8.81640625" style="392"/>
    <col min="13566" max="13567" width="2.81640625" style="392" customWidth="1"/>
    <col min="13568" max="13568" width="5" style="392" customWidth="1"/>
    <col min="13569" max="13569" width="82.08984375" style="392" customWidth="1"/>
    <col min="13570" max="13570" width="8.81640625" style="392"/>
    <col min="13571" max="13571" width="3.54296875" style="392" customWidth="1"/>
    <col min="13572" max="13572" width="29" style="392" customWidth="1"/>
    <col min="13573" max="13821" width="8.81640625" style="392"/>
    <col min="13822" max="13823" width="2.81640625" style="392" customWidth="1"/>
    <col min="13824" max="13824" width="5" style="392" customWidth="1"/>
    <col min="13825" max="13825" width="82.08984375" style="392" customWidth="1"/>
    <col min="13826" max="13826" width="8.81640625" style="392"/>
    <col min="13827" max="13827" width="3.54296875" style="392" customWidth="1"/>
    <col min="13828" max="13828" width="29" style="392" customWidth="1"/>
    <col min="13829" max="14077" width="8.81640625" style="392"/>
    <col min="14078" max="14079" width="2.81640625" style="392" customWidth="1"/>
    <col min="14080" max="14080" width="5" style="392" customWidth="1"/>
    <col min="14081" max="14081" width="82.08984375" style="392" customWidth="1"/>
    <col min="14082" max="14082" width="8.81640625" style="392"/>
    <col min="14083" max="14083" width="3.54296875" style="392" customWidth="1"/>
    <col min="14084" max="14084" width="29" style="392" customWidth="1"/>
    <col min="14085" max="14333" width="8.81640625" style="392"/>
    <col min="14334" max="14335" width="2.81640625" style="392" customWidth="1"/>
    <col min="14336" max="14336" width="5" style="392" customWidth="1"/>
    <col min="14337" max="14337" width="82.08984375" style="392" customWidth="1"/>
    <col min="14338" max="14338" width="8.81640625" style="392"/>
    <col min="14339" max="14339" width="3.54296875" style="392" customWidth="1"/>
    <col min="14340" max="14340" width="29" style="392" customWidth="1"/>
    <col min="14341" max="14589" width="8.81640625" style="392"/>
    <col min="14590" max="14591" width="2.81640625" style="392" customWidth="1"/>
    <col min="14592" max="14592" width="5" style="392" customWidth="1"/>
    <col min="14593" max="14593" width="82.08984375" style="392" customWidth="1"/>
    <col min="14594" max="14594" width="8.81640625" style="392"/>
    <col min="14595" max="14595" width="3.54296875" style="392" customWidth="1"/>
    <col min="14596" max="14596" width="29" style="392" customWidth="1"/>
    <col min="14597" max="14845" width="8.81640625" style="392"/>
    <col min="14846" max="14847" width="2.81640625" style="392" customWidth="1"/>
    <col min="14848" max="14848" width="5" style="392" customWidth="1"/>
    <col min="14849" max="14849" width="82.08984375" style="392" customWidth="1"/>
    <col min="14850" max="14850" width="8.81640625" style="392"/>
    <col min="14851" max="14851" width="3.54296875" style="392" customWidth="1"/>
    <col min="14852" max="14852" width="29" style="392" customWidth="1"/>
    <col min="14853" max="15101" width="8.81640625" style="392"/>
    <col min="15102" max="15103" width="2.81640625" style="392" customWidth="1"/>
    <col min="15104" max="15104" width="5" style="392" customWidth="1"/>
    <col min="15105" max="15105" width="82.08984375" style="392" customWidth="1"/>
    <col min="15106" max="15106" width="8.81640625" style="392"/>
    <col min="15107" max="15107" width="3.54296875" style="392" customWidth="1"/>
    <col min="15108" max="15108" width="29" style="392" customWidth="1"/>
    <col min="15109" max="15357" width="8.81640625" style="392"/>
    <col min="15358" max="15359" width="2.81640625" style="392" customWidth="1"/>
    <col min="15360" max="15360" width="5" style="392" customWidth="1"/>
    <col min="15361" max="15361" width="82.08984375" style="392" customWidth="1"/>
    <col min="15362" max="15362" width="8.81640625" style="392"/>
    <col min="15363" max="15363" width="3.54296875" style="392" customWidth="1"/>
    <col min="15364" max="15364" width="29" style="392" customWidth="1"/>
    <col min="15365" max="15613" width="8.81640625" style="392"/>
    <col min="15614" max="15615" width="2.81640625" style="392" customWidth="1"/>
    <col min="15616" max="15616" width="5" style="392" customWidth="1"/>
    <col min="15617" max="15617" width="82.08984375" style="392" customWidth="1"/>
    <col min="15618" max="15618" width="8.81640625" style="392"/>
    <col min="15619" max="15619" width="3.54296875" style="392" customWidth="1"/>
    <col min="15620" max="15620" width="29" style="392" customWidth="1"/>
    <col min="15621" max="15869" width="8.81640625" style="392"/>
    <col min="15870" max="15871" width="2.81640625" style="392" customWidth="1"/>
    <col min="15872" max="15872" width="5" style="392" customWidth="1"/>
    <col min="15873" max="15873" width="82.08984375" style="392" customWidth="1"/>
    <col min="15874" max="15874" width="8.81640625" style="392"/>
    <col min="15875" max="15875" width="3.54296875" style="392" customWidth="1"/>
    <col min="15876" max="15876" width="29" style="392" customWidth="1"/>
    <col min="15877" max="16125" width="8.81640625" style="392"/>
    <col min="16126" max="16127" width="2.81640625" style="392" customWidth="1"/>
    <col min="16128" max="16128" width="5" style="392" customWidth="1"/>
    <col min="16129" max="16129" width="82.08984375" style="392" customWidth="1"/>
    <col min="16130" max="16130" width="8.81640625" style="392"/>
    <col min="16131" max="16131" width="3.54296875" style="392" customWidth="1"/>
    <col min="16132" max="16132" width="29" style="392" customWidth="1"/>
    <col min="16133" max="16384" width="8.81640625" style="392"/>
  </cols>
  <sheetData>
    <row r="1" spans="1:10" x14ac:dyDescent="0.25">
      <c r="A1" s="811" t="s">
        <v>1521</v>
      </c>
      <c r="B1" s="811"/>
      <c r="C1" s="390"/>
      <c r="D1" s="391"/>
      <c r="E1" s="391"/>
    </row>
    <row r="2" spans="1:10" x14ac:dyDescent="0.25">
      <c r="A2" s="389"/>
      <c r="B2" s="389"/>
      <c r="C2" s="390"/>
      <c r="D2" s="391"/>
      <c r="E2" s="391"/>
      <c r="F2" s="391"/>
      <c r="G2" s="391"/>
      <c r="H2" s="391"/>
      <c r="I2" s="391"/>
      <c r="J2" s="391"/>
    </row>
    <row r="3" spans="1:10" ht="15.6" x14ac:dyDescent="0.3">
      <c r="B3" s="393" t="s">
        <v>772</v>
      </c>
      <c r="C3" s="394"/>
      <c r="D3" s="391"/>
      <c r="E3" s="391"/>
      <c r="F3" s="391"/>
      <c r="G3" s="391"/>
      <c r="H3" s="391"/>
      <c r="I3" s="391"/>
      <c r="J3" s="391"/>
    </row>
    <row r="4" spans="1:10" ht="15.6" x14ac:dyDescent="0.25">
      <c r="A4" s="395"/>
      <c r="B4" s="395"/>
      <c r="D4" s="391"/>
      <c r="E4" s="391"/>
      <c r="F4" s="391"/>
      <c r="G4" s="391"/>
      <c r="H4" s="391"/>
      <c r="I4" s="391"/>
      <c r="J4" s="391"/>
    </row>
    <row r="5" spans="1:10" ht="62.4" x14ac:dyDescent="0.25">
      <c r="B5" s="396" t="s">
        <v>1522</v>
      </c>
      <c r="C5" s="391"/>
      <c r="D5" s="391"/>
      <c r="E5" s="391"/>
      <c r="F5" s="391"/>
      <c r="G5" s="391"/>
      <c r="H5" s="391"/>
      <c r="I5" s="391"/>
      <c r="J5" s="391"/>
    </row>
    <row r="6" spans="1:10" s="399" customFormat="1" ht="17.399999999999999" x14ac:dyDescent="0.3">
      <c r="A6" s="397"/>
      <c r="B6" s="398" t="s">
        <v>773</v>
      </c>
      <c r="C6" s="391"/>
      <c r="D6" s="391"/>
      <c r="E6" s="391"/>
      <c r="F6" s="391"/>
      <c r="G6" s="391"/>
      <c r="H6" s="391"/>
      <c r="I6" s="391"/>
      <c r="J6" s="391"/>
    </row>
    <row r="7" spans="1:10" s="399" customFormat="1" x14ac:dyDescent="0.25">
      <c r="A7" s="397"/>
      <c r="C7" s="391"/>
      <c r="D7" s="391"/>
      <c r="E7" s="391"/>
      <c r="F7" s="391"/>
      <c r="G7" s="391"/>
      <c r="H7" s="391"/>
      <c r="I7" s="391"/>
      <c r="J7" s="391"/>
    </row>
    <row r="8" spans="1:10" s="399" customFormat="1" ht="30.6" x14ac:dyDescent="0.25">
      <c r="A8" s="397"/>
      <c r="B8" s="400" t="s">
        <v>1615</v>
      </c>
      <c r="C8" s="391"/>
      <c r="D8" s="391"/>
      <c r="E8" s="391"/>
      <c r="F8" s="391"/>
      <c r="G8" s="391"/>
      <c r="H8" s="391"/>
      <c r="I8" s="391"/>
      <c r="J8" s="391"/>
    </row>
    <row r="9" spans="1:10" s="399" customFormat="1" ht="15" x14ac:dyDescent="0.25">
      <c r="A9" s="397"/>
      <c r="B9" s="401"/>
      <c r="C9" s="391"/>
      <c r="D9" s="391"/>
      <c r="E9" s="391"/>
      <c r="F9" s="391"/>
      <c r="G9" s="391"/>
      <c r="H9" s="391"/>
      <c r="I9" s="391"/>
      <c r="J9" s="391"/>
    </row>
    <row r="10" spans="1:10" s="399" customFormat="1" ht="120" x14ac:dyDescent="0.25">
      <c r="A10" s="397"/>
      <c r="B10" s="402" t="s">
        <v>774</v>
      </c>
      <c r="C10" s="403"/>
      <c r="D10" s="391"/>
      <c r="E10" s="391"/>
      <c r="F10" s="391"/>
      <c r="G10" s="391"/>
      <c r="H10" s="391"/>
      <c r="I10" s="391"/>
      <c r="J10" s="391"/>
    </row>
    <row r="11" spans="1:10" s="399" customFormat="1" ht="15" x14ac:dyDescent="0.25">
      <c r="A11" s="397"/>
      <c r="B11" s="401"/>
      <c r="C11" s="403"/>
      <c r="D11" s="391"/>
      <c r="E11" s="391"/>
      <c r="F11" s="391"/>
      <c r="G11" s="391"/>
      <c r="H11" s="391"/>
      <c r="I11" s="391"/>
      <c r="J11" s="391"/>
    </row>
    <row r="12" spans="1:10" s="399" customFormat="1" ht="24.6" x14ac:dyDescent="0.25">
      <c r="A12" s="397"/>
      <c r="B12" s="748" t="s">
        <v>775</v>
      </c>
      <c r="C12" s="403"/>
      <c r="D12" s="391"/>
      <c r="E12" s="391"/>
      <c r="F12" s="391"/>
      <c r="G12" s="391"/>
      <c r="H12" s="391"/>
      <c r="I12" s="391"/>
      <c r="J12" s="391"/>
    </row>
    <row r="13" spans="1:10" s="399" customFormat="1" ht="210" x14ac:dyDescent="0.25">
      <c r="A13" s="397"/>
      <c r="B13" s="404" t="s">
        <v>1531</v>
      </c>
      <c r="C13" s="403"/>
      <c r="D13" s="391"/>
      <c r="E13" s="391"/>
      <c r="F13" s="391"/>
      <c r="G13" s="391"/>
      <c r="H13" s="391"/>
      <c r="I13" s="391"/>
      <c r="J13" s="391"/>
    </row>
    <row r="14" spans="1:10" s="399" customFormat="1" ht="123" customHeight="1" x14ac:dyDescent="0.25">
      <c r="A14" s="397"/>
      <c r="B14" s="405" t="s">
        <v>1533</v>
      </c>
      <c r="C14" s="403"/>
      <c r="D14" s="391"/>
      <c r="E14" s="391"/>
      <c r="F14" s="391"/>
      <c r="G14" s="391"/>
      <c r="H14" s="391"/>
      <c r="I14" s="391"/>
      <c r="J14" s="391"/>
    </row>
    <row r="15" spans="1:10" s="399" customFormat="1" ht="210.6" x14ac:dyDescent="0.25">
      <c r="A15" s="397"/>
      <c r="B15" s="405" t="s">
        <v>1532</v>
      </c>
      <c r="C15" s="403"/>
      <c r="D15" s="391"/>
      <c r="E15" s="391"/>
      <c r="F15" s="391"/>
      <c r="G15" s="391"/>
      <c r="H15" s="391"/>
      <c r="I15" s="391"/>
      <c r="J15" s="391"/>
    </row>
    <row r="16" spans="1:10" s="399" customFormat="1" ht="120.6" x14ac:dyDescent="0.25">
      <c r="A16" s="397"/>
      <c r="B16" s="406" t="s">
        <v>1535</v>
      </c>
      <c r="C16" s="403"/>
      <c r="D16" s="391"/>
      <c r="E16" s="391"/>
      <c r="F16" s="391"/>
      <c r="G16" s="391"/>
      <c r="H16" s="391"/>
      <c r="I16" s="391"/>
      <c r="J16" s="391"/>
    </row>
    <row r="17" spans="1:10" s="399" customFormat="1" ht="90.6" x14ac:dyDescent="0.25">
      <c r="A17" s="397"/>
      <c r="B17" s="406" t="s">
        <v>1534</v>
      </c>
      <c r="C17" s="403"/>
      <c r="D17" s="391"/>
      <c r="E17" s="391"/>
      <c r="F17" s="391"/>
      <c r="G17" s="391"/>
      <c r="H17" s="391"/>
      <c r="I17" s="391"/>
      <c r="J17" s="391"/>
    </row>
    <row r="18" spans="1:10" s="410" customFormat="1" ht="15" x14ac:dyDescent="0.25">
      <c r="A18" s="407"/>
      <c r="B18" s="408"/>
      <c r="C18" s="409"/>
      <c r="D18" s="391"/>
      <c r="E18" s="391"/>
      <c r="F18" s="391"/>
      <c r="G18" s="391"/>
      <c r="H18" s="391"/>
      <c r="I18" s="391"/>
      <c r="J18" s="391"/>
    </row>
    <row r="19" spans="1:10" ht="60.6" x14ac:dyDescent="0.25">
      <c r="A19" s="411"/>
      <c r="B19" s="412" t="s">
        <v>776</v>
      </c>
      <c r="D19" s="391"/>
      <c r="E19" s="391"/>
      <c r="F19" s="391"/>
      <c r="G19" s="391"/>
      <c r="H19" s="391"/>
      <c r="I19" s="391"/>
      <c r="J19" s="391"/>
    </row>
    <row r="20" spans="1:10" ht="105.6" x14ac:dyDescent="0.25">
      <c r="A20" s="411"/>
      <c r="B20" s="402" t="s">
        <v>777</v>
      </c>
      <c r="D20" s="391"/>
      <c r="E20" s="391"/>
      <c r="F20" s="391"/>
      <c r="G20" s="391"/>
      <c r="H20" s="391"/>
      <c r="I20" s="391"/>
    </row>
    <row r="21" spans="1:10" ht="107.4" x14ac:dyDescent="0.25">
      <c r="A21" s="411"/>
      <c r="B21" s="402" t="s">
        <v>778</v>
      </c>
      <c r="D21" s="391"/>
      <c r="E21" s="391"/>
      <c r="F21" s="391"/>
      <c r="G21" s="391"/>
      <c r="H21" s="391"/>
      <c r="I21" s="391"/>
    </row>
    <row r="22" spans="1:10" ht="15" x14ac:dyDescent="0.25">
      <c r="A22" s="411"/>
      <c r="B22" s="402"/>
      <c r="D22" s="392"/>
    </row>
    <row r="23" spans="1:10" x14ac:dyDescent="0.25">
      <c r="A23" s="411"/>
      <c r="B23" s="413"/>
    </row>
    <row r="24" spans="1:10" x14ac:dyDescent="0.25">
      <c r="A24" s="411"/>
      <c r="B24" s="413"/>
    </row>
  </sheetData>
  <sheetProtection algorithmName="SHA-512" hashValue="PuqbLXT1pEVpkafZ//Wld8iZjGa4VTE9cRbbHNz4RBypWpYuSZqArVfI9dKJ9xZa2ortHd/LAZDeXX1pMg+M6g==" saltValue="HltjLqzBsA7GROe1XTVmXA==" spinCount="100000" sheet="1" objects="1" scenarios="1" formatCells="0" formatColumns="0" formatRows="0" autoFilter="0" pivotTables="0"/>
  <mergeCells count="1">
    <mergeCell ref="A1:B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B173B-6D66-464E-8FE7-29B30CB07FDE}">
  <sheetPr codeName="Sheet4">
    <tabColor rgb="FF00B0F0"/>
  </sheetPr>
  <dimension ref="A1:XFC81"/>
  <sheetViews>
    <sheetView workbookViewId="0">
      <selection sqref="A1:B1"/>
    </sheetView>
  </sheetViews>
  <sheetFormatPr defaultColWidth="8.81640625" defaultRowHeight="15" x14ac:dyDescent="0.25"/>
  <cols>
    <col min="1" max="1" width="34" style="425" bestFit="1" customWidth="1"/>
    <col min="2" max="2" width="66.81640625" style="426" bestFit="1" customWidth="1"/>
    <col min="3" max="3" width="21.08984375" style="415" customWidth="1"/>
    <col min="4" max="16384" width="8.81640625" style="416"/>
  </cols>
  <sheetData>
    <row r="1" spans="1:2" x14ac:dyDescent="0.25">
      <c r="A1" s="812" t="s">
        <v>1521</v>
      </c>
      <c r="B1" s="812"/>
    </row>
    <row r="2" spans="1:2" x14ac:dyDescent="0.25">
      <c r="A2" s="813" t="s">
        <v>779</v>
      </c>
      <c r="B2" s="813"/>
    </row>
    <row r="3" spans="1:2" x14ac:dyDescent="0.25">
      <c r="A3" s="813"/>
      <c r="B3" s="813"/>
    </row>
    <row r="4" spans="1:2" ht="27.75" customHeight="1" x14ac:dyDescent="0.25">
      <c r="A4" s="814"/>
      <c r="B4" s="814"/>
    </row>
    <row r="5" spans="1:2" ht="15.6" x14ac:dyDescent="0.25">
      <c r="A5" s="815" t="s">
        <v>780</v>
      </c>
      <c r="B5" s="815"/>
    </row>
    <row r="6" spans="1:2" x14ac:dyDescent="0.25">
      <c r="A6" s="419" t="s">
        <v>781</v>
      </c>
      <c r="B6" s="420" t="s">
        <v>1539</v>
      </c>
    </row>
    <row r="7" spans="1:2" x14ac:dyDescent="0.25">
      <c r="A7" s="419" t="s">
        <v>782</v>
      </c>
      <c r="B7" s="420" t="s">
        <v>1543</v>
      </c>
    </row>
    <row r="8" spans="1:2" ht="18.600000000000001" customHeight="1" x14ac:dyDescent="0.25">
      <c r="A8" s="419" t="s">
        <v>783</v>
      </c>
      <c r="B8" s="420" t="s">
        <v>1542</v>
      </c>
    </row>
    <row r="9" spans="1:2" ht="16.8" customHeight="1" x14ac:dyDescent="0.25">
      <c r="A9" s="419" t="s">
        <v>784</v>
      </c>
      <c r="B9" s="420" t="s">
        <v>1541</v>
      </c>
    </row>
    <row r="10" spans="1:2" ht="18.600000000000001" customHeight="1" x14ac:dyDescent="0.25">
      <c r="A10" s="419" t="s">
        <v>1540</v>
      </c>
      <c r="B10" s="420" t="s">
        <v>1544</v>
      </c>
    </row>
    <row r="11" spans="1:2" x14ac:dyDescent="0.25">
      <c r="A11" s="419" t="s">
        <v>786</v>
      </c>
      <c r="B11" s="420" t="s">
        <v>785</v>
      </c>
    </row>
    <row r="12" spans="1:2" x14ac:dyDescent="0.25">
      <c r="A12" s="419" t="s">
        <v>1538</v>
      </c>
      <c r="B12" s="420" t="s">
        <v>787</v>
      </c>
    </row>
    <row r="13" spans="1:2" x14ac:dyDescent="0.25">
      <c r="A13" s="419" t="s">
        <v>788</v>
      </c>
      <c r="B13" s="420" t="s">
        <v>789</v>
      </c>
    </row>
    <row r="14" spans="1:2" ht="45" x14ac:dyDescent="0.25">
      <c r="A14" s="419" t="s">
        <v>790</v>
      </c>
      <c r="B14" s="420" t="s">
        <v>791</v>
      </c>
    </row>
    <row r="15" spans="1:2" x14ac:dyDescent="0.25">
      <c r="A15" s="419" t="s">
        <v>792</v>
      </c>
      <c r="B15" s="420" t="s">
        <v>793</v>
      </c>
    </row>
    <row r="16" spans="1:2" x14ac:dyDescent="0.25">
      <c r="A16" s="419" t="s">
        <v>794</v>
      </c>
      <c r="B16" s="420" t="s">
        <v>795</v>
      </c>
    </row>
    <row r="17" spans="1:2" ht="88.35" customHeight="1" x14ac:dyDescent="0.25">
      <c r="A17" s="419" t="s">
        <v>796</v>
      </c>
      <c r="B17" s="420" t="s">
        <v>797</v>
      </c>
    </row>
    <row r="18" spans="1:2" x14ac:dyDescent="0.25">
      <c r="A18" s="419" t="s">
        <v>798</v>
      </c>
      <c r="B18" s="418" t="s">
        <v>799</v>
      </c>
    </row>
    <row r="19" spans="1:2" x14ac:dyDescent="0.25">
      <c r="A19" s="419" t="s">
        <v>800</v>
      </c>
      <c r="B19" s="418" t="s">
        <v>801</v>
      </c>
    </row>
    <row r="20" spans="1:2" x14ac:dyDescent="0.25">
      <c r="A20" s="419" t="s">
        <v>802</v>
      </c>
      <c r="B20" s="420" t="s">
        <v>803</v>
      </c>
    </row>
    <row r="21" spans="1:2" x14ac:dyDescent="0.25">
      <c r="A21" s="419" t="s">
        <v>804</v>
      </c>
      <c r="B21" s="420" t="s">
        <v>805</v>
      </c>
    </row>
    <row r="22" spans="1:2" x14ac:dyDescent="0.25">
      <c r="A22" s="419" t="s">
        <v>806</v>
      </c>
      <c r="B22" s="418" t="s">
        <v>807</v>
      </c>
    </row>
    <row r="23" spans="1:2" x14ac:dyDescent="0.25">
      <c r="A23" s="419" t="s">
        <v>808</v>
      </c>
      <c r="B23" s="420" t="s">
        <v>809</v>
      </c>
    </row>
    <row r="24" spans="1:2" ht="66.599999999999994" customHeight="1" x14ac:dyDescent="0.25">
      <c r="A24" s="417" t="s">
        <v>810</v>
      </c>
      <c r="B24" s="420" t="s">
        <v>811</v>
      </c>
    </row>
    <row r="25" spans="1:2" x14ac:dyDescent="0.25">
      <c r="A25" s="419" t="s">
        <v>812</v>
      </c>
      <c r="B25" s="418" t="s">
        <v>813</v>
      </c>
    </row>
    <row r="26" spans="1:2" x14ac:dyDescent="0.25">
      <c r="A26" s="419" t="s">
        <v>814</v>
      </c>
      <c r="B26" s="420" t="s">
        <v>815</v>
      </c>
    </row>
    <row r="27" spans="1:2" ht="58.35" customHeight="1" x14ac:dyDescent="0.25">
      <c r="A27" s="419" t="s">
        <v>816</v>
      </c>
      <c r="B27" s="420" t="s">
        <v>817</v>
      </c>
    </row>
    <row r="28" spans="1:2" x14ac:dyDescent="0.25">
      <c r="A28" s="419" t="s">
        <v>818</v>
      </c>
      <c r="B28" s="420" t="s">
        <v>819</v>
      </c>
    </row>
    <row r="29" spans="1:2" x14ac:dyDescent="0.25">
      <c r="A29" s="419"/>
      <c r="B29" s="420"/>
    </row>
    <row r="30" spans="1:2" ht="15.6" x14ac:dyDescent="0.25">
      <c r="A30" s="816" t="s">
        <v>820</v>
      </c>
      <c r="B30" s="816"/>
    </row>
    <row r="31" spans="1:2" x14ac:dyDescent="0.25">
      <c r="A31" s="419" t="s">
        <v>821</v>
      </c>
      <c r="B31" s="419" t="s">
        <v>822</v>
      </c>
    </row>
    <row r="32" spans="1:2" ht="120" x14ac:dyDescent="0.25">
      <c r="A32" s="419" t="s">
        <v>823</v>
      </c>
      <c r="B32" s="417" t="s">
        <v>824</v>
      </c>
    </row>
    <row r="33" spans="1:16383" ht="30" x14ac:dyDescent="0.25">
      <c r="A33" s="421" t="s">
        <v>825</v>
      </c>
      <c r="B33" s="417" t="s">
        <v>826</v>
      </c>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row>
    <row r="34" spans="1:16383" x14ac:dyDescent="0.25">
      <c r="A34" s="419" t="s">
        <v>827</v>
      </c>
      <c r="B34" s="417" t="s">
        <v>828</v>
      </c>
    </row>
    <row r="35" spans="1:16383" ht="30" x14ac:dyDescent="0.25">
      <c r="A35" s="419" t="s">
        <v>829</v>
      </c>
      <c r="B35" s="417" t="s">
        <v>830</v>
      </c>
    </row>
    <row r="36" spans="1:16383" x14ac:dyDescent="0.25">
      <c r="A36" s="419" t="s">
        <v>831</v>
      </c>
      <c r="B36" s="417" t="s">
        <v>832</v>
      </c>
    </row>
    <row r="37" spans="1:16383" ht="30" x14ac:dyDescent="0.25">
      <c r="A37" s="419" t="s">
        <v>833</v>
      </c>
      <c r="B37" s="417" t="s">
        <v>834</v>
      </c>
    </row>
    <row r="38" spans="1:16383" s="423" customFormat="1" x14ac:dyDescent="0.25">
      <c r="A38" s="419" t="s">
        <v>835</v>
      </c>
      <c r="B38" s="417" t="s">
        <v>836</v>
      </c>
      <c r="C38" s="422"/>
    </row>
    <row r="39" spans="1:16383" s="423" customFormat="1" ht="156.6" customHeight="1" x14ac:dyDescent="0.25">
      <c r="A39" s="417" t="s">
        <v>837</v>
      </c>
      <c r="B39" s="417" t="s">
        <v>838</v>
      </c>
      <c r="C39" s="422"/>
    </row>
    <row r="40" spans="1:16383" s="423" customFormat="1" ht="30" x14ac:dyDescent="0.25">
      <c r="A40" s="417" t="s">
        <v>839</v>
      </c>
      <c r="B40" s="417" t="s">
        <v>840</v>
      </c>
      <c r="C40" s="422"/>
    </row>
    <row r="41" spans="1:16383" x14ac:dyDescent="0.25">
      <c r="A41" s="417" t="s">
        <v>841</v>
      </c>
      <c r="B41" s="417" t="s">
        <v>842</v>
      </c>
    </row>
    <row r="42" spans="1:16383" ht="90" x14ac:dyDescent="0.25">
      <c r="A42" s="419" t="s">
        <v>843</v>
      </c>
      <c r="B42" s="417" t="s">
        <v>844</v>
      </c>
    </row>
    <row r="43" spans="1:16383" ht="60" x14ac:dyDescent="0.25">
      <c r="A43" s="419" t="s">
        <v>845</v>
      </c>
      <c r="B43" s="417" t="s">
        <v>846</v>
      </c>
    </row>
    <row r="44" spans="1:16383" ht="60" x14ac:dyDescent="0.25">
      <c r="A44" s="419" t="s">
        <v>847</v>
      </c>
      <c r="B44" s="417" t="s">
        <v>848</v>
      </c>
    </row>
    <row r="45" spans="1:16383" ht="45" x14ac:dyDescent="0.25">
      <c r="A45" s="417" t="s">
        <v>849</v>
      </c>
      <c r="B45" s="417" t="s">
        <v>850</v>
      </c>
    </row>
    <row r="46" spans="1:16383" ht="186" customHeight="1" x14ac:dyDescent="0.25">
      <c r="A46" s="417" t="s">
        <v>851</v>
      </c>
      <c r="B46" s="417" t="s">
        <v>852</v>
      </c>
    </row>
    <row r="47" spans="1:16383" ht="105" x14ac:dyDescent="0.25">
      <c r="A47" s="419" t="s">
        <v>853</v>
      </c>
      <c r="B47" s="424" t="s">
        <v>854</v>
      </c>
    </row>
    <row r="48" spans="1:16383" x14ac:dyDescent="0.25">
      <c r="A48" s="417" t="s">
        <v>855</v>
      </c>
      <c r="B48" s="417" t="s">
        <v>856</v>
      </c>
    </row>
    <row r="49" spans="1:16383" x14ac:dyDescent="0.25">
      <c r="A49" s="417" t="s">
        <v>857</v>
      </c>
      <c r="B49" s="417" t="s">
        <v>858</v>
      </c>
    </row>
    <row r="50" spans="1:16383" ht="30" x14ac:dyDescent="0.25">
      <c r="A50" s="417" t="s">
        <v>859</v>
      </c>
      <c r="B50" s="417" t="s">
        <v>860</v>
      </c>
    </row>
    <row r="51" spans="1:16383" x14ac:dyDescent="0.25">
      <c r="A51" s="419" t="s">
        <v>759</v>
      </c>
      <c r="B51" s="419" t="s">
        <v>861</v>
      </c>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c r="XEZ51"/>
      <c r="XFA51"/>
      <c r="XFB51"/>
      <c r="XFC51"/>
    </row>
    <row r="52" spans="1:16383" ht="60" x14ac:dyDescent="0.25">
      <c r="A52" s="419" t="s">
        <v>862</v>
      </c>
      <c r="B52" s="417" t="s">
        <v>863</v>
      </c>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x14ac:dyDescent="0.25">
      <c r="A53" s="419" t="s">
        <v>864</v>
      </c>
      <c r="B53" s="417" t="s">
        <v>828</v>
      </c>
    </row>
    <row r="54" spans="1:16383" x14ac:dyDescent="0.25">
      <c r="A54" s="419" t="s">
        <v>865</v>
      </c>
      <c r="B54" s="417" t="s">
        <v>866</v>
      </c>
    </row>
    <row r="55" spans="1:16383" ht="60" x14ac:dyDescent="0.25">
      <c r="A55" s="419" t="s">
        <v>867</v>
      </c>
      <c r="B55" s="417" t="s">
        <v>868</v>
      </c>
    </row>
    <row r="56" spans="1:16383" ht="60" x14ac:dyDescent="0.25">
      <c r="A56" s="419" t="s">
        <v>869</v>
      </c>
      <c r="B56" s="417" t="s">
        <v>870</v>
      </c>
      <c r="C56" s="422"/>
    </row>
    <row r="57" spans="1:16383" ht="153" customHeight="1" x14ac:dyDescent="0.25">
      <c r="A57" s="419" t="s">
        <v>871</v>
      </c>
      <c r="B57" s="417" t="s">
        <v>872</v>
      </c>
    </row>
    <row r="58" spans="1:16383" ht="148.35" customHeight="1" x14ac:dyDescent="0.25">
      <c r="A58" s="419" t="s">
        <v>873</v>
      </c>
      <c r="B58" s="417" t="s">
        <v>874</v>
      </c>
    </row>
    <row r="59" spans="1:16383" ht="45" x14ac:dyDescent="0.25">
      <c r="A59" s="419" t="s">
        <v>875</v>
      </c>
      <c r="B59" s="417" t="s">
        <v>876</v>
      </c>
    </row>
    <row r="60" spans="1:16383" ht="60" x14ac:dyDescent="0.25">
      <c r="A60" s="419" t="s">
        <v>877</v>
      </c>
      <c r="B60" s="417" t="s">
        <v>878</v>
      </c>
    </row>
    <row r="61" spans="1:16383" ht="60" x14ac:dyDescent="0.25">
      <c r="A61" s="419" t="s">
        <v>879</v>
      </c>
      <c r="B61" s="417" t="s">
        <v>880</v>
      </c>
    </row>
    <row r="62" spans="1:16383" ht="135" x14ac:dyDescent="0.25">
      <c r="A62" s="419" t="s">
        <v>881</v>
      </c>
      <c r="B62" s="417" t="s">
        <v>882</v>
      </c>
    </row>
    <row r="63" spans="1:16383" ht="165.6" customHeight="1" x14ac:dyDescent="0.25">
      <c r="A63" s="419" t="s">
        <v>883</v>
      </c>
      <c r="B63" s="417" t="s">
        <v>884</v>
      </c>
    </row>
    <row r="64" spans="1:16383" ht="60" x14ac:dyDescent="0.25">
      <c r="A64" s="419" t="s">
        <v>885</v>
      </c>
      <c r="B64" s="417" t="s">
        <v>1530</v>
      </c>
    </row>
    <row r="65" spans="1:3" ht="30" x14ac:dyDescent="0.25">
      <c r="A65" s="417" t="s">
        <v>886</v>
      </c>
      <c r="B65" s="417" t="s">
        <v>887</v>
      </c>
    </row>
    <row r="66" spans="1:3" x14ac:dyDescent="0.25">
      <c r="A66" s="417" t="s">
        <v>888</v>
      </c>
      <c r="B66" s="417" t="s">
        <v>889</v>
      </c>
    </row>
    <row r="67" spans="1:3" x14ac:dyDescent="0.25">
      <c r="A67" s="417" t="s">
        <v>890</v>
      </c>
      <c r="B67" s="417" t="s">
        <v>891</v>
      </c>
    </row>
    <row r="68" spans="1:3" ht="30" x14ac:dyDescent="0.25">
      <c r="A68" s="417" t="s">
        <v>892</v>
      </c>
      <c r="B68" s="417" t="s">
        <v>893</v>
      </c>
    </row>
    <row r="69" spans="1:3" ht="90" x14ac:dyDescent="0.25">
      <c r="A69" s="419" t="s">
        <v>894</v>
      </c>
      <c r="B69" s="417" t="s">
        <v>895</v>
      </c>
    </row>
    <row r="70" spans="1:3" ht="30" x14ac:dyDescent="0.25">
      <c r="A70" s="419" t="s">
        <v>896</v>
      </c>
      <c r="B70" s="417" t="s">
        <v>897</v>
      </c>
    </row>
    <row r="71" spans="1:3" x14ac:dyDescent="0.25">
      <c r="A71" s="419" t="s">
        <v>898</v>
      </c>
      <c r="B71" s="417" t="s">
        <v>899</v>
      </c>
    </row>
    <row r="72" spans="1:3" x14ac:dyDescent="0.25">
      <c r="A72" s="419" t="s">
        <v>900</v>
      </c>
      <c r="B72" s="417" t="s">
        <v>828</v>
      </c>
    </row>
    <row r="73" spans="1:3" ht="30" x14ac:dyDescent="0.25">
      <c r="A73" s="419" t="s">
        <v>901</v>
      </c>
      <c r="B73" s="417" t="s">
        <v>902</v>
      </c>
    </row>
    <row r="74" spans="1:3" ht="45" x14ac:dyDescent="0.25">
      <c r="A74" s="419" t="s">
        <v>903</v>
      </c>
      <c r="B74" s="417" t="s">
        <v>904</v>
      </c>
    </row>
    <row r="75" spans="1:3" ht="60" x14ac:dyDescent="0.25">
      <c r="A75" s="419" t="s">
        <v>905</v>
      </c>
      <c r="B75" s="417" t="s">
        <v>906</v>
      </c>
    </row>
    <row r="76" spans="1:3" ht="45" x14ac:dyDescent="0.25">
      <c r="A76" s="417" t="s">
        <v>907</v>
      </c>
      <c r="B76" s="417" t="s">
        <v>908</v>
      </c>
      <c r="C76" s="422"/>
    </row>
    <row r="77" spans="1:3" x14ac:dyDescent="0.25">
      <c r="A77" s="419" t="s">
        <v>909</v>
      </c>
      <c r="B77" s="417" t="s">
        <v>910</v>
      </c>
    </row>
    <row r="78" spans="1:3" ht="30" x14ac:dyDescent="0.25">
      <c r="A78" s="417" t="s">
        <v>911</v>
      </c>
      <c r="B78" s="417" t="s">
        <v>912</v>
      </c>
    </row>
    <row r="79" spans="1:3" ht="30" x14ac:dyDescent="0.25">
      <c r="A79" s="417" t="s">
        <v>913</v>
      </c>
      <c r="B79" s="417" t="s">
        <v>914</v>
      </c>
    </row>
    <row r="80" spans="1:3" ht="45" x14ac:dyDescent="0.25">
      <c r="A80" s="419" t="s">
        <v>915</v>
      </c>
      <c r="B80" s="417" t="s">
        <v>916</v>
      </c>
    </row>
    <row r="81" spans="1:2" ht="45" x14ac:dyDescent="0.25">
      <c r="A81" s="417" t="s">
        <v>917</v>
      </c>
      <c r="B81" s="417" t="s">
        <v>918</v>
      </c>
    </row>
  </sheetData>
  <sheetProtection algorithmName="SHA-512" hashValue="B8Y4CrzRN8hexb8nBbBh5oRuuA27e05UZ6E3e+0mi8HcJMHfZgGX7aSfLHuuZcP+QqKdRNBujOZGHH6TGwlQEQ==" saltValue="xxrASapXEMmTko8dodU7nw==" spinCount="100000" sheet="1" objects="1" scenarios="1" formatCells="0" formatColumns="0" formatRows="0" autoFilter="0" pivotTables="0"/>
  <mergeCells count="4">
    <mergeCell ref="A1:B1"/>
    <mergeCell ref="A2:B4"/>
    <mergeCell ref="A5:B5"/>
    <mergeCell ref="A30:B3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2514C-4897-47AB-8C09-139A6D8BAF82}">
  <sheetPr codeName="Sheet5">
    <tabColor rgb="FF00B0F0"/>
  </sheetPr>
  <dimension ref="A1:D61"/>
  <sheetViews>
    <sheetView workbookViewId="0">
      <selection sqref="A1:B1"/>
    </sheetView>
  </sheetViews>
  <sheetFormatPr defaultColWidth="8.81640625" defaultRowHeight="15" x14ac:dyDescent="0.25"/>
  <cols>
    <col min="1" max="1" width="2.81640625" style="80" customWidth="1"/>
    <col min="2" max="2" width="114.36328125" style="80" customWidth="1"/>
    <col min="3" max="3" width="28.81640625" style="80" customWidth="1"/>
    <col min="4" max="4" width="18.26953125" style="80" customWidth="1"/>
    <col min="5" max="16384" width="8.81640625" style="80"/>
  </cols>
  <sheetData>
    <row r="1" spans="1:3" ht="15.6" x14ac:dyDescent="0.3">
      <c r="A1" s="817" t="s">
        <v>1521</v>
      </c>
      <c r="B1" s="817"/>
      <c r="C1" s="750"/>
    </row>
    <row r="2" spans="1:3" ht="62.25" customHeight="1" x14ac:dyDescent="0.3">
      <c r="A2" s="751"/>
      <c r="B2" s="427" t="s">
        <v>772</v>
      </c>
      <c r="C2" s="752" t="s">
        <v>919</v>
      </c>
    </row>
    <row r="3" spans="1:3" ht="57.75" customHeight="1" x14ac:dyDescent="0.25">
      <c r="B3" s="753" t="s">
        <v>1525</v>
      </c>
      <c r="C3" s="751"/>
    </row>
    <row r="4" spans="1:3" ht="15.6" x14ac:dyDescent="0.25">
      <c r="B4" s="818" t="s">
        <v>920</v>
      </c>
      <c r="C4" s="818"/>
    </row>
    <row r="5" spans="1:3" ht="15" customHeight="1" x14ac:dyDescent="0.25">
      <c r="B5" s="754" t="s">
        <v>921</v>
      </c>
    </row>
    <row r="6" spans="1:3" ht="15" customHeight="1" x14ac:dyDescent="0.25">
      <c r="B6" s="755"/>
    </row>
    <row r="7" spans="1:3" ht="15" customHeight="1" x14ac:dyDescent="0.25">
      <c r="B7" s="756" t="s">
        <v>922</v>
      </c>
    </row>
    <row r="8" spans="1:3" ht="15" customHeight="1" x14ac:dyDescent="0.25">
      <c r="B8" s="754" t="s">
        <v>923</v>
      </c>
    </row>
    <row r="9" spans="1:3" ht="15" customHeight="1" x14ac:dyDescent="0.25">
      <c r="B9" s="755"/>
    </row>
    <row r="10" spans="1:3" ht="15" customHeight="1" x14ac:dyDescent="0.25">
      <c r="B10" s="754" t="s">
        <v>924</v>
      </c>
    </row>
    <row r="11" spans="1:3" ht="15" customHeight="1" x14ac:dyDescent="0.25">
      <c r="B11" s="755"/>
    </row>
    <row r="12" spans="1:3" ht="15.6" x14ac:dyDescent="0.25">
      <c r="B12" s="754" t="s">
        <v>925</v>
      </c>
    </row>
    <row r="13" spans="1:3" ht="15.6" x14ac:dyDescent="0.25">
      <c r="B13" s="755"/>
    </row>
    <row r="14" spans="1:3" ht="15.6" x14ac:dyDescent="0.25">
      <c r="B14" s="754" t="s">
        <v>926</v>
      </c>
    </row>
    <row r="15" spans="1:3" ht="15.6" x14ac:dyDescent="0.25">
      <c r="B15" s="755"/>
    </row>
    <row r="16" spans="1:3" ht="15.6" x14ac:dyDescent="0.25">
      <c r="B16" s="754" t="s">
        <v>927</v>
      </c>
    </row>
    <row r="17" spans="1:4" ht="15.6" x14ac:dyDescent="0.25">
      <c r="B17" s="755"/>
    </row>
    <row r="18" spans="1:4" ht="15.6" x14ac:dyDescent="0.25">
      <c r="B18" s="757"/>
    </row>
    <row r="19" spans="1:4" ht="15.6" x14ac:dyDescent="0.25">
      <c r="B19" s="758"/>
    </row>
    <row r="20" spans="1:4" s="758" customFormat="1" ht="15.6" x14ac:dyDescent="0.25">
      <c r="B20" s="819" t="s">
        <v>1537</v>
      </c>
      <c r="C20" s="819"/>
    </row>
    <row r="21" spans="1:4" ht="60.6" customHeight="1" x14ac:dyDescent="0.25">
      <c r="B21" s="759" t="s">
        <v>1536</v>
      </c>
      <c r="C21" s="759"/>
    </row>
    <row r="22" spans="1:4" ht="65.400000000000006" customHeight="1" x14ac:dyDescent="0.25">
      <c r="B22" s="760" t="s">
        <v>1545</v>
      </c>
      <c r="C22" s="760"/>
    </row>
    <row r="23" spans="1:4" ht="88.8" customHeight="1" x14ac:dyDescent="0.25">
      <c r="B23" s="761" t="s">
        <v>1546</v>
      </c>
      <c r="C23" s="762"/>
    </row>
    <row r="24" spans="1:4" ht="15.6" x14ac:dyDescent="0.25">
      <c r="B24" s="820" t="s">
        <v>928</v>
      </c>
      <c r="C24" s="820"/>
    </row>
    <row r="25" spans="1:4" ht="52.8" customHeight="1" x14ac:dyDescent="0.25">
      <c r="B25" s="821" t="s">
        <v>1547</v>
      </c>
      <c r="C25" s="821"/>
    </row>
    <row r="26" spans="1:4" ht="14.25" customHeight="1" x14ac:dyDescent="0.25">
      <c r="B26" s="348" t="s">
        <v>1526</v>
      </c>
      <c r="C26" s="763"/>
    </row>
    <row r="27" spans="1:4" ht="13.5" customHeight="1" thickBot="1" x14ac:dyDescent="0.3">
      <c r="B27" s="764"/>
      <c r="C27" s="765"/>
    </row>
    <row r="28" spans="1:4" ht="36" customHeight="1" thickBot="1" x14ac:dyDescent="0.3">
      <c r="A28" s="766"/>
      <c r="B28" s="767" t="s">
        <v>940</v>
      </c>
      <c r="C28" s="767"/>
    </row>
    <row r="29" spans="1:4" ht="15.6" thickBot="1" x14ac:dyDescent="0.3">
      <c r="B29" s="428" t="s">
        <v>929</v>
      </c>
      <c r="C29" s="78">
        <v>323</v>
      </c>
      <c r="D29" s="768"/>
    </row>
    <row r="30" spans="1:4" ht="15.6" thickBot="1" x14ac:dyDescent="0.3">
      <c r="B30" s="429" t="s">
        <v>941</v>
      </c>
      <c r="C30" s="430">
        <v>1023</v>
      </c>
      <c r="D30" s="768"/>
    </row>
    <row r="31" spans="1:4" ht="15.6" thickBot="1" x14ac:dyDescent="0.3">
      <c r="B31" s="430" t="s">
        <v>942</v>
      </c>
      <c r="C31" s="428">
        <v>375</v>
      </c>
    </row>
    <row r="32" spans="1:4" ht="15.6" thickBot="1" x14ac:dyDescent="0.3">
      <c r="B32" s="428" t="s">
        <v>943</v>
      </c>
      <c r="C32" s="428">
        <v>914</v>
      </c>
    </row>
    <row r="33" spans="2:4" ht="15.6" thickBot="1" x14ac:dyDescent="0.3">
      <c r="B33" s="428" t="s">
        <v>944</v>
      </c>
      <c r="C33" s="431">
        <v>1424</v>
      </c>
    </row>
    <row r="34" spans="2:4" ht="15.6" thickBot="1" x14ac:dyDescent="0.3">
      <c r="B34" s="428" t="s">
        <v>945</v>
      </c>
      <c r="C34" s="433">
        <v>1047</v>
      </c>
      <c r="D34" s="768"/>
    </row>
    <row r="35" spans="2:4" ht="15.6" thickBot="1" x14ac:dyDescent="0.3">
      <c r="B35" s="428" t="s">
        <v>946</v>
      </c>
      <c r="C35" s="432">
        <v>2122</v>
      </c>
      <c r="D35" s="768"/>
    </row>
    <row r="36" spans="2:4" ht="16.2" thickBot="1" x14ac:dyDescent="0.35">
      <c r="B36" s="769" t="s">
        <v>947</v>
      </c>
      <c r="C36" s="770">
        <f>SUM(C29:C35)</f>
        <v>7228</v>
      </c>
      <c r="D36" s="768"/>
    </row>
    <row r="37" spans="2:4" x14ac:dyDescent="0.25">
      <c r="B37" s="771"/>
      <c r="C37" s="771"/>
    </row>
    <row r="38" spans="2:4" ht="15.6" x14ac:dyDescent="0.25">
      <c r="B38" s="772" t="s">
        <v>930</v>
      </c>
      <c r="C38" s="773"/>
    </row>
    <row r="39" spans="2:4" x14ac:dyDescent="0.25">
      <c r="B39" s="348" t="s">
        <v>1527</v>
      </c>
      <c r="C39" s="773"/>
    </row>
    <row r="40" spans="2:4" x14ac:dyDescent="0.25">
      <c r="B40" s="348"/>
      <c r="C40" s="773"/>
    </row>
    <row r="41" spans="2:4" ht="15.6" x14ac:dyDescent="0.3">
      <c r="B41" s="774" t="s">
        <v>1548</v>
      </c>
      <c r="C41" s="773"/>
    </row>
    <row r="42" spans="2:4" x14ac:dyDescent="0.25">
      <c r="C42" s="773"/>
    </row>
    <row r="43" spans="2:4" ht="15.6" x14ac:dyDescent="0.25">
      <c r="B43" s="758" t="s">
        <v>931</v>
      </c>
    </row>
    <row r="44" spans="2:4" ht="15.6" x14ac:dyDescent="0.25">
      <c r="B44" s="758"/>
    </row>
    <row r="45" spans="2:4" x14ac:dyDescent="0.25">
      <c r="B45" s="80" t="s">
        <v>932</v>
      </c>
    </row>
    <row r="46" spans="2:4" x14ac:dyDescent="0.25">
      <c r="B46" s="80" t="s">
        <v>933</v>
      </c>
      <c r="C46" s="765"/>
    </row>
    <row r="47" spans="2:4" x14ac:dyDescent="0.25">
      <c r="B47" s="80" t="s">
        <v>934</v>
      </c>
    </row>
    <row r="48" spans="2:4" x14ac:dyDescent="0.25">
      <c r="B48" s="80" t="s">
        <v>935</v>
      </c>
    </row>
    <row r="49" spans="2:3" x14ac:dyDescent="0.25">
      <c r="B49" s="80" t="s">
        <v>936</v>
      </c>
    </row>
    <row r="50" spans="2:3" x14ac:dyDescent="0.25">
      <c r="B50" s="80" t="s">
        <v>937</v>
      </c>
    </row>
    <row r="51" spans="2:3" ht="57.75" customHeight="1" x14ac:dyDescent="0.25">
      <c r="B51" s="762"/>
    </row>
    <row r="52" spans="2:3" ht="15.6" x14ac:dyDescent="0.25">
      <c r="B52" s="758" t="s">
        <v>938</v>
      </c>
    </row>
    <row r="53" spans="2:3" x14ac:dyDescent="0.25">
      <c r="B53" s="763" t="s">
        <v>1528</v>
      </c>
      <c r="C53" s="775"/>
    </row>
    <row r="54" spans="2:3" x14ac:dyDescent="0.25">
      <c r="B54" s="763" t="s">
        <v>948</v>
      </c>
    </row>
    <row r="55" spans="2:3" x14ac:dyDescent="0.25">
      <c r="B55" s="765"/>
    </row>
    <row r="56" spans="2:3" ht="15.6" x14ac:dyDescent="0.25">
      <c r="B56" s="113" t="s">
        <v>949</v>
      </c>
    </row>
    <row r="57" spans="2:3" x14ac:dyDescent="0.25">
      <c r="B57" s="763" t="s">
        <v>950</v>
      </c>
    </row>
    <row r="58" spans="2:3" x14ac:dyDescent="0.25">
      <c r="B58" s="763" t="s">
        <v>939</v>
      </c>
    </row>
    <row r="59" spans="2:3" x14ac:dyDescent="0.25">
      <c r="B59" s="763" t="s">
        <v>1529</v>
      </c>
    </row>
    <row r="61" spans="2:3" ht="15.6" x14ac:dyDescent="0.25">
      <c r="B61" s="113"/>
    </row>
  </sheetData>
  <sheetProtection algorithmName="SHA-512" hashValue="sgE5KGzu1ArZspHMxL5wZyPF8pJpriinXM6IvAxUei5oagE8qw1VQ+OdsJ2kDHocPk7dIGaElPZo+z0dUT63sg==" saltValue="xWo0iAX0pwxREfCzupZL3Q==" spinCount="100000" sheet="1" objects="1" scenarios="1" formatCells="0" formatColumns="0" formatRows="0" autoFilter="0" pivotTables="0"/>
  <mergeCells count="5">
    <mergeCell ref="A1:B1"/>
    <mergeCell ref="B4:C4"/>
    <mergeCell ref="B20:C20"/>
    <mergeCell ref="B24:C24"/>
    <mergeCell ref="B25:C25"/>
  </mergeCells>
  <hyperlinks>
    <hyperlink ref="B26" r:id="rId1" display="https://digital.nhs.uk/data-and-information/publications/statistical/national-pulmonary-hypertension-audit/12th-annual-report" xr:uid="{23EFE6EE-89AD-406F-A20B-7C1E56496A5B}"/>
    <hyperlink ref="B39" r:id="rId2" display="https://www.phauk.org/" xr:uid="{7A06B593-6A99-4D9A-B13A-7EDB1DAADEE6}"/>
  </hyperlinks>
  <pageMargins left="0.7" right="0.7"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00B050"/>
    <pageSetUpPr fitToPage="1"/>
  </sheetPr>
  <dimension ref="A1:F125"/>
  <sheetViews>
    <sheetView zoomScaleNormal="100" workbookViewId="0">
      <pane ySplit="1" topLeftCell="A2" activePane="bottomLeft" state="frozen"/>
      <selection pane="bottomLeft" activeCell="D1" sqref="D1:D1048576"/>
    </sheetView>
  </sheetViews>
  <sheetFormatPr defaultColWidth="8.81640625" defaultRowHeight="13.8" x14ac:dyDescent="0.25"/>
  <cols>
    <col min="1" max="1" width="12.08984375" style="146" customWidth="1"/>
    <col min="2" max="2" width="13.81640625" style="146" bestFit="1" customWidth="1"/>
    <col min="3" max="3" width="83.08984375" style="127" customWidth="1"/>
    <col min="4" max="4" width="13" style="148" hidden="1" customWidth="1"/>
    <col min="5" max="5" width="69.54296875" style="127" customWidth="1"/>
    <col min="6" max="6" width="58.26953125" style="127" customWidth="1"/>
    <col min="7" max="16384" width="8.81640625" style="127"/>
  </cols>
  <sheetData>
    <row r="1" spans="1:6" s="146" customFormat="1" ht="55.2" x14ac:dyDescent="0.25">
      <c r="A1" s="114" t="s">
        <v>94</v>
      </c>
      <c r="B1" s="114" t="s">
        <v>36</v>
      </c>
      <c r="C1" s="114" t="s">
        <v>40</v>
      </c>
      <c r="D1" s="115" t="s">
        <v>103</v>
      </c>
      <c r="E1" s="114" t="s">
        <v>370</v>
      </c>
      <c r="F1" s="146" t="s">
        <v>606</v>
      </c>
    </row>
    <row r="2" spans="1:6" s="119" customFormat="1" ht="156" customHeight="1" x14ac:dyDescent="0.25">
      <c r="A2" s="114"/>
      <c r="B2" s="114" t="s">
        <v>37</v>
      </c>
      <c r="C2" s="276" t="s">
        <v>579</v>
      </c>
      <c r="D2" s="117"/>
      <c r="E2" s="137" t="s">
        <v>580</v>
      </c>
    </row>
    <row r="3" spans="1:6" s="124" customFormat="1" x14ac:dyDescent="0.25">
      <c r="A3" s="120"/>
      <c r="B3" s="121"/>
      <c r="C3" s="122" t="s">
        <v>44</v>
      </c>
      <c r="D3" s="123"/>
      <c r="E3" s="241"/>
    </row>
    <row r="4" spans="1:6" s="119" customFormat="1" ht="35.25" customHeight="1" x14ac:dyDescent="0.25">
      <c r="A4" s="114"/>
      <c r="B4" s="114" t="s">
        <v>39</v>
      </c>
      <c r="C4" s="117" t="s">
        <v>581</v>
      </c>
      <c r="D4" s="125" t="s">
        <v>73</v>
      </c>
      <c r="E4" s="277" t="s">
        <v>371</v>
      </c>
    </row>
    <row r="5" spans="1:6" s="119" customFormat="1" ht="138" x14ac:dyDescent="0.25">
      <c r="A5" s="114"/>
      <c r="B5" s="114" t="s">
        <v>39</v>
      </c>
      <c r="C5" s="117" t="s">
        <v>368</v>
      </c>
      <c r="D5" s="125"/>
      <c r="E5" s="277" t="s">
        <v>594</v>
      </c>
    </row>
    <row r="6" spans="1:6" s="119" customFormat="1" ht="41.4" x14ac:dyDescent="0.25">
      <c r="A6" s="278"/>
      <c r="B6" s="278" t="s">
        <v>39</v>
      </c>
      <c r="C6" s="277" t="s">
        <v>372</v>
      </c>
      <c r="D6" s="279"/>
      <c r="E6" s="277" t="s">
        <v>582</v>
      </c>
    </row>
    <row r="7" spans="1:6" s="119" customFormat="1" ht="27.6" x14ac:dyDescent="0.25">
      <c r="A7" s="280"/>
      <c r="B7" s="280" t="s">
        <v>39</v>
      </c>
      <c r="C7" s="281" t="s">
        <v>374</v>
      </c>
      <c r="D7" s="282"/>
      <c r="E7" s="281" t="s">
        <v>373</v>
      </c>
    </row>
    <row r="8" spans="1:6" ht="303.60000000000002" x14ac:dyDescent="0.25">
      <c r="A8" s="294"/>
      <c r="B8" s="114" t="s">
        <v>39</v>
      </c>
      <c r="C8" s="126" t="s">
        <v>104</v>
      </c>
      <c r="D8" s="125" t="s">
        <v>105</v>
      </c>
      <c r="E8" s="283" t="s">
        <v>583</v>
      </c>
    </row>
    <row r="9" spans="1:6" ht="27.6" x14ac:dyDescent="0.25">
      <c r="A9" s="280"/>
      <c r="B9" s="280" t="s">
        <v>39</v>
      </c>
      <c r="C9" s="284" t="s">
        <v>375</v>
      </c>
      <c r="D9" s="282"/>
      <c r="E9" s="281" t="s">
        <v>373</v>
      </c>
    </row>
    <row r="10" spans="1:6" s="119" customFormat="1" ht="179.4" x14ac:dyDescent="0.25">
      <c r="A10" s="114"/>
      <c r="B10" s="114" t="s">
        <v>38</v>
      </c>
      <c r="C10" s="128" t="s">
        <v>106</v>
      </c>
      <c r="D10" s="125" t="s">
        <v>107</v>
      </c>
      <c r="E10" s="137" t="s">
        <v>578</v>
      </c>
    </row>
    <row r="11" spans="1:6" s="119" customFormat="1" ht="140.55000000000001" customHeight="1" x14ac:dyDescent="0.25">
      <c r="A11" s="294"/>
      <c r="B11" s="114" t="s">
        <v>39</v>
      </c>
      <c r="C11" s="117" t="s">
        <v>584</v>
      </c>
      <c r="D11" s="125" t="s">
        <v>336</v>
      </c>
      <c r="E11" s="277" t="s">
        <v>376</v>
      </c>
    </row>
    <row r="12" spans="1:6" s="119" customFormat="1" ht="27.6" x14ac:dyDescent="0.25">
      <c r="A12" s="278"/>
      <c r="B12" s="278" t="s">
        <v>39</v>
      </c>
      <c r="C12" s="277" t="s">
        <v>418</v>
      </c>
      <c r="D12" s="279"/>
      <c r="E12" s="277" t="s">
        <v>585</v>
      </c>
    </row>
    <row r="13" spans="1:6" s="119" customFormat="1" ht="69" x14ac:dyDescent="0.25">
      <c r="A13" s="278"/>
      <c r="B13" s="278" t="s">
        <v>39</v>
      </c>
      <c r="C13" s="277" t="s">
        <v>377</v>
      </c>
      <c r="D13" s="279"/>
      <c r="E13" s="277" t="s">
        <v>586</v>
      </c>
    </row>
    <row r="14" spans="1:6" s="119" customFormat="1" ht="27.6" x14ac:dyDescent="0.25">
      <c r="A14" s="278"/>
      <c r="B14" s="278" t="s">
        <v>38</v>
      </c>
      <c r="C14" s="285" t="s">
        <v>378</v>
      </c>
      <c r="D14" s="279"/>
      <c r="E14" s="277" t="s">
        <v>587</v>
      </c>
    </row>
    <row r="15" spans="1:6" s="119" customFormat="1" x14ac:dyDescent="0.25">
      <c r="A15" s="280"/>
      <c r="B15" s="280" t="s">
        <v>39</v>
      </c>
      <c r="C15" s="281" t="s">
        <v>379</v>
      </c>
      <c r="D15" s="282"/>
      <c r="E15" s="281" t="s">
        <v>373</v>
      </c>
    </row>
    <row r="16" spans="1:6" s="119" customFormat="1" ht="27.6" x14ac:dyDescent="0.25">
      <c r="A16" s="280"/>
      <c r="B16" s="280" t="s">
        <v>38</v>
      </c>
      <c r="C16" s="286" t="s">
        <v>380</v>
      </c>
      <c r="D16" s="282"/>
      <c r="E16" s="281" t="s">
        <v>373</v>
      </c>
    </row>
    <row r="17" spans="1:5" s="119" customFormat="1" ht="27.6" x14ac:dyDescent="0.25">
      <c r="A17" s="280"/>
      <c r="B17" s="280" t="s">
        <v>39</v>
      </c>
      <c r="C17" s="281" t="s">
        <v>381</v>
      </c>
      <c r="D17" s="282"/>
      <c r="E17" s="281" t="s">
        <v>373</v>
      </c>
    </row>
    <row r="18" spans="1:5" s="119" customFormat="1" ht="27.6" x14ac:dyDescent="0.25">
      <c r="A18" s="287"/>
      <c r="B18" s="287" t="s">
        <v>39</v>
      </c>
      <c r="C18" s="288" t="s">
        <v>382</v>
      </c>
      <c r="D18" s="289"/>
      <c r="E18" s="290" t="s">
        <v>588</v>
      </c>
    </row>
    <row r="19" spans="1:5" s="119" customFormat="1" ht="96.6" x14ac:dyDescent="0.25">
      <c r="A19" s="129"/>
      <c r="B19" s="114" t="s">
        <v>39</v>
      </c>
      <c r="C19" s="117" t="s">
        <v>108</v>
      </c>
      <c r="D19" s="125"/>
      <c r="E19" s="137" t="s">
        <v>578</v>
      </c>
    </row>
    <row r="20" spans="1:5" s="119" customFormat="1" x14ac:dyDescent="0.25">
      <c r="A20" s="120"/>
      <c r="B20" s="121"/>
      <c r="C20" s="122" t="s">
        <v>19</v>
      </c>
      <c r="D20" s="123"/>
      <c r="E20" s="241"/>
    </row>
    <row r="21" spans="1:5" s="119" customFormat="1" ht="69" x14ac:dyDescent="0.25">
      <c r="A21" s="291"/>
      <c r="B21" s="291" t="s">
        <v>37</v>
      </c>
      <c r="C21" s="290" t="s">
        <v>419</v>
      </c>
      <c r="D21" s="292"/>
      <c r="E21" s="290" t="s">
        <v>590</v>
      </c>
    </row>
    <row r="22" spans="1:5" s="119" customFormat="1" ht="176.1" customHeight="1" x14ac:dyDescent="0.25">
      <c r="A22" s="114"/>
      <c r="B22" s="114" t="s">
        <v>37</v>
      </c>
      <c r="C22" s="117" t="s">
        <v>589</v>
      </c>
      <c r="D22" s="125" t="s">
        <v>109</v>
      </c>
      <c r="E22" s="137" t="s">
        <v>578</v>
      </c>
    </row>
    <row r="23" spans="1:5" s="119" customFormat="1" ht="110.4" x14ac:dyDescent="0.25">
      <c r="A23" s="287"/>
      <c r="B23" s="287" t="s">
        <v>37</v>
      </c>
      <c r="C23" s="283" t="s">
        <v>420</v>
      </c>
      <c r="D23" s="289"/>
      <c r="E23" s="293" t="s">
        <v>591</v>
      </c>
    </row>
    <row r="24" spans="1:5" s="119" customFormat="1" ht="27.6" x14ac:dyDescent="0.25">
      <c r="A24" s="114"/>
      <c r="B24" s="114" t="s">
        <v>39</v>
      </c>
      <c r="C24" s="117" t="s">
        <v>110</v>
      </c>
      <c r="D24" s="125"/>
      <c r="E24" s="137" t="s">
        <v>578</v>
      </c>
    </row>
    <row r="25" spans="1:5" s="119" customFormat="1" ht="100.35" customHeight="1" x14ac:dyDescent="0.25">
      <c r="A25" s="114"/>
      <c r="B25" s="114" t="s">
        <v>37</v>
      </c>
      <c r="C25" s="126" t="s">
        <v>592</v>
      </c>
      <c r="D25" s="130" t="s">
        <v>81</v>
      </c>
      <c r="E25" s="137" t="s">
        <v>578</v>
      </c>
    </row>
    <row r="26" spans="1:5" s="119" customFormat="1" x14ac:dyDescent="0.25">
      <c r="A26" s="120"/>
      <c r="B26" s="121"/>
      <c r="C26" s="122" t="s">
        <v>46</v>
      </c>
      <c r="D26" s="123"/>
      <c r="E26" s="241"/>
    </row>
    <row r="27" spans="1:5" s="119" customFormat="1" ht="151.80000000000001" x14ac:dyDescent="0.25">
      <c r="A27" s="296"/>
      <c r="B27" s="114" t="s">
        <v>39</v>
      </c>
      <c r="C27" s="131" t="s">
        <v>593</v>
      </c>
      <c r="D27" s="125" t="s">
        <v>47</v>
      </c>
      <c r="E27" s="277" t="s">
        <v>595</v>
      </c>
    </row>
    <row r="28" spans="1:5" s="119" customFormat="1" ht="124.2" x14ac:dyDescent="0.25">
      <c r="A28" s="228"/>
      <c r="B28" s="217" t="s">
        <v>39</v>
      </c>
      <c r="C28" s="218" t="s">
        <v>421</v>
      </c>
      <c r="D28" s="219"/>
      <c r="E28" s="218" t="s">
        <v>951</v>
      </c>
    </row>
    <row r="29" spans="1:5" ht="74.25" customHeight="1" x14ac:dyDescent="0.25">
      <c r="A29" s="114"/>
      <c r="B29" s="114" t="s">
        <v>39</v>
      </c>
      <c r="C29" s="117" t="s">
        <v>111</v>
      </c>
      <c r="D29" s="125" t="s">
        <v>112</v>
      </c>
      <c r="E29" s="295" t="s">
        <v>596</v>
      </c>
    </row>
    <row r="30" spans="1:5" ht="165.6" x14ac:dyDescent="0.25">
      <c r="A30" s="114"/>
      <c r="B30" s="114" t="s">
        <v>39</v>
      </c>
      <c r="C30" s="117" t="s">
        <v>337</v>
      </c>
      <c r="D30" s="125" t="s">
        <v>330</v>
      </c>
      <c r="E30" s="277" t="s">
        <v>597</v>
      </c>
    </row>
    <row r="31" spans="1:5" ht="165.6" x14ac:dyDescent="0.25">
      <c r="A31" s="294"/>
      <c r="B31" s="114" t="s">
        <v>39</v>
      </c>
      <c r="C31" s="117" t="s">
        <v>113</v>
      </c>
      <c r="D31" s="125" t="s">
        <v>114</v>
      </c>
      <c r="E31" s="131" t="s">
        <v>383</v>
      </c>
    </row>
    <row r="32" spans="1:5" ht="96.6" x14ac:dyDescent="0.25">
      <c r="A32" s="294"/>
      <c r="B32" s="217" t="s">
        <v>39</v>
      </c>
      <c r="C32" s="244" t="s">
        <v>422</v>
      </c>
      <c r="D32" s="219"/>
      <c r="E32" s="218" t="s">
        <v>598</v>
      </c>
    </row>
    <row r="33" spans="1:5" ht="27.6" x14ac:dyDescent="0.25">
      <c r="A33" s="217"/>
      <c r="B33" s="217" t="s">
        <v>38</v>
      </c>
      <c r="C33" s="227" t="s">
        <v>384</v>
      </c>
      <c r="D33" s="219"/>
      <c r="E33" s="218" t="s">
        <v>373</v>
      </c>
    </row>
    <row r="34" spans="1:5" ht="41.4" x14ac:dyDescent="0.25">
      <c r="A34" s="278"/>
      <c r="B34" s="278" t="s">
        <v>39</v>
      </c>
      <c r="C34" s="277" t="s">
        <v>385</v>
      </c>
      <c r="D34" s="279"/>
      <c r="E34" s="277" t="s">
        <v>600</v>
      </c>
    </row>
    <row r="35" spans="1:5" ht="27.6" x14ac:dyDescent="0.25">
      <c r="A35" s="217"/>
      <c r="B35" s="217" t="s">
        <v>38</v>
      </c>
      <c r="C35" s="227" t="s">
        <v>386</v>
      </c>
      <c r="D35" s="219"/>
      <c r="E35" s="218" t="s">
        <v>373</v>
      </c>
    </row>
    <row r="36" spans="1:5" ht="41.4" x14ac:dyDescent="0.25">
      <c r="A36" s="278"/>
      <c r="B36" s="278" t="s">
        <v>39</v>
      </c>
      <c r="C36" s="277" t="s">
        <v>387</v>
      </c>
      <c r="D36" s="279"/>
      <c r="E36" s="277" t="s">
        <v>599</v>
      </c>
    </row>
    <row r="37" spans="1:5" ht="27.6" x14ac:dyDescent="0.25">
      <c r="A37" s="217"/>
      <c r="B37" s="217" t="s">
        <v>38</v>
      </c>
      <c r="C37" s="227" t="s">
        <v>388</v>
      </c>
      <c r="D37" s="219"/>
      <c r="E37" s="218" t="s">
        <v>373</v>
      </c>
    </row>
    <row r="38" spans="1:5" s="124" customFormat="1" ht="151.80000000000001" x14ac:dyDescent="0.25">
      <c r="A38" s="129"/>
      <c r="B38" s="129" t="s">
        <v>39</v>
      </c>
      <c r="C38" s="131" t="s">
        <v>115</v>
      </c>
      <c r="D38" s="132" t="s">
        <v>116</v>
      </c>
      <c r="E38" s="137" t="s">
        <v>578</v>
      </c>
    </row>
    <row r="39" spans="1:5" s="119" customFormat="1" ht="276" x14ac:dyDescent="0.25">
      <c r="A39" s="129"/>
      <c r="B39" s="129" t="s">
        <v>39</v>
      </c>
      <c r="C39" s="131" t="s">
        <v>117</v>
      </c>
      <c r="D39" s="132" t="s">
        <v>118</v>
      </c>
      <c r="E39" s="137" t="s">
        <v>578</v>
      </c>
    </row>
    <row r="40" spans="1:5" s="119" customFormat="1" ht="41.4" x14ac:dyDescent="0.25">
      <c r="A40" s="129"/>
      <c r="B40" s="114" t="s">
        <v>39</v>
      </c>
      <c r="C40" s="131" t="s">
        <v>119</v>
      </c>
      <c r="D40" s="125"/>
      <c r="E40" s="137" t="s">
        <v>578</v>
      </c>
    </row>
    <row r="41" spans="1:5" s="119" customFormat="1" ht="41.4" x14ac:dyDescent="0.25">
      <c r="A41" s="114"/>
      <c r="B41" s="114" t="s">
        <v>39</v>
      </c>
      <c r="C41" s="117" t="s">
        <v>120</v>
      </c>
      <c r="D41" s="125"/>
      <c r="E41" s="137" t="s">
        <v>578</v>
      </c>
    </row>
    <row r="42" spans="1:5" s="124" customFormat="1" x14ac:dyDescent="0.25">
      <c r="A42" s="120"/>
      <c r="B42" s="121"/>
      <c r="C42" s="122" t="s">
        <v>53</v>
      </c>
      <c r="D42" s="123"/>
      <c r="E42" s="241"/>
    </row>
    <row r="43" spans="1:5" s="124" customFormat="1" ht="27.6" x14ac:dyDescent="0.25">
      <c r="A43" s="224"/>
      <c r="B43" s="217" t="s">
        <v>39</v>
      </c>
      <c r="C43" s="218" t="s">
        <v>390</v>
      </c>
      <c r="D43" s="225"/>
      <c r="E43" s="218" t="s">
        <v>373</v>
      </c>
    </row>
    <row r="44" spans="1:5" s="124" customFormat="1" ht="27.6" x14ac:dyDescent="0.25">
      <c r="A44" s="224"/>
      <c r="B44" s="217" t="s">
        <v>39</v>
      </c>
      <c r="C44" s="218" t="s">
        <v>391</v>
      </c>
      <c r="D44" s="225"/>
      <c r="E44" s="218" t="s">
        <v>373</v>
      </c>
    </row>
    <row r="45" spans="1:5" ht="138" x14ac:dyDescent="0.25">
      <c r="A45" s="129"/>
      <c r="B45" s="133" t="s">
        <v>39</v>
      </c>
      <c r="C45" s="117" t="s">
        <v>338</v>
      </c>
      <c r="D45" s="134" t="s">
        <v>54</v>
      </c>
      <c r="E45" s="137" t="s">
        <v>578</v>
      </c>
    </row>
    <row r="46" spans="1:5" ht="279" customHeight="1" x14ac:dyDescent="0.25">
      <c r="A46" s="294"/>
      <c r="B46" s="133" t="s">
        <v>39</v>
      </c>
      <c r="C46" s="117" t="s">
        <v>602</v>
      </c>
      <c r="D46" s="134"/>
      <c r="E46" s="131" t="s">
        <v>389</v>
      </c>
    </row>
    <row r="47" spans="1:5" s="119" customFormat="1" ht="234.6" x14ac:dyDescent="0.25">
      <c r="A47" s="114"/>
      <c r="B47" s="114" t="s">
        <v>38</v>
      </c>
      <c r="C47" s="135" t="s">
        <v>121</v>
      </c>
      <c r="D47" s="125" t="s">
        <v>122</v>
      </c>
      <c r="E47" s="117" t="s">
        <v>392</v>
      </c>
    </row>
    <row r="48" spans="1:5" s="119" customFormat="1" ht="126.6" customHeight="1" x14ac:dyDescent="0.25">
      <c r="A48" s="278"/>
      <c r="B48" s="278" t="s">
        <v>39</v>
      </c>
      <c r="C48" s="277" t="s">
        <v>394</v>
      </c>
      <c r="D48" s="279"/>
      <c r="E48" s="277" t="s">
        <v>601</v>
      </c>
    </row>
    <row r="49" spans="1:6" s="119" customFormat="1" ht="27.6" x14ac:dyDescent="0.25">
      <c r="A49" s="278"/>
      <c r="B49" s="278" t="s">
        <v>38</v>
      </c>
      <c r="C49" s="285" t="s">
        <v>395</v>
      </c>
      <c r="D49" s="279"/>
      <c r="E49" s="277" t="s">
        <v>373</v>
      </c>
    </row>
    <row r="50" spans="1:6" s="119" customFormat="1" ht="96.6" x14ac:dyDescent="0.25">
      <c r="A50" s="294"/>
      <c r="B50" s="217" t="s">
        <v>39</v>
      </c>
      <c r="C50" s="218" t="s">
        <v>396</v>
      </c>
      <c r="D50" s="219"/>
      <c r="E50" s="218" t="s">
        <v>603</v>
      </c>
    </row>
    <row r="51" spans="1:6" s="119" customFormat="1" ht="27.6" x14ac:dyDescent="0.25">
      <c r="A51" s="217"/>
      <c r="B51" s="217" t="s">
        <v>38</v>
      </c>
      <c r="C51" s="227" t="s">
        <v>397</v>
      </c>
      <c r="D51" s="219"/>
      <c r="E51" s="218" t="s">
        <v>373</v>
      </c>
    </row>
    <row r="52" spans="1:6" s="119" customFormat="1" ht="151.80000000000001" x14ac:dyDescent="0.25">
      <c r="A52" s="297"/>
      <c r="B52" s="114" t="s">
        <v>39</v>
      </c>
      <c r="C52" s="117" t="s">
        <v>123</v>
      </c>
      <c r="D52" s="125" t="s">
        <v>60</v>
      </c>
      <c r="E52" s="137" t="s">
        <v>578</v>
      </c>
    </row>
    <row r="53" spans="1:6" s="119" customFormat="1" ht="110.4" x14ac:dyDescent="0.25">
      <c r="A53" s="129"/>
      <c r="B53" s="114" t="s">
        <v>39</v>
      </c>
      <c r="C53" s="117" t="s">
        <v>339</v>
      </c>
      <c r="D53" s="125" t="s">
        <v>124</v>
      </c>
      <c r="E53" s="137" t="s">
        <v>578</v>
      </c>
    </row>
    <row r="54" spans="1:6" s="119" customFormat="1" ht="27.6" x14ac:dyDescent="0.25">
      <c r="A54" s="129"/>
      <c r="B54" s="114" t="s">
        <v>38</v>
      </c>
      <c r="C54" s="135" t="s">
        <v>125</v>
      </c>
      <c r="D54" s="132"/>
      <c r="E54" s="137" t="s">
        <v>578</v>
      </c>
    </row>
    <row r="55" spans="1:6" s="119" customFormat="1" ht="165.6" x14ac:dyDescent="0.25">
      <c r="A55" s="136"/>
      <c r="B55" s="114" t="s">
        <v>39</v>
      </c>
      <c r="C55" s="137" t="s">
        <v>126</v>
      </c>
      <c r="D55" s="125" t="s">
        <v>75</v>
      </c>
      <c r="E55" s="295" t="s">
        <v>393</v>
      </c>
    </row>
    <row r="56" spans="1:6" s="119" customFormat="1" ht="30" customHeight="1" x14ac:dyDescent="0.25">
      <c r="A56" s="303"/>
      <c r="B56" s="303"/>
      <c r="C56" s="304" t="s">
        <v>398</v>
      </c>
      <c r="D56" s="304" t="s">
        <v>398</v>
      </c>
      <c r="E56" s="295" t="s">
        <v>701</v>
      </c>
    </row>
    <row r="57" spans="1:6" s="119" customFormat="1" ht="41.4" x14ac:dyDescent="0.25">
      <c r="A57" s="302"/>
      <c r="B57" s="278" t="s">
        <v>39</v>
      </c>
      <c r="C57" s="295" t="s">
        <v>423</v>
      </c>
      <c r="D57" s="279"/>
      <c r="E57" s="295" t="s">
        <v>699</v>
      </c>
    </row>
    <row r="58" spans="1:6" s="119" customFormat="1" ht="55.2" x14ac:dyDescent="0.25">
      <c r="A58" s="302"/>
      <c r="B58" s="278" t="s">
        <v>39</v>
      </c>
      <c r="C58" s="277" t="s">
        <v>416</v>
      </c>
      <c r="D58" s="279"/>
      <c r="E58" s="295" t="s">
        <v>604</v>
      </c>
    </row>
    <row r="59" spans="1:6" s="119" customFormat="1" x14ac:dyDescent="0.25">
      <c r="A59" s="120"/>
      <c r="B59" s="121"/>
      <c r="C59" s="122" t="s">
        <v>52</v>
      </c>
      <c r="D59" s="123"/>
      <c r="E59" s="137" t="s">
        <v>578</v>
      </c>
    </row>
    <row r="60" spans="1:6" s="119" customFormat="1" ht="124.2" x14ac:dyDescent="0.25">
      <c r="A60" s="114"/>
      <c r="B60" s="114" t="s">
        <v>39</v>
      </c>
      <c r="C60" s="137" t="s">
        <v>340</v>
      </c>
      <c r="D60" s="125" t="s">
        <v>35</v>
      </c>
      <c r="E60" s="298" t="s">
        <v>399</v>
      </c>
    </row>
    <row r="61" spans="1:6" s="119" customFormat="1" ht="41.4" x14ac:dyDescent="0.25">
      <c r="A61" s="217"/>
      <c r="B61" s="217" t="s">
        <v>39</v>
      </c>
      <c r="C61" s="237" t="s">
        <v>401</v>
      </c>
      <c r="D61" s="219"/>
      <c r="E61" s="218" t="s">
        <v>373</v>
      </c>
    </row>
    <row r="62" spans="1:6" s="119" customFormat="1" ht="41.4" x14ac:dyDescent="0.25">
      <c r="A62" s="217"/>
      <c r="B62" s="217" t="s">
        <v>39</v>
      </c>
      <c r="C62" s="218" t="s">
        <v>402</v>
      </c>
      <c r="D62" s="219"/>
      <c r="E62" s="218" t="s">
        <v>373</v>
      </c>
    </row>
    <row r="63" spans="1:6" s="119" customFormat="1" ht="202.35" customHeight="1" x14ac:dyDescent="0.25">
      <c r="A63" s="114"/>
      <c r="B63" s="114" t="s">
        <v>39</v>
      </c>
      <c r="C63" s="117" t="s">
        <v>341</v>
      </c>
      <c r="D63" s="125" t="s">
        <v>331</v>
      </c>
      <c r="E63" s="137" t="s">
        <v>578</v>
      </c>
      <c r="F63" s="117" t="s">
        <v>605</v>
      </c>
    </row>
    <row r="64" spans="1:6" s="119" customFormat="1" ht="110.4" x14ac:dyDescent="0.25">
      <c r="A64" s="114"/>
      <c r="B64" s="114" t="s">
        <v>39</v>
      </c>
      <c r="C64" s="117" t="s">
        <v>127</v>
      </c>
      <c r="D64" s="125"/>
      <c r="E64" s="299" t="s">
        <v>400</v>
      </c>
    </row>
    <row r="65" spans="1:5" s="124" customFormat="1" ht="69" x14ac:dyDescent="0.25">
      <c r="A65" s="120"/>
      <c r="B65" s="121"/>
      <c r="C65" s="122" t="s">
        <v>23</v>
      </c>
      <c r="D65" s="138" t="s">
        <v>32</v>
      </c>
      <c r="E65" s="175"/>
    </row>
    <row r="66" spans="1:5" s="119" customFormat="1" ht="124.2" x14ac:dyDescent="0.25">
      <c r="A66" s="114"/>
      <c r="B66" s="114" t="s">
        <v>37</v>
      </c>
      <c r="C66" s="117" t="s">
        <v>607</v>
      </c>
      <c r="D66" s="125" t="s">
        <v>20</v>
      </c>
      <c r="E66" s="299" t="s">
        <v>424</v>
      </c>
    </row>
    <row r="67" spans="1:5" s="139" customFormat="1" ht="151.80000000000001" x14ac:dyDescent="0.25">
      <c r="A67" s="294"/>
      <c r="B67" s="114" t="s">
        <v>39</v>
      </c>
      <c r="C67" s="117" t="s">
        <v>128</v>
      </c>
      <c r="D67" s="125" t="s">
        <v>129</v>
      </c>
      <c r="E67" s="117" t="s">
        <v>403</v>
      </c>
    </row>
    <row r="68" spans="1:5" s="139" customFormat="1" x14ac:dyDescent="0.25">
      <c r="A68" s="120"/>
      <c r="B68" s="121"/>
      <c r="C68" s="122" t="s">
        <v>4</v>
      </c>
      <c r="D68" s="123"/>
      <c r="E68" s="241"/>
    </row>
    <row r="69" spans="1:5" s="119" customFormat="1" ht="165.6" x14ac:dyDescent="0.25">
      <c r="A69" s="114"/>
      <c r="B69" s="116" t="s">
        <v>39</v>
      </c>
      <c r="C69" s="117" t="s">
        <v>92</v>
      </c>
      <c r="D69" s="140" t="s">
        <v>130</v>
      </c>
      <c r="E69" s="295" t="s">
        <v>393</v>
      </c>
    </row>
    <row r="70" spans="1:5" s="119" customFormat="1" ht="27.6" x14ac:dyDescent="0.25">
      <c r="A70" s="217"/>
      <c r="B70" s="226" t="s">
        <v>38</v>
      </c>
      <c r="C70" s="226" t="s">
        <v>404</v>
      </c>
      <c r="D70" s="235"/>
      <c r="E70" s="237" t="s">
        <v>373</v>
      </c>
    </row>
    <row r="71" spans="1:5" s="119" customFormat="1" ht="151.80000000000001" x14ac:dyDescent="0.25">
      <c r="A71" s="114"/>
      <c r="B71" s="116" t="s">
        <v>39</v>
      </c>
      <c r="C71" s="117" t="s">
        <v>608</v>
      </c>
      <c r="D71" s="140" t="s">
        <v>98</v>
      </c>
      <c r="E71" s="277" t="s">
        <v>609</v>
      </c>
    </row>
    <row r="72" spans="1:5" s="119" customFormat="1" ht="95.25" customHeight="1" x14ac:dyDescent="0.25">
      <c r="A72" s="129"/>
      <c r="B72" s="116" t="s">
        <v>39</v>
      </c>
      <c r="C72" s="117" t="s">
        <v>342</v>
      </c>
      <c r="D72" s="140" t="s">
        <v>131</v>
      </c>
      <c r="E72" s="277" t="s">
        <v>405</v>
      </c>
    </row>
    <row r="73" spans="1:5" s="119" customFormat="1" ht="39.75" customHeight="1" x14ac:dyDescent="0.25">
      <c r="A73" s="129"/>
      <c r="B73" s="116" t="s">
        <v>38</v>
      </c>
      <c r="C73" s="135" t="s">
        <v>132</v>
      </c>
      <c r="D73" s="125" t="s">
        <v>133</v>
      </c>
      <c r="E73" s="295" t="s">
        <v>393</v>
      </c>
    </row>
    <row r="74" spans="1:5" s="139" customFormat="1" ht="207" x14ac:dyDescent="0.25">
      <c r="A74" s="114"/>
      <c r="B74" s="116" t="s">
        <v>39</v>
      </c>
      <c r="C74" s="117" t="s">
        <v>134</v>
      </c>
      <c r="D74" s="140" t="s">
        <v>135</v>
      </c>
      <c r="E74" s="277" t="s">
        <v>610</v>
      </c>
    </row>
    <row r="75" spans="1:5" s="119" customFormat="1" x14ac:dyDescent="0.25">
      <c r="A75" s="120"/>
      <c r="B75" s="121"/>
      <c r="C75" s="122" t="s">
        <v>136</v>
      </c>
      <c r="D75" s="123"/>
      <c r="E75" s="241"/>
    </row>
    <row r="76" spans="1:5" s="124" customFormat="1" ht="110.4" x14ac:dyDescent="0.25">
      <c r="A76" s="114"/>
      <c r="B76" s="116" t="s">
        <v>39</v>
      </c>
      <c r="C76" s="117" t="s">
        <v>137</v>
      </c>
      <c r="D76" s="141"/>
      <c r="E76" s="277" t="s">
        <v>612</v>
      </c>
    </row>
    <row r="77" spans="1:5" s="119" customFormat="1" ht="110.4" x14ac:dyDescent="0.25">
      <c r="A77" s="114"/>
      <c r="B77" s="114" t="s">
        <v>38</v>
      </c>
      <c r="C77" s="142" t="s">
        <v>88</v>
      </c>
      <c r="D77" s="125" t="s">
        <v>138</v>
      </c>
      <c r="E77" s="137" t="s">
        <v>393</v>
      </c>
    </row>
    <row r="78" spans="1:5" s="119" customFormat="1" ht="248.4" x14ac:dyDescent="0.25">
      <c r="A78" s="129"/>
      <c r="B78" s="114" t="s">
        <v>39</v>
      </c>
      <c r="C78" s="117" t="s">
        <v>343</v>
      </c>
      <c r="D78" s="125" t="s">
        <v>84</v>
      </c>
      <c r="E78" s="295" t="s">
        <v>611</v>
      </c>
    </row>
    <row r="79" spans="1:5" s="119" customFormat="1" ht="69" x14ac:dyDescent="0.25">
      <c r="A79" s="114"/>
      <c r="B79" s="114" t="s">
        <v>39</v>
      </c>
      <c r="C79" s="117" t="s">
        <v>344</v>
      </c>
      <c r="D79" s="125" t="s">
        <v>31</v>
      </c>
      <c r="E79" s="295" t="s">
        <v>613</v>
      </c>
    </row>
    <row r="80" spans="1:5" s="119" customFormat="1" x14ac:dyDescent="0.25">
      <c r="A80" s="120"/>
      <c r="B80" s="121"/>
      <c r="C80" s="122" t="s">
        <v>51</v>
      </c>
      <c r="D80" s="123"/>
      <c r="E80" s="241"/>
    </row>
    <row r="81" spans="1:5" s="119" customFormat="1" ht="165.6" x14ac:dyDescent="0.25">
      <c r="A81" s="224"/>
      <c r="B81" s="217" t="s">
        <v>39</v>
      </c>
      <c r="C81" s="237" t="s">
        <v>417</v>
      </c>
      <c r="D81" s="225"/>
      <c r="E81" s="237" t="s">
        <v>373</v>
      </c>
    </row>
    <row r="82" spans="1:5" s="119" customFormat="1" ht="151.80000000000001" x14ac:dyDescent="0.25">
      <c r="A82" s="294"/>
      <c r="B82" s="114" t="s">
        <v>39</v>
      </c>
      <c r="C82" s="117" t="s">
        <v>614</v>
      </c>
      <c r="D82" s="125" t="s">
        <v>59</v>
      </c>
      <c r="E82" s="300" t="s">
        <v>615</v>
      </c>
    </row>
    <row r="83" spans="1:5" s="119" customFormat="1" ht="165.6" x14ac:dyDescent="0.25">
      <c r="A83" s="294"/>
      <c r="B83" s="114" t="s">
        <v>39</v>
      </c>
      <c r="C83" s="143" t="s">
        <v>345</v>
      </c>
      <c r="D83" s="125" t="s">
        <v>61</v>
      </c>
      <c r="E83" s="301" t="s">
        <v>415</v>
      </c>
    </row>
    <row r="84" spans="1:5" s="119" customFormat="1" ht="71.099999999999994" customHeight="1" x14ac:dyDescent="0.25">
      <c r="A84" s="114"/>
      <c r="B84" s="114" t="s">
        <v>39</v>
      </c>
      <c r="C84" s="143" t="s">
        <v>139</v>
      </c>
      <c r="D84" s="125" t="s">
        <v>75</v>
      </c>
      <c r="E84" s="277" t="s">
        <v>616</v>
      </c>
    </row>
    <row r="85" spans="1:5" s="119" customFormat="1" ht="27.6" x14ac:dyDescent="0.25">
      <c r="A85" s="217"/>
      <c r="B85" s="217" t="s">
        <v>38</v>
      </c>
      <c r="C85" s="227" t="s">
        <v>406</v>
      </c>
      <c r="D85" s="219"/>
      <c r="E85" s="237" t="s">
        <v>373</v>
      </c>
    </row>
    <row r="86" spans="1:5" s="119" customFormat="1" ht="27.6" x14ac:dyDescent="0.25">
      <c r="A86" s="114"/>
      <c r="B86" s="114" t="s">
        <v>39</v>
      </c>
      <c r="C86" s="131" t="s">
        <v>140</v>
      </c>
      <c r="D86" s="125"/>
      <c r="E86" s="137" t="s">
        <v>578</v>
      </c>
    </row>
    <row r="87" spans="1:5" s="124" customFormat="1" ht="64.349999999999994" customHeight="1" x14ac:dyDescent="0.25">
      <c r="A87" s="136"/>
      <c r="B87" s="121"/>
      <c r="C87" s="122" t="s">
        <v>34</v>
      </c>
      <c r="D87" s="123"/>
      <c r="E87" s="241"/>
    </row>
    <row r="88" spans="1:5" ht="82.5" customHeight="1" x14ac:dyDescent="0.25">
      <c r="A88" s="294"/>
      <c r="B88" s="114" t="s">
        <v>39</v>
      </c>
      <c r="C88" s="117" t="s">
        <v>367</v>
      </c>
      <c r="D88" s="125" t="s">
        <v>141</v>
      </c>
      <c r="E88" s="150" t="s">
        <v>643</v>
      </c>
    </row>
    <row r="89" spans="1:5" ht="162.75" customHeight="1" x14ac:dyDescent="0.25">
      <c r="A89" s="114"/>
      <c r="B89" s="114" t="s">
        <v>37</v>
      </c>
      <c r="C89" s="117" t="s">
        <v>617</v>
      </c>
      <c r="D89" s="125" t="s">
        <v>91</v>
      </c>
      <c r="E89" s="311" t="s">
        <v>644</v>
      </c>
    </row>
    <row r="90" spans="1:5" ht="82.8" x14ac:dyDescent="0.25">
      <c r="A90" s="217"/>
      <c r="B90" s="217" t="s">
        <v>39</v>
      </c>
      <c r="C90" s="218" t="s">
        <v>407</v>
      </c>
      <c r="D90" s="219"/>
      <c r="E90" s="237" t="s">
        <v>373</v>
      </c>
    </row>
    <row r="91" spans="1:5" ht="41.4" x14ac:dyDescent="0.25">
      <c r="A91" s="278"/>
      <c r="B91" s="278" t="s">
        <v>39</v>
      </c>
      <c r="C91" s="277" t="s">
        <v>408</v>
      </c>
      <c r="D91" s="279"/>
      <c r="E91" s="295" t="s">
        <v>619</v>
      </c>
    </row>
    <row r="92" spans="1:5" ht="220.8" x14ac:dyDescent="0.25">
      <c r="A92" s="129"/>
      <c r="B92" s="114" t="s">
        <v>39</v>
      </c>
      <c r="C92" s="117" t="s">
        <v>618</v>
      </c>
      <c r="D92" s="125" t="s">
        <v>142</v>
      </c>
      <c r="E92" s="137" t="s">
        <v>578</v>
      </c>
    </row>
    <row r="93" spans="1:5" s="124" customFormat="1" ht="110.4" x14ac:dyDescent="0.25">
      <c r="A93" s="297"/>
      <c r="B93" s="114" t="s">
        <v>39</v>
      </c>
      <c r="C93" s="117" t="s">
        <v>143</v>
      </c>
      <c r="D93" s="125" t="s">
        <v>33</v>
      </c>
      <c r="E93" s="150" t="s">
        <v>425</v>
      </c>
    </row>
    <row r="94" spans="1:5" s="124" customFormat="1" ht="208.8" x14ac:dyDescent="0.25">
      <c r="A94" s="224"/>
      <c r="B94" s="217" t="s">
        <v>39</v>
      </c>
      <c r="C94" s="218" t="s">
        <v>426</v>
      </c>
      <c r="D94" s="219"/>
      <c r="E94" s="237" t="s">
        <v>373</v>
      </c>
    </row>
    <row r="95" spans="1:5" s="124" customFormat="1" ht="27.6" x14ac:dyDescent="0.25">
      <c r="A95" s="302"/>
      <c r="B95" s="278" t="s">
        <v>39</v>
      </c>
      <c r="C95" s="295" t="s">
        <v>409</v>
      </c>
      <c r="D95" s="279"/>
      <c r="E95" s="295" t="s">
        <v>621</v>
      </c>
    </row>
    <row r="96" spans="1:5" s="124" customFormat="1" ht="55.2" x14ac:dyDescent="0.25">
      <c r="A96" s="302"/>
      <c r="B96" s="278" t="s">
        <v>39</v>
      </c>
      <c r="C96" s="295" t="s">
        <v>410</v>
      </c>
      <c r="D96" s="279"/>
      <c r="E96" s="295" t="s">
        <v>620</v>
      </c>
    </row>
    <row r="97" spans="1:5" ht="87.75" customHeight="1" x14ac:dyDescent="0.25">
      <c r="A97" s="136"/>
      <c r="B97" s="114" t="s">
        <v>39</v>
      </c>
      <c r="C97" s="117" t="s">
        <v>144</v>
      </c>
      <c r="D97" s="125" t="s">
        <v>145</v>
      </c>
      <c r="E97" s="137" t="s">
        <v>578</v>
      </c>
    </row>
    <row r="98" spans="1:5" x14ac:dyDescent="0.25">
      <c r="A98" s="120"/>
      <c r="B98" s="121"/>
      <c r="C98" s="122" t="s">
        <v>1</v>
      </c>
      <c r="D98" s="123"/>
      <c r="E98" s="241"/>
    </row>
    <row r="99" spans="1:5" s="124" customFormat="1" ht="84.75" customHeight="1" x14ac:dyDescent="0.25">
      <c r="A99" s="136"/>
      <c r="B99" s="114" t="s">
        <v>39</v>
      </c>
      <c r="C99" s="117" t="s">
        <v>146</v>
      </c>
      <c r="D99" s="125" t="s">
        <v>67</v>
      </c>
      <c r="E99" s="295" t="s">
        <v>622</v>
      </c>
    </row>
    <row r="100" spans="1:5" s="124" customFormat="1" ht="55.8" x14ac:dyDescent="0.25">
      <c r="A100" s="302"/>
      <c r="B100" s="278" t="s">
        <v>39</v>
      </c>
      <c r="C100" s="295" t="s">
        <v>427</v>
      </c>
      <c r="D100" s="279"/>
      <c r="E100" s="277" t="s">
        <v>623</v>
      </c>
    </row>
    <row r="101" spans="1:5" ht="82.8" x14ac:dyDescent="0.25">
      <c r="A101" s="136"/>
      <c r="B101" s="114" t="s">
        <v>39</v>
      </c>
      <c r="C101" s="117" t="s">
        <v>147</v>
      </c>
      <c r="D101" s="125" t="s">
        <v>67</v>
      </c>
      <c r="E101" s="295" t="s">
        <v>393</v>
      </c>
    </row>
    <row r="102" spans="1:5" ht="248.4" x14ac:dyDescent="0.25">
      <c r="A102" s="294"/>
      <c r="B102" s="114" t="s">
        <v>37</v>
      </c>
      <c r="C102" s="117" t="s">
        <v>624</v>
      </c>
      <c r="D102" s="125" t="s">
        <v>71</v>
      </c>
      <c r="E102" s="150" t="s">
        <v>428</v>
      </c>
    </row>
    <row r="103" spans="1:5" ht="38.25" customHeight="1" x14ac:dyDescent="0.25">
      <c r="A103" s="114"/>
      <c r="B103" s="114" t="s">
        <v>38</v>
      </c>
      <c r="C103" s="135" t="s">
        <v>148</v>
      </c>
      <c r="D103" s="144" t="s">
        <v>149</v>
      </c>
      <c r="E103" s="137" t="s">
        <v>578</v>
      </c>
    </row>
    <row r="104" spans="1:5" ht="72.75" customHeight="1" x14ac:dyDescent="0.25">
      <c r="A104" s="145"/>
      <c r="B104" s="114" t="s">
        <v>39</v>
      </c>
      <c r="C104" s="117" t="s">
        <v>625</v>
      </c>
      <c r="D104" s="125" t="s">
        <v>150</v>
      </c>
      <c r="E104" s="277" t="s">
        <v>411</v>
      </c>
    </row>
    <row r="105" spans="1:5" ht="27.6" x14ac:dyDescent="0.25">
      <c r="A105" s="114"/>
      <c r="B105" s="114" t="s">
        <v>39</v>
      </c>
      <c r="C105" s="117" t="s">
        <v>151</v>
      </c>
      <c r="D105" s="125"/>
      <c r="E105" s="295" t="s">
        <v>393</v>
      </c>
    </row>
    <row r="106" spans="1:5" ht="33.75" customHeight="1" x14ac:dyDescent="0.25">
      <c r="A106" s="114"/>
      <c r="B106" s="114" t="s">
        <v>38</v>
      </c>
      <c r="C106" s="135" t="s">
        <v>152</v>
      </c>
      <c r="D106" s="125" t="s">
        <v>122</v>
      </c>
      <c r="E106" s="295" t="s">
        <v>393</v>
      </c>
    </row>
    <row r="107" spans="1:5" s="124" customFormat="1" x14ac:dyDescent="0.25">
      <c r="A107" s="121"/>
      <c r="B107" s="121"/>
      <c r="C107" s="122" t="s">
        <v>49</v>
      </c>
      <c r="D107" s="123"/>
      <c r="E107" s="241"/>
    </row>
    <row r="108" spans="1:5" ht="82.8" x14ac:dyDescent="0.25">
      <c r="A108" s="114"/>
      <c r="B108" s="114" t="s">
        <v>39</v>
      </c>
      <c r="C108" s="117" t="s">
        <v>153</v>
      </c>
      <c r="D108" s="125" t="s">
        <v>67</v>
      </c>
      <c r="E108" s="137" t="s">
        <v>578</v>
      </c>
    </row>
    <row r="109" spans="1:5" ht="27.6" x14ac:dyDescent="0.25">
      <c r="A109" s="294"/>
      <c r="B109" s="217" t="s">
        <v>38</v>
      </c>
      <c r="C109" s="226" t="s">
        <v>412</v>
      </c>
      <c r="D109" s="219"/>
      <c r="E109" s="237" t="s">
        <v>626</v>
      </c>
    </row>
    <row r="110" spans="1:5" ht="82.8" x14ac:dyDescent="0.25">
      <c r="A110" s="114"/>
      <c r="B110" s="114" t="s">
        <v>39</v>
      </c>
      <c r="C110" s="117" t="s">
        <v>154</v>
      </c>
      <c r="D110" s="238" t="s">
        <v>67</v>
      </c>
      <c r="E110" s="131" t="s">
        <v>413</v>
      </c>
    </row>
    <row r="111" spans="1:5" ht="27.6" x14ac:dyDescent="0.25">
      <c r="A111" s="294"/>
      <c r="B111" s="217" t="s">
        <v>38</v>
      </c>
      <c r="C111" s="226" t="s">
        <v>412</v>
      </c>
      <c r="D111" s="239"/>
      <c r="E111" s="237" t="s">
        <v>626</v>
      </c>
    </row>
    <row r="112" spans="1:5" x14ac:dyDescent="0.25">
      <c r="A112" s="303"/>
      <c r="B112" s="303"/>
      <c r="C112" s="304" t="s">
        <v>414</v>
      </c>
      <c r="D112" s="305"/>
      <c r="E112" s="306"/>
    </row>
    <row r="113" spans="1:6" ht="42.6" x14ac:dyDescent="0.25">
      <c r="A113" s="307"/>
      <c r="B113" s="278" t="s">
        <v>39</v>
      </c>
      <c r="C113" s="277" t="s">
        <v>429</v>
      </c>
      <c r="D113" s="305"/>
      <c r="E113" s="295" t="s">
        <v>373</v>
      </c>
      <c r="F113" s="127" t="s">
        <v>627</v>
      </c>
    </row>
    <row r="114" spans="1:6" x14ac:dyDescent="0.25">
      <c r="A114" s="147"/>
    </row>
    <row r="115" spans="1:6" x14ac:dyDescent="0.25">
      <c r="A115" s="147"/>
    </row>
    <row r="116" spans="1:6" x14ac:dyDescent="0.25">
      <c r="A116" s="147"/>
    </row>
    <row r="117" spans="1:6" x14ac:dyDescent="0.25">
      <c r="A117" s="147"/>
    </row>
    <row r="118" spans="1:6" x14ac:dyDescent="0.25">
      <c r="A118" s="147"/>
    </row>
    <row r="119" spans="1:6" x14ac:dyDescent="0.25">
      <c r="A119" s="147"/>
    </row>
    <row r="120" spans="1:6" x14ac:dyDescent="0.25">
      <c r="A120" s="147"/>
    </row>
    <row r="121" spans="1:6" x14ac:dyDescent="0.25">
      <c r="A121" s="147"/>
    </row>
    <row r="122" spans="1:6" x14ac:dyDescent="0.25">
      <c r="A122" s="147"/>
    </row>
    <row r="123" spans="1:6" x14ac:dyDescent="0.25">
      <c r="A123" s="147"/>
    </row>
    <row r="124" spans="1:6" x14ac:dyDescent="0.25">
      <c r="A124" s="147"/>
    </row>
    <row r="125" spans="1:6" x14ac:dyDescent="0.25">
      <c r="A125" s="147"/>
    </row>
  </sheetData>
  <autoFilter ref="A1:E113" xr:uid="{00000000-0001-0000-0800-000000000000}"/>
  <phoneticPr fontId="12" type="noConversion"/>
  <dataValidations count="1">
    <dataValidation type="list" allowBlank="1" showInputMessage="1" showErrorMessage="1" sqref="D56 C6:C7 B9:C9 B1:B8 C28 C12:C18 C85 C21 C23 C61:C62 C32:C37 C81 A56 C43:C44 C48:C51 C56:C58 C70 E4:E9 E11:E18 E27:E37 E46:E51 E64 E55:E58 E60:E62 E66:E67 E78:E79 E71:E72 E74 E76 E83:E84 E43:E44 C90:C91 E88:E89 E104 C94:C96 E99 C100 E102 E110 C109 B10:B1048576 C111:C113 A112 E112 E93" xr:uid="{00000000-0002-0000-0800-000004000000}">
      <formula1>Spec_Compl_Adj</formula1>
    </dataValidation>
  </dataValidations>
  <printOptions headings="1"/>
  <pageMargins left="0.70866141732283472" right="0.70866141732283472" top="0.74803149606299213" bottom="0.74803149606299213" header="0.31496062992125984" footer="0.31496062992125984"/>
  <pageSetup paperSize="8" fitToHeight="0" orientation="landscape" r:id="rId1"/>
  <headerFooter>
    <oddHeader>Page &amp;P&amp;R&amp;A</oddHeader>
    <oddFooter>&amp;F</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A72E-272B-4A32-923E-E0CC6CB0903B}">
  <sheetPr codeName="Sheet10">
    <tabColor rgb="FF92D050"/>
  </sheetPr>
  <dimension ref="A1:T1048576"/>
  <sheetViews>
    <sheetView zoomScale="80" zoomScaleNormal="80" workbookViewId="0"/>
  </sheetViews>
  <sheetFormatPr defaultColWidth="8.81640625" defaultRowHeight="13.8" x14ac:dyDescent="0.25"/>
  <cols>
    <col min="1" max="1" width="11.90625" style="146" customWidth="1"/>
    <col min="2" max="2" width="14.7265625" style="146" customWidth="1"/>
    <col min="3" max="3" width="107.54296875" style="127" customWidth="1"/>
    <col min="4" max="4" width="19.81640625" style="127" customWidth="1"/>
    <col min="5" max="5" width="13.26953125" style="127" hidden="1" customWidth="1"/>
    <col min="6" max="6" width="53.81640625" style="127" customWidth="1"/>
    <col min="7" max="7" width="20.08984375" style="127" customWidth="1"/>
    <col min="8" max="8" width="15" style="127" hidden="1" customWidth="1"/>
    <col min="9" max="9" width="27" style="127" customWidth="1"/>
    <col min="10" max="13" width="15" style="127" hidden="1" customWidth="1"/>
    <col min="14" max="14" width="0.26953125" style="127" customWidth="1"/>
    <col min="15" max="15" width="19.81640625" style="127" customWidth="1"/>
    <col min="16" max="16" width="20.7265625" style="127" customWidth="1"/>
    <col min="17" max="17" width="19.26953125" style="739" customWidth="1"/>
    <col min="18" max="18" width="26" style="127" hidden="1" customWidth="1"/>
    <col min="19" max="19" width="27.26953125" style="127" hidden="1" customWidth="1"/>
    <col min="20" max="20" width="78.54296875" style="127" hidden="1" customWidth="1"/>
    <col min="21" max="16384" width="8.81640625" style="127"/>
  </cols>
  <sheetData>
    <row r="1" spans="1:20" s="634" customFormat="1" ht="31.5" customHeight="1" x14ac:dyDescent="0.25">
      <c r="A1" s="153" t="s">
        <v>755</v>
      </c>
      <c r="D1" s="635"/>
      <c r="E1" s="635"/>
      <c r="F1" s="147" t="s">
        <v>755</v>
      </c>
      <c r="G1" s="636"/>
      <c r="H1" s="637" t="s">
        <v>1219</v>
      </c>
      <c r="I1" s="637"/>
      <c r="J1" s="638">
        <f>COUNTIF(B4:B100,"Compliance Yes/No")+COUNTIF(B4:B100,"Adjudication Question")</f>
        <v>16</v>
      </c>
      <c r="K1" s="637" t="s">
        <v>1219</v>
      </c>
      <c r="L1" s="637" t="s">
        <v>1219</v>
      </c>
      <c r="M1" s="637" t="s">
        <v>1219</v>
      </c>
      <c r="N1" s="637" t="s">
        <v>1219</v>
      </c>
      <c r="O1" s="637"/>
      <c r="P1" s="639"/>
      <c r="Q1" s="639"/>
      <c r="R1" s="640" t="e">
        <f>L2/O2</f>
        <v>#N/A</v>
      </c>
      <c r="S1" s="639"/>
      <c r="T1" s="671"/>
    </row>
    <row r="2" spans="1:20" s="634" customFormat="1" ht="27.75" customHeight="1" x14ac:dyDescent="0.25">
      <c r="A2" s="802" t="s">
        <v>1521</v>
      </c>
      <c r="B2" s="641">
        <f>COUNTIF(B5:B100,"Compliance Yes/No")+COUNTIF(B5:B100,"Specification")</f>
        <v>56</v>
      </c>
      <c r="D2" s="642"/>
      <c r="E2" s="642"/>
      <c r="F2" s="642"/>
      <c r="G2" s="643"/>
      <c r="H2" s="643"/>
      <c r="I2" s="643"/>
      <c r="J2" s="116" t="s">
        <v>1220</v>
      </c>
      <c r="K2" s="644"/>
      <c r="L2" s="645" t="e">
        <f>SUM(L7:L100)</f>
        <v>#N/A</v>
      </c>
      <c r="M2" s="646" t="e">
        <f>L2/O2</f>
        <v>#N/A</v>
      </c>
      <c r="N2" s="647"/>
      <c r="O2" s="645">
        <f>SUM(O7:O100)</f>
        <v>804</v>
      </c>
      <c r="P2" s="648">
        <f>SUM(P7:P100)</f>
        <v>0.99999999999999956</v>
      </c>
      <c r="Q2" s="648">
        <f>SUM(Q7:Q100)</f>
        <v>0.10000000000000003</v>
      </c>
      <c r="R2" s="649" t="e">
        <f>SUM(R7:R97)</f>
        <v>#N/A</v>
      </c>
      <c r="S2" s="648">
        <f>SUM(S7:S100)</f>
        <v>0</v>
      </c>
      <c r="T2" s="671"/>
    </row>
    <row r="3" spans="1:20" s="634" customFormat="1" ht="33.75" customHeight="1" x14ac:dyDescent="0.25">
      <c r="A3" s="650" t="s">
        <v>1524</v>
      </c>
      <c r="B3" s="650"/>
      <c r="C3" s="651"/>
      <c r="D3" s="652"/>
      <c r="E3" s="652"/>
      <c r="F3" s="652"/>
      <c r="G3" s="652"/>
      <c r="H3" s="652"/>
      <c r="I3" s="652"/>
      <c r="J3" s="652"/>
      <c r="K3" s="652"/>
      <c r="L3" s="652"/>
      <c r="M3" s="652"/>
      <c r="N3" s="652"/>
      <c r="O3" s="175"/>
      <c r="P3" s="653"/>
      <c r="Q3" s="653"/>
      <c r="R3" s="652"/>
      <c r="S3" s="653"/>
      <c r="T3" s="652"/>
    </row>
    <row r="4" spans="1:20" s="124" customFormat="1" ht="17.25" customHeight="1" x14ac:dyDescent="0.25">
      <c r="A4" s="650" t="s">
        <v>1605</v>
      </c>
      <c r="B4" s="655" t="s">
        <v>194</v>
      </c>
      <c r="C4" s="656"/>
      <c r="D4" s="652"/>
      <c r="E4" s="652"/>
      <c r="F4" s="652"/>
      <c r="G4" s="652"/>
      <c r="H4" s="652"/>
      <c r="I4" s="652"/>
      <c r="J4" s="652"/>
      <c r="K4" s="652"/>
      <c r="L4" s="652"/>
      <c r="M4" s="652"/>
      <c r="N4" s="652"/>
      <c r="O4" s="175"/>
      <c r="P4" s="653"/>
      <c r="Q4" s="653"/>
      <c r="R4" s="652"/>
      <c r="S4" s="653"/>
      <c r="T4" s="652"/>
    </row>
    <row r="5" spans="1:20" s="682" customFormat="1" ht="67.05" customHeight="1" x14ac:dyDescent="0.25">
      <c r="A5" s="245" t="s">
        <v>0</v>
      </c>
      <c r="B5" s="174" t="s">
        <v>1221</v>
      </c>
      <c r="C5" s="174" t="s">
        <v>40</v>
      </c>
      <c r="D5" s="678" t="s">
        <v>1222</v>
      </c>
      <c r="E5" s="678" t="s">
        <v>1223</v>
      </c>
      <c r="F5" s="679" t="s">
        <v>1224</v>
      </c>
      <c r="G5" s="245" t="s">
        <v>43</v>
      </c>
      <c r="H5" s="245" t="s">
        <v>8</v>
      </c>
      <c r="I5" s="245" t="s">
        <v>5</v>
      </c>
      <c r="J5" s="245" t="s">
        <v>11</v>
      </c>
      <c r="K5" s="245" t="s">
        <v>7</v>
      </c>
      <c r="L5" s="245" t="s">
        <v>10</v>
      </c>
      <c r="M5" s="245" t="s">
        <v>13</v>
      </c>
      <c r="N5" s="245" t="s">
        <v>1225</v>
      </c>
      <c r="O5" s="245" t="s">
        <v>14</v>
      </c>
      <c r="P5" s="680" t="s">
        <v>1226</v>
      </c>
      <c r="Q5" s="680" t="s">
        <v>1227</v>
      </c>
      <c r="R5" s="680" t="s">
        <v>1228</v>
      </c>
      <c r="S5" s="680" t="s">
        <v>1229</v>
      </c>
      <c r="T5" s="778" t="s">
        <v>1230</v>
      </c>
    </row>
    <row r="6" spans="1:20" s="779" customFormat="1" ht="16.05" customHeight="1" x14ac:dyDescent="0.25">
      <c r="A6" s="120"/>
      <c r="B6" s="120"/>
      <c r="C6" s="138" t="s">
        <v>1290</v>
      </c>
      <c r="D6" s="120"/>
      <c r="E6" s="120"/>
      <c r="F6" s="120"/>
      <c r="G6" s="120"/>
      <c r="H6" s="120"/>
      <c r="I6" s="120"/>
      <c r="J6" s="120"/>
      <c r="K6" s="120"/>
      <c r="L6" s="120"/>
      <c r="M6" s="120"/>
      <c r="N6" s="120"/>
      <c r="O6" s="120"/>
      <c r="P6" s="120"/>
      <c r="Q6" s="120"/>
      <c r="R6" s="120"/>
      <c r="S6" s="120"/>
      <c r="T6" s="672"/>
    </row>
    <row r="7" spans="1:20" s="119" customFormat="1" ht="134.55000000000001" customHeight="1" x14ac:dyDescent="0.25">
      <c r="A7" s="114" t="s">
        <v>1288</v>
      </c>
      <c r="B7" s="114" t="s">
        <v>37</v>
      </c>
      <c r="C7" s="117" t="s">
        <v>579</v>
      </c>
      <c r="D7" s="657">
        <f>ROUND(COUNTIF(D9:D85,"Yes")/($B$2-1),2)</f>
        <v>0</v>
      </c>
      <c r="E7" s="657"/>
      <c r="F7" s="658"/>
      <c r="G7" s="206" t="s">
        <v>1231</v>
      </c>
      <c r="H7" s="659">
        <f>VLOOKUP(G7,Lists!$A$45:$B$50,2,0)</f>
        <v>10</v>
      </c>
      <c r="I7" s="668" t="s">
        <v>1232</v>
      </c>
      <c r="J7" s="206" t="s">
        <v>1233</v>
      </c>
      <c r="K7" s="660">
        <f>IF(D7&gt;=0.97,6,IF(D7&gt;=0.9,4,IF(D7&gt;=0.8,2,IF(D7&gt;=0.7,1,0))))</f>
        <v>0</v>
      </c>
      <c r="L7" s="661">
        <f>K7*H7</f>
        <v>0</v>
      </c>
      <c r="M7" s="662">
        <f>IF(ISERROR(L7/O7),"n/a",L7/O7)</f>
        <v>0</v>
      </c>
      <c r="N7" s="729">
        <f>IF($B7=Lists!$A$14,Lists!$E$35)+IF($B7=Lists!$A$15,Lists!$E$40)+IF($B7=Lists!$A$16,Lists!$E$40)</f>
        <v>6</v>
      </c>
      <c r="O7" s="661">
        <f>H7*N7</f>
        <v>60</v>
      </c>
      <c r="P7" s="663">
        <f>IF((O7/$O$2)&gt;0.0001,O7/$O$2,"n/a")</f>
        <v>7.4626865671641784E-2</v>
      </c>
      <c r="Q7" s="663">
        <f>IF(ISERROR(P7*VLOOKUP($B$4,'Weighting '!$A$21:$B$31,2,0)),"n/a",P7*VLOOKUP($B$4,'Weighting '!$A$21:$B$31,2,0))</f>
        <v>7.462686567164179E-3</v>
      </c>
      <c r="R7" s="664">
        <f>IF($B7="Specification","n/a",L7/$O$2)</f>
        <v>0</v>
      </c>
      <c r="S7" s="663">
        <f>IF(ISERROR(R7*VLOOKUP($B$4,'Weighting '!$A$21:$B$31,2,0)),"n/a",R7*VLOOKUP($B$4,'Weighting '!$A$21:$B$31,2,0))</f>
        <v>0</v>
      </c>
      <c r="T7" s="673"/>
    </row>
    <row r="8" spans="1:20" s="124" customFormat="1" x14ac:dyDescent="0.25">
      <c r="A8" s="120" t="s">
        <v>1289</v>
      </c>
      <c r="B8" s="121"/>
      <c r="C8" s="122" t="s">
        <v>44</v>
      </c>
      <c r="D8" s="665"/>
      <c r="E8" s="665"/>
      <c r="F8" s="652"/>
      <c r="G8" s="652"/>
      <c r="H8" s="652"/>
      <c r="I8" s="652"/>
      <c r="J8" s="652"/>
      <c r="K8" s="652"/>
      <c r="L8" s="652"/>
      <c r="M8" s="652"/>
      <c r="N8" s="652"/>
      <c r="O8" s="175"/>
      <c r="P8" s="653"/>
      <c r="Q8" s="120"/>
      <c r="R8" s="653"/>
      <c r="S8" s="653"/>
      <c r="T8" s="654"/>
    </row>
    <row r="9" spans="1:20" s="119" customFormat="1" ht="51" customHeight="1" x14ac:dyDescent="0.25">
      <c r="A9" s="114" t="s">
        <v>1302</v>
      </c>
      <c r="B9" s="114" t="s">
        <v>39</v>
      </c>
      <c r="C9" s="117" t="s">
        <v>581</v>
      </c>
      <c r="D9" s="666"/>
      <c r="E9" s="666"/>
      <c r="F9" s="667" t="s">
        <v>958</v>
      </c>
      <c r="G9" s="206" t="s">
        <v>9</v>
      </c>
      <c r="H9" s="659">
        <f>VLOOKUP(G9,Lists!$A$45:$B$50,2,0)</f>
        <v>1.0000000000000001E-5</v>
      </c>
      <c r="I9" s="206" t="s">
        <v>9</v>
      </c>
      <c r="J9" s="206" t="s">
        <v>9</v>
      </c>
      <c r="K9" s="669">
        <f>VLOOKUP(J9,Lists!$A$35:$B$40,2,0)</f>
        <v>0</v>
      </c>
      <c r="L9" s="661">
        <f t="shared" ref="L9:L15" si="0">K9*H9</f>
        <v>0</v>
      </c>
      <c r="M9" s="662" t="str">
        <f t="shared" ref="M9:M15" si="1">IF(ISERROR(L9/O9),"n/a",L9/O9)</f>
        <v>n/a</v>
      </c>
      <c r="N9" s="729">
        <f>IF($B9=Lists!$A$14,Lists!$E$35)+IF($B9=Lists!$A$15,Lists!$E$40)+IF($B9=Lists!$A$16,Lists!$E$40)</f>
        <v>0</v>
      </c>
      <c r="O9" s="661">
        <f t="shared" ref="O9:O15" si="2">H9*N9</f>
        <v>0</v>
      </c>
      <c r="P9" s="663" t="str">
        <f t="shared" ref="P9:P15" si="3">IF((O9/$O$2)&gt;0.0001,O9/$O$2,"n/a")</f>
        <v>n/a</v>
      </c>
      <c r="Q9" s="663" t="str">
        <f>IF(ISERROR(P9*VLOOKUP($B$4,'Weighting '!$A$21:$B$31,2,0)),"n/a",P9*VLOOKUP($B$4,'Weighting '!$A$21:$B$31,2,0))</f>
        <v>n/a</v>
      </c>
      <c r="R9" s="664" t="str">
        <f t="shared" ref="R9:R15" si="4">IF($B9="Specification","n/a",L9/$O$2)</f>
        <v>n/a</v>
      </c>
      <c r="S9" s="663" t="str">
        <f>IF(ISERROR(R9*VLOOKUP($B$4,'Weighting '!$A$21:$B$31,2,0)),"n/a",R9*VLOOKUP($B$4,'Weighting '!$A$21:$B$31,2,0))</f>
        <v>n/a</v>
      </c>
      <c r="T9" s="673"/>
    </row>
    <row r="10" spans="1:20" s="119" customFormat="1" ht="168" customHeight="1" x14ac:dyDescent="0.25">
      <c r="A10" s="114" t="s">
        <v>1303</v>
      </c>
      <c r="B10" s="114" t="s">
        <v>39</v>
      </c>
      <c r="C10" s="117" t="s">
        <v>368</v>
      </c>
      <c r="D10" s="666"/>
      <c r="E10" s="666"/>
      <c r="F10" s="667" t="s">
        <v>958</v>
      </c>
      <c r="G10" s="206" t="s">
        <v>9</v>
      </c>
      <c r="H10" s="659">
        <f>VLOOKUP(G10,Lists!$A$45:$B$50,2,0)</f>
        <v>1.0000000000000001E-5</v>
      </c>
      <c r="I10" s="206" t="s">
        <v>9</v>
      </c>
      <c r="J10" s="206" t="s">
        <v>9</v>
      </c>
      <c r="K10" s="669">
        <f>VLOOKUP(J10,Lists!$A$35:$B$40,2,0)</f>
        <v>0</v>
      </c>
      <c r="L10" s="661">
        <f t="shared" si="0"/>
        <v>0</v>
      </c>
      <c r="M10" s="662" t="str">
        <f t="shared" si="1"/>
        <v>n/a</v>
      </c>
      <c r="N10" s="729">
        <f>IF($B10=Lists!$A$14,Lists!$E$35)+IF($B10=Lists!$A$15,Lists!$E$40)+IF($B10=Lists!$A$16,Lists!$E$40)</f>
        <v>0</v>
      </c>
      <c r="O10" s="661">
        <f t="shared" si="2"/>
        <v>0</v>
      </c>
      <c r="P10" s="663" t="str">
        <f t="shared" si="3"/>
        <v>n/a</v>
      </c>
      <c r="Q10" s="663" t="str">
        <f>IF(ISERROR(P10*VLOOKUP($B$4,'Weighting '!$A$21:$B$31,2,0)),"n/a",P10*VLOOKUP($B$4,'Weighting '!$A$21:$B$31,2,0))</f>
        <v>n/a</v>
      </c>
      <c r="R10" s="664" t="str">
        <f t="shared" si="4"/>
        <v>n/a</v>
      </c>
      <c r="S10" s="663" t="str">
        <f>IF(ISERROR(R10*VLOOKUP($B$4,'Weighting '!$A$21:$B$31,2,0)),"n/a",R10*VLOOKUP($B$4,'Weighting '!$A$21:$B$31,2,0))</f>
        <v>n/a</v>
      </c>
      <c r="T10" s="670"/>
    </row>
    <row r="11" spans="1:20" s="119" customFormat="1" ht="55.5" customHeight="1" x14ac:dyDescent="0.25">
      <c r="A11" s="114" t="s">
        <v>1304</v>
      </c>
      <c r="B11" s="114" t="s">
        <v>39</v>
      </c>
      <c r="C11" s="117" t="s">
        <v>1188</v>
      </c>
      <c r="D11" s="666"/>
      <c r="E11" s="666"/>
      <c r="F11" s="667" t="s">
        <v>958</v>
      </c>
      <c r="G11" s="206" t="s">
        <v>9</v>
      </c>
      <c r="H11" s="659">
        <f>VLOOKUP(G11,Lists!$A$45:$B$50,2,0)</f>
        <v>1.0000000000000001E-5</v>
      </c>
      <c r="I11" s="206" t="s">
        <v>9</v>
      </c>
      <c r="J11" s="206" t="s">
        <v>9</v>
      </c>
      <c r="K11" s="669">
        <f>VLOOKUP(J11,Lists!$A$35:$B$40,2,0)</f>
        <v>0</v>
      </c>
      <c r="L11" s="661">
        <f t="shared" si="0"/>
        <v>0</v>
      </c>
      <c r="M11" s="662" t="str">
        <f t="shared" si="1"/>
        <v>n/a</v>
      </c>
      <c r="N11" s="729">
        <f>IF($B11=Lists!$A$14,Lists!$E$35)+IF($B11=Lists!$A$15,Lists!$E$40)+IF($B11=Lists!$A$16,Lists!$E$40)</f>
        <v>0</v>
      </c>
      <c r="O11" s="661">
        <f t="shared" si="2"/>
        <v>0</v>
      </c>
      <c r="P11" s="663" t="str">
        <f t="shared" si="3"/>
        <v>n/a</v>
      </c>
      <c r="Q11" s="663" t="str">
        <f>IF(ISERROR(P11*VLOOKUP($B$4,'Weighting '!$A$21:$B$31,2,0)),"n/a",P11*VLOOKUP($B$4,'Weighting '!$A$21:$B$31,2,0))</f>
        <v>n/a</v>
      </c>
      <c r="R11" s="664" t="str">
        <f t="shared" si="4"/>
        <v>n/a</v>
      </c>
      <c r="S11" s="663" t="str">
        <f>IF(ISERROR(R11*VLOOKUP($B$4,'Weighting '!$A$21:$B$31,2,0)),"n/a",R11*VLOOKUP($B$4,'Weighting '!$A$21:$B$31,2,0))</f>
        <v>n/a</v>
      </c>
      <c r="T11" s="670"/>
    </row>
    <row r="12" spans="1:20" ht="49.05" customHeight="1" x14ac:dyDescent="0.25">
      <c r="A12" s="114" t="s">
        <v>1305</v>
      </c>
      <c r="B12" s="114" t="s">
        <v>39</v>
      </c>
      <c r="C12" s="126" t="s">
        <v>104</v>
      </c>
      <c r="D12" s="666"/>
      <c r="E12" s="666"/>
      <c r="F12" s="667" t="s">
        <v>958</v>
      </c>
      <c r="G12" s="206" t="s">
        <v>9</v>
      </c>
      <c r="H12" s="659">
        <f>VLOOKUP(G12,Lists!$A$45:$B$50,2,0)</f>
        <v>1.0000000000000001E-5</v>
      </c>
      <c r="I12" s="206" t="s">
        <v>9</v>
      </c>
      <c r="J12" s="206" t="s">
        <v>9</v>
      </c>
      <c r="K12" s="669">
        <f>VLOOKUP(J12,Lists!$A$35:$B$40,2,0)</f>
        <v>0</v>
      </c>
      <c r="L12" s="661">
        <f t="shared" si="0"/>
        <v>0</v>
      </c>
      <c r="M12" s="662" t="str">
        <f t="shared" si="1"/>
        <v>n/a</v>
      </c>
      <c r="N12" s="729">
        <f>IF($B12=Lists!$A$14,Lists!$E$35)+IF($B12=Lists!$A$15,Lists!$E$40)+IF($B12=Lists!$A$16,Lists!$E$40)</f>
        <v>0</v>
      </c>
      <c r="O12" s="661">
        <f t="shared" si="2"/>
        <v>0</v>
      </c>
      <c r="P12" s="663" t="str">
        <f t="shared" si="3"/>
        <v>n/a</v>
      </c>
      <c r="Q12" s="663" t="str">
        <f>IF(ISERROR(P12*VLOOKUP($B$4,'Weighting '!$A$21:$B$31,2,0)),"n/a",P12*VLOOKUP($B$4,'Weighting '!$A$21:$B$31,2,0))</f>
        <v>n/a</v>
      </c>
      <c r="R12" s="664" t="str">
        <f t="shared" si="4"/>
        <v>n/a</v>
      </c>
      <c r="S12" s="663" t="str">
        <f>IF(ISERROR(R12*VLOOKUP($B$4,'Weighting '!$A$21:$B$31,2,0)),"n/a",R12*VLOOKUP($B$4,'Weighting '!$A$21:$B$31,2,0))</f>
        <v>n/a</v>
      </c>
      <c r="T12" s="435"/>
    </row>
    <row r="13" spans="1:20" s="119" customFormat="1" ht="43.8" customHeight="1" x14ac:dyDescent="0.25">
      <c r="A13" s="129" t="s">
        <v>1356</v>
      </c>
      <c r="B13" s="129" t="s">
        <v>38</v>
      </c>
      <c r="C13" s="617" t="s">
        <v>1555</v>
      </c>
      <c r="D13" s="206" t="s">
        <v>958</v>
      </c>
      <c r="E13" s="206"/>
      <c r="F13" s="658"/>
      <c r="G13" s="206" t="s">
        <v>1276</v>
      </c>
      <c r="H13" s="659">
        <f>VLOOKUP(G13,Lists!$A$45:$B$50,2,0)</f>
        <v>8</v>
      </c>
      <c r="I13" s="668" t="s">
        <v>1257</v>
      </c>
      <c r="J13" s="668"/>
      <c r="K13" s="669" t="e">
        <f>VLOOKUP(J13,Lists!$A$35:$B$40,2,0)</f>
        <v>#N/A</v>
      </c>
      <c r="L13" s="661" t="e">
        <f t="shared" si="0"/>
        <v>#N/A</v>
      </c>
      <c r="M13" s="662" t="str">
        <f t="shared" si="1"/>
        <v>n/a</v>
      </c>
      <c r="N13" s="729">
        <f>IF($B13=Lists!$A$14,Lists!$E$35)+IF($B13=Lists!$A$15,Lists!$E$40)+IF($B13=Lists!$A$16,Lists!$E$40)</f>
        <v>6</v>
      </c>
      <c r="O13" s="661">
        <f t="shared" si="2"/>
        <v>48</v>
      </c>
      <c r="P13" s="663">
        <f t="shared" si="3"/>
        <v>5.9701492537313432E-2</v>
      </c>
      <c r="Q13" s="663">
        <f>IF(ISERROR(P13*VLOOKUP($B$4,'Weighting '!$A$21:$B$31,2,0)),"n/a",P13*VLOOKUP($B$4,'Weighting '!$A$21:$B$31,2,0))</f>
        <v>5.9701492537313433E-3</v>
      </c>
      <c r="R13" s="664" t="e">
        <f t="shared" si="4"/>
        <v>#N/A</v>
      </c>
      <c r="S13" s="663" t="str">
        <f>IF(ISERROR(R13*VLOOKUP($B$4,'Weighting '!$A$21:$B$31,2,0)),"n/a",R13*VLOOKUP($B$4,'Weighting '!$A$21:$B$31,2,0))</f>
        <v>n/a</v>
      </c>
      <c r="T13" s="670"/>
    </row>
    <row r="14" spans="1:20" s="119" customFormat="1" ht="88.35" customHeight="1" x14ac:dyDescent="0.25">
      <c r="A14" s="114" t="s">
        <v>1306</v>
      </c>
      <c r="B14" s="114" t="s">
        <v>39</v>
      </c>
      <c r="C14" s="117" t="s">
        <v>1036</v>
      </c>
      <c r="D14" s="666"/>
      <c r="E14" s="666"/>
      <c r="F14" s="667" t="s">
        <v>958</v>
      </c>
      <c r="G14" s="206" t="s">
        <v>9</v>
      </c>
      <c r="H14" s="659">
        <f>VLOOKUP(G14,Lists!$A$45:$B$50,2,0)</f>
        <v>1.0000000000000001E-5</v>
      </c>
      <c r="I14" s="206" t="s">
        <v>9</v>
      </c>
      <c r="J14" s="206" t="s">
        <v>9</v>
      </c>
      <c r="K14" s="669">
        <f>VLOOKUP(J14,Lists!$A$35:$B$40,2,0)</f>
        <v>0</v>
      </c>
      <c r="L14" s="661">
        <f t="shared" si="0"/>
        <v>0</v>
      </c>
      <c r="M14" s="662" t="str">
        <f t="shared" si="1"/>
        <v>n/a</v>
      </c>
      <c r="N14" s="729">
        <f>IF($B14=Lists!$A$14,Lists!$E$35)+IF($B14=Lists!$A$15,Lists!$E$40)+IF($B14=Lists!$A$16,Lists!$E$40)</f>
        <v>0</v>
      </c>
      <c r="O14" s="661">
        <f t="shared" si="2"/>
        <v>0</v>
      </c>
      <c r="P14" s="663" t="str">
        <f t="shared" si="3"/>
        <v>n/a</v>
      </c>
      <c r="Q14" s="663" t="str">
        <f>IF(ISERROR(P14*VLOOKUP($B$4,'Weighting '!$A$21:$B$31,2,0)),"n/a",P14*VLOOKUP($B$4,'Weighting '!$A$21:$B$31,2,0))</f>
        <v>n/a</v>
      </c>
      <c r="R14" s="664" t="str">
        <f t="shared" si="4"/>
        <v>n/a</v>
      </c>
      <c r="S14" s="663" t="str">
        <f>IF(ISERROR(R14*VLOOKUP($B$4,'Weighting '!$A$21:$B$31,2,0)),"n/a",R14*VLOOKUP($B$4,'Weighting '!$A$21:$B$31,2,0))</f>
        <v>n/a</v>
      </c>
      <c r="T14" s="670"/>
    </row>
    <row r="15" spans="1:20" s="119" customFormat="1" ht="102.6" customHeight="1" x14ac:dyDescent="0.25">
      <c r="A15" s="114" t="s">
        <v>1307</v>
      </c>
      <c r="B15" s="114" t="s">
        <v>39</v>
      </c>
      <c r="C15" s="117" t="s">
        <v>108</v>
      </c>
      <c r="D15" s="666"/>
      <c r="E15" s="666"/>
      <c r="F15" s="667" t="s">
        <v>958</v>
      </c>
      <c r="G15" s="206" t="s">
        <v>9</v>
      </c>
      <c r="H15" s="659">
        <f>VLOOKUP(G15,Lists!$A$45:$B$50,2,0)</f>
        <v>1.0000000000000001E-5</v>
      </c>
      <c r="I15" s="206" t="s">
        <v>9</v>
      </c>
      <c r="J15" s="206" t="s">
        <v>9</v>
      </c>
      <c r="K15" s="669">
        <f>VLOOKUP(J15,Lists!$A$35:$B$40,2,0)</f>
        <v>0</v>
      </c>
      <c r="L15" s="661">
        <f t="shared" si="0"/>
        <v>0</v>
      </c>
      <c r="M15" s="662" t="str">
        <f t="shared" si="1"/>
        <v>n/a</v>
      </c>
      <c r="N15" s="729">
        <f>IF($B15=Lists!$A$14,Lists!$E$35)+IF($B15=Lists!$A$15,Lists!$E$40)+IF($B15=Lists!$A$16,Lists!$E$40)</f>
        <v>0</v>
      </c>
      <c r="O15" s="661">
        <f t="shared" si="2"/>
        <v>0</v>
      </c>
      <c r="P15" s="663" t="str">
        <f t="shared" si="3"/>
        <v>n/a</v>
      </c>
      <c r="Q15" s="663" t="str">
        <f>IF(ISERROR(P15*VLOOKUP($B$4,'Weighting '!$A$21:$B$31,2,0)),"n/a",P15*VLOOKUP($B$4,'Weighting '!$A$21:$B$31,2,0))</f>
        <v>n/a</v>
      </c>
      <c r="R15" s="664" t="str">
        <f t="shared" si="4"/>
        <v>n/a</v>
      </c>
      <c r="S15" s="663" t="str">
        <f>IF(ISERROR(R15*VLOOKUP($B$4,'Weighting '!$A$21:$B$31,2,0)),"n/a",R15*VLOOKUP($B$4,'Weighting '!$A$21:$B$31,2,0))</f>
        <v>n/a</v>
      </c>
      <c r="T15" s="674"/>
    </row>
    <row r="16" spans="1:20" s="779" customFormat="1" x14ac:dyDescent="0.25">
      <c r="A16" s="120" t="s">
        <v>1291</v>
      </c>
      <c r="B16" s="120"/>
      <c r="C16" s="138" t="s">
        <v>19</v>
      </c>
      <c r="D16" s="120"/>
      <c r="E16" s="120"/>
      <c r="F16" s="120"/>
      <c r="G16" s="120"/>
      <c r="H16" s="120"/>
      <c r="I16" s="120"/>
      <c r="J16" s="120"/>
      <c r="K16" s="120"/>
      <c r="L16" s="120"/>
      <c r="M16" s="120"/>
      <c r="N16" s="120"/>
      <c r="O16" s="120"/>
      <c r="P16" s="120"/>
      <c r="Q16" s="120"/>
      <c r="R16" s="120"/>
      <c r="S16" s="120"/>
      <c r="T16" s="672"/>
    </row>
    <row r="17" spans="1:20" s="119" customFormat="1" ht="164.55" customHeight="1" x14ac:dyDescent="0.25">
      <c r="A17" s="114" t="s">
        <v>1351</v>
      </c>
      <c r="B17" s="114" t="s">
        <v>37</v>
      </c>
      <c r="C17" s="117" t="s">
        <v>589</v>
      </c>
      <c r="D17" s="666"/>
      <c r="E17" s="666"/>
      <c r="F17" s="666"/>
      <c r="G17" s="206" t="s">
        <v>1231</v>
      </c>
      <c r="H17" s="659">
        <f>VLOOKUP(G17,Lists!$A$45:$B$50,2,0)</f>
        <v>10</v>
      </c>
      <c r="I17" s="668" t="s">
        <v>29</v>
      </c>
      <c r="J17" s="668"/>
      <c r="K17" s="669" t="e">
        <f>VLOOKUP(J17,Lists!$A$35:$B$40,2,0)</f>
        <v>#N/A</v>
      </c>
      <c r="L17" s="661" t="e">
        <f t="shared" ref="L17:L19" si="5">K17*H17</f>
        <v>#N/A</v>
      </c>
      <c r="M17" s="662" t="str">
        <f t="shared" ref="M17:M19" si="6">IF(ISERROR(L17/O17),"n/a",L17/O17)</f>
        <v>n/a</v>
      </c>
      <c r="N17" s="729">
        <f>IF($B17=Lists!$A$14,Lists!$E$35)+IF($B17=Lists!$A$15,Lists!$E$40)+IF($B17=Lists!$A$16,Lists!$E$40)</f>
        <v>6</v>
      </c>
      <c r="O17" s="661">
        <f t="shared" ref="O17:O19" si="7">H17*N17</f>
        <v>60</v>
      </c>
      <c r="P17" s="663">
        <f t="shared" ref="P17:P19" si="8">IF((O17/$O$2)&gt;0.0001,O17/$O$2,"n/a")</f>
        <v>7.4626865671641784E-2</v>
      </c>
      <c r="Q17" s="663">
        <f>IF(ISERROR(P17*VLOOKUP($B$4,'Weighting '!$A$21:$B$31,2,0)),"n/a",P17*VLOOKUP($B$4,'Weighting '!$A$21:$B$31,2,0))</f>
        <v>7.462686567164179E-3</v>
      </c>
      <c r="R17" s="664" t="e">
        <f>IF($B17="Specification","n/a",L17/$O$2)</f>
        <v>#N/A</v>
      </c>
      <c r="S17" s="663" t="str">
        <f>IF(ISERROR(R17*VLOOKUP($B$4,'Weighting '!$A$21:$B$31,2,0)),"n/a",R17*VLOOKUP($B$4,'Weighting '!$A$21:$B$31,2,0))</f>
        <v>n/a</v>
      </c>
      <c r="T17" s="674"/>
    </row>
    <row r="18" spans="1:20" s="119" customFormat="1" ht="61.05" customHeight="1" x14ac:dyDescent="0.25">
      <c r="A18" s="114" t="s">
        <v>1308</v>
      </c>
      <c r="B18" s="114" t="s">
        <v>39</v>
      </c>
      <c r="C18" s="117" t="s">
        <v>110</v>
      </c>
      <c r="D18" s="666"/>
      <c r="E18" s="666"/>
      <c r="F18" s="667" t="s">
        <v>958</v>
      </c>
      <c r="G18" s="206" t="s">
        <v>9</v>
      </c>
      <c r="H18" s="659">
        <f>VLOOKUP(G18,Lists!$A$45:$B$50,2,0)</f>
        <v>1.0000000000000001E-5</v>
      </c>
      <c r="I18" s="206" t="s">
        <v>9</v>
      </c>
      <c r="J18" s="206" t="s">
        <v>9</v>
      </c>
      <c r="K18" s="669">
        <f>VLOOKUP(J18,Lists!$A$35:$B$40,2,0)</f>
        <v>0</v>
      </c>
      <c r="L18" s="661">
        <f t="shared" si="5"/>
        <v>0</v>
      </c>
      <c r="M18" s="662" t="str">
        <f t="shared" si="6"/>
        <v>n/a</v>
      </c>
      <c r="N18" s="729">
        <f>IF($B18=Lists!$A$14,Lists!$E$35)+IF($B18=Lists!$A$15,Lists!$E$40)+IF($B18=Lists!$A$16,Lists!$E$40)</f>
        <v>0</v>
      </c>
      <c r="O18" s="661">
        <f t="shared" si="7"/>
        <v>0</v>
      </c>
      <c r="P18" s="663" t="str">
        <f t="shared" si="8"/>
        <v>n/a</v>
      </c>
      <c r="Q18" s="663" t="str">
        <f>IF(ISERROR(P18*VLOOKUP($B$4,'Weighting '!$A$21:$B$31,2,0)),"n/a",P18*VLOOKUP($B$4,'Weighting '!$A$21:$B$31,2,0))</f>
        <v>n/a</v>
      </c>
      <c r="R18" s="664" t="str">
        <f>IF($B18="Specification","n/a",L18/$O$2)</f>
        <v>n/a</v>
      </c>
      <c r="S18" s="663" t="str">
        <f>IF(ISERROR(R18*VLOOKUP($B$4,'Weighting '!$A$21:$B$31,2,0)),"n/a",R18*VLOOKUP($B$4,'Weighting '!$A$21:$B$31,2,0))</f>
        <v>n/a</v>
      </c>
      <c r="T18" s="670"/>
    </row>
    <row r="19" spans="1:20" s="119" customFormat="1" ht="100.35" customHeight="1" x14ac:dyDescent="0.25">
      <c r="A19" s="114" t="s">
        <v>1352</v>
      </c>
      <c r="B19" s="114" t="s">
        <v>37</v>
      </c>
      <c r="C19" s="126" t="s">
        <v>592</v>
      </c>
      <c r="D19" s="666"/>
      <c r="E19" s="666"/>
      <c r="F19" s="666"/>
      <c r="G19" s="206" t="s">
        <v>1231</v>
      </c>
      <c r="H19" s="659">
        <f>VLOOKUP(G19,Lists!$A$45:$B$50,2,0)</f>
        <v>10</v>
      </c>
      <c r="I19" s="668" t="s">
        <v>29</v>
      </c>
      <c r="J19" s="668"/>
      <c r="K19" s="669" t="e">
        <f>VLOOKUP(J19,Lists!$A$35:$B$40,2,0)</f>
        <v>#N/A</v>
      </c>
      <c r="L19" s="661" t="e">
        <f t="shared" si="5"/>
        <v>#N/A</v>
      </c>
      <c r="M19" s="662" t="str">
        <f t="shared" si="6"/>
        <v>n/a</v>
      </c>
      <c r="N19" s="729">
        <f>IF($B19=Lists!$A$14,Lists!$E$35)+IF($B19=Lists!$A$15,Lists!$E$40)+IF($B19=Lists!$A$16,Lists!$E$40)</f>
        <v>6</v>
      </c>
      <c r="O19" s="661">
        <f t="shared" si="7"/>
        <v>60</v>
      </c>
      <c r="P19" s="663">
        <f t="shared" si="8"/>
        <v>7.4626865671641784E-2</v>
      </c>
      <c r="Q19" s="663">
        <f>IF(ISERROR(P19*VLOOKUP($B$4,'Weighting '!$A$21:$B$31,2,0)),"n/a",P19*VLOOKUP($B$4,'Weighting '!$A$21:$B$31,2,0))</f>
        <v>7.462686567164179E-3</v>
      </c>
      <c r="R19" s="664" t="e">
        <f>IF($B19="Specification","n/a",L19/$O$2)</f>
        <v>#N/A</v>
      </c>
      <c r="S19" s="663" t="str">
        <f>IF(ISERROR(R19*VLOOKUP($B$4,'Weighting '!$A$21:$B$31,2,0)),"n/a",R19*VLOOKUP($B$4,'Weighting '!$A$21:$B$31,2,0))</f>
        <v>n/a</v>
      </c>
      <c r="T19" s="674"/>
    </row>
    <row r="20" spans="1:20" s="780" customFormat="1" x14ac:dyDescent="0.25">
      <c r="A20" s="120" t="s">
        <v>1292</v>
      </c>
      <c r="B20" s="138"/>
      <c r="C20" s="138" t="s">
        <v>46</v>
      </c>
      <c r="D20" s="138"/>
      <c r="E20" s="138"/>
      <c r="F20" s="138"/>
      <c r="G20" s="138"/>
      <c r="H20" s="138"/>
      <c r="I20" s="138"/>
      <c r="J20" s="138"/>
      <c r="K20" s="138"/>
      <c r="L20" s="138"/>
      <c r="M20" s="138"/>
      <c r="N20" s="138"/>
      <c r="O20" s="138"/>
      <c r="P20" s="138"/>
      <c r="Q20" s="120"/>
      <c r="R20" s="138"/>
      <c r="S20" s="138"/>
      <c r="T20" s="675"/>
    </row>
    <row r="21" spans="1:20" s="119" customFormat="1" ht="93.6" customHeight="1" x14ac:dyDescent="0.25">
      <c r="A21" s="114" t="s">
        <v>1309</v>
      </c>
      <c r="B21" s="114" t="s">
        <v>39</v>
      </c>
      <c r="C21" s="131" t="s">
        <v>593</v>
      </c>
      <c r="D21" s="666"/>
      <c r="E21" s="666"/>
      <c r="F21" s="667" t="s">
        <v>958</v>
      </c>
      <c r="G21" s="206" t="s">
        <v>9</v>
      </c>
      <c r="H21" s="659">
        <f>VLOOKUP(G21,Lists!$A$45:$B$50,2,0)</f>
        <v>1.0000000000000001E-5</v>
      </c>
      <c r="I21" s="206" t="s">
        <v>9</v>
      </c>
      <c r="J21" s="206" t="s">
        <v>9</v>
      </c>
      <c r="K21" s="669">
        <f>VLOOKUP(J21,Lists!$A$35:$B$40,2,0)</f>
        <v>0</v>
      </c>
      <c r="L21" s="661">
        <f t="shared" ref="L21:L28" si="9">K21*H21</f>
        <v>0</v>
      </c>
      <c r="M21" s="662" t="str">
        <f t="shared" ref="M21:M28" si="10">IF(ISERROR(L21/O21),"n/a",L21/O21)</f>
        <v>n/a</v>
      </c>
      <c r="N21" s="729">
        <f>IF($B21=Lists!$A$14,Lists!$E$35)+IF($B21=Lists!$A$15,Lists!$E$40)+IF($B21=Lists!$A$16,Lists!$E$40)</f>
        <v>0</v>
      </c>
      <c r="O21" s="661">
        <f t="shared" ref="O21:O28" si="11">H21*N21</f>
        <v>0</v>
      </c>
      <c r="P21" s="663" t="str">
        <f t="shared" ref="P21:P28" si="12">IF((O21/$O$2)&gt;0.0001,O21/$O$2,"n/a")</f>
        <v>n/a</v>
      </c>
      <c r="Q21" s="663" t="str">
        <f>IF(ISERROR(P21*VLOOKUP($B$4,'Weighting '!$A$21:$B$31,2,0)),"n/a",P21*VLOOKUP($B$4,'Weighting '!$A$21:$B$31,2,0))</f>
        <v>n/a</v>
      </c>
      <c r="R21" s="664" t="str">
        <f t="shared" ref="R21:R28" si="13">IF($B21="Specification","n/a",L21/$O$2)</f>
        <v>n/a</v>
      </c>
      <c r="S21" s="663" t="str">
        <f>IF(ISERROR(R21*VLOOKUP($B$4,'Weighting '!$A$21:$B$31,2,0)),"n/a",R21*VLOOKUP($B$4,'Weighting '!$A$21:$B$31,2,0))</f>
        <v>n/a</v>
      </c>
      <c r="T21" s="670"/>
    </row>
    <row r="22" spans="1:20" ht="51" customHeight="1" x14ac:dyDescent="0.25">
      <c r="A22" s="114" t="s">
        <v>1310</v>
      </c>
      <c r="B22" s="114" t="s">
        <v>39</v>
      </c>
      <c r="C22" s="117" t="s">
        <v>111</v>
      </c>
      <c r="D22" s="666"/>
      <c r="E22" s="666"/>
      <c r="F22" s="667" t="s">
        <v>958</v>
      </c>
      <c r="G22" s="206" t="s">
        <v>9</v>
      </c>
      <c r="H22" s="659">
        <f>VLOOKUP(G22,Lists!$A$45:$B$50,2,0)</f>
        <v>1.0000000000000001E-5</v>
      </c>
      <c r="I22" s="206" t="s">
        <v>9</v>
      </c>
      <c r="J22" s="206" t="s">
        <v>9</v>
      </c>
      <c r="K22" s="669">
        <f>VLOOKUP(J22,Lists!$A$35:$B$40,2,0)</f>
        <v>0</v>
      </c>
      <c r="L22" s="661">
        <f t="shared" si="9"/>
        <v>0</v>
      </c>
      <c r="M22" s="662" t="str">
        <f t="shared" si="10"/>
        <v>n/a</v>
      </c>
      <c r="N22" s="729">
        <f>IF($B22=Lists!$A$14,Lists!$E$35)+IF($B22=Lists!$A$15,Lists!$E$40)+IF($B22=Lists!$A$16,Lists!$E$40)</f>
        <v>0</v>
      </c>
      <c r="O22" s="661">
        <f t="shared" si="11"/>
        <v>0</v>
      </c>
      <c r="P22" s="663" t="str">
        <f t="shared" si="12"/>
        <v>n/a</v>
      </c>
      <c r="Q22" s="663" t="str">
        <f>IF(ISERROR(P22*VLOOKUP($B$4,'Weighting '!$A$21:$B$31,2,0)),"n/a",P22*VLOOKUP($B$4,'Weighting '!$A$21:$B$31,2,0))</f>
        <v>n/a</v>
      </c>
      <c r="R22" s="664" t="str">
        <f t="shared" si="13"/>
        <v>n/a</v>
      </c>
      <c r="S22" s="663" t="str">
        <f>IF(ISERROR(R22*VLOOKUP($B$4,'Weighting '!$A$21:$B$31,2,0)),"n/a",R22*VLOOKUP($B$4,'Weighting '!$A$21:$B$31,2,0))</f>
        <v>n/a</v>
      </c>
      <c r="T22" s="435"/>
    </row>
    <row r="23" spans="1:20" ht="163.05000000000001" customHeight="1" x14ac:dyDescent="0.25">
      <c r="A23" s="114" t="s">
        <v>1311</v>
      </c>
      <c r="B23" s="114" t="s">
        <v>39</v>
      </c>
      <c r="C23" s="117" t="s">
        <v>1039</v>
      </c>
      <c r="D23" s="666"/>
      <c r="E23" s="666"/>
      <c r="F23" s="667" t="s">
        <v>958</v>
      </c>
      <c r="G23" s="206" t="s">
        <v>9</v>
      </c>
      <c r="H23" s="659">
        <f>VLOOKUP(G23,Lists!$A$45:$B$50,2,0)</f>
        <v>1.0000000000000001E-5</v>
      </c>
      <c r="I23" s="206" t="s">
        <v>9</v>
      </c>
      <c r="J23" s="206" t="s">
        <v>9</v>
      </c>
      <c r="K23" s="669">
        <f>VLOOKUP(J23,Lists!$A$35:$B$40,2,0)</f>
        <v>0</v>
      </c>
      <c r="L23" s="661">
        <f t="shared" si="9"/>
        <v>0</v>
      </c>
      <c r="M23" s="662" t="str">
        <f t="shared" si="10"/>
        <v>n/a</v>
      </c>
      <c r="N23" s="729">
        <f>IF($B23=Lists!$A$14,Lists!$E$35)+IF($B23=Lists!$A$15,Lists!$E$40)+IF($B23=Lists!$A$16,Lists!$E$40)</f>
        <v>0</v>
      </c>
      <c r="O23" s="661">
        <f t="shared" si="11"/>
        <v>0</v>
      </c>
      <c r="P23" s="663" t="str">
        <f t="shared" si="12"/>
        <v>n/a</v>
      </c>
      <c r="Q23" s="663" t="str">
        <f>IF(ISERROR(P23*VLOOKUP($B$4,'Weighting '!$A$21:$B$31,2,0)),"n/a",P23*VLOOKUP($B$4,'Weighting '!$A$21:$B$31,2,0))</f>
        <v>n/a</v>
      </c>
      <c r="R23" s="664" t="str">
        <f t="shared" si="13"/>
        <v>n/a</v>
      </c>
      <c r="S23" s="663" t="str">
        <f>IF(ISERROR(R23*VLOOKUP($B$4,'Weighting '!$A$21:$B$31,2,0)),"n/a",R23*VLOOKUP($B$4,'Weighting '!$A$21:$B$31,2,0))</f>
        <v>n/a</v>
      </c>
      <c r="T23" s="435"/>
    </row>
    <row r="24" spans="1:20" ht="58.35" customHeight="1" x14ac:dyDescent="0.25">
      <c r="A24" s="114" t="s">
        <v>1312</v>
      </c>
      <c r="B24" s="114" t="s">
        <v>39</v>
      </c>
      <c r="C24" s="117" t="s">
        <v>1041</v>
      </c>
      <c r="D24" s="666"/>
      <c r="E24" s="666"/>
      <c r="F24" s="667" t="s">
        <v>958</v>
      </c>
      <c r="G24" s="206" t="s">
        <v>9</v>
      </c>
      <c r="H24" s="659">
        <f>VLOOKUP(G24,Lists!$A$45:$B$50,2,0)</f>
        <v>1.0000000000000001E-5</v>
      </c>
      <c r="I24" s="206" t="s">
        <v>9</v>
      </c>
      <c r="J24" s="206" t="s">
        <v>9</v>
      </c>
      <c r="K24" s="669">
        <f>VLOOKUP(J24,Lists!$A$35:$B$40,2,0)</f>
        <v>0</v>
      </c>
      <c r="L24" s="661">
        <f t="shared" si="9"/>
        <v>0</v>
      </c>
      <c r="M24" s="662" t="str">
        <f t="shared" si="10"/>
        <v>n/a</v>
      </c>
      <c r="N24" s="729">
        <f>IF($B24=Lists!$A$14,Lists!$E$35)+IF($B24=Lists!$A$15,Lists!$E$40)+IF($B24=Lists!$A$16,Lists!$E$40)</f>
        <v>0</v>
      </c>
      <c r="O24" s="661">
        <f t="shared" si="11"/>
        <v>0</v>
      </c>
      <c r="P24" s="663" t="str">
        <f t="shared" si="12"/>
        <v>n/a</v>
      </c>
      <c r="Q24" s="663" t="str">
        <f>IF(ISERROR(P24*VLOOKUP($B$4,'Weighting '!$A$21:$B$31,2,0)),"n/a",P24*VLOOKUP($B$4,'Weighting '!$A$21:$B$31,2,0))</f>
        <v>n/a</v>
      </c>
      <c r="R24" s="664" t="str">
        <f t="shared" si="13"/>
        <v>n/a</v>
      </c>
      <c r="S24" s="663" t="str">
        <f>IF(ISERROR(R24*VLOOKUP($B$4,'Weighting '!$A$21:$B$31,2,0)),"n/a",R24*VLOOKUP($B$4,'Weighting '!$A$21:$B$31,2,0))</f>
        <v>n/a</v>
      </c>
      <c r="T24" s="673"/>
    </row>
    <row r="25" spans="1:20" s="124" customFormat="1" ht="25.35" customHeight="1" x14ac:dyDescent="0.25">
      <c r="A25" s="114" t="s">
        <v>1313</v>
      </c>
      <c r="B25" s="129" t="s">
        <v>39</v>
      </c>
      <c r="C25" s="131" t="s">
        <v>1159</v>
      </c>
      <c r="D25" s="666"/>
      <c r="E25" s="666"/>
      <c r="F25" s="667" t="s">
        <v>958</v>
      </c>
      <c r="G25" s="206" t="s">
        <v>9</v>
      </c>
      <c r="H25" s="659">
        <f>VLOOKUP(G25,Lists!$A$45:$B$50,2,0)</f>
        <v>1.0000000000000001E-5</v>
      </c>
      <c r="I25" s="206" t="s">
        <v>9</v>
      </c>
      <c r="J25" s="206" t="s">
        <v>9</v>
      </c>
      <c r="K25" s="669">
        <f>VLOOKUP(J25,Lists!$A$35:$B$40,2,0)</f>
        <v>0</v>
      </c>
      <c r="L25" s="661">
        <f t="shared" si="9"/>
        <v>0</v>
      </c>
      <c r="M25" s="662" t="str">
        <f t="shared" si="10"/>
        <v>n/a</v>
      </c>
      <c r="N25" s="729">
        <f>IF($B25=Lists!$A$14,Lists!$E$35)+IF($B25=Lists!$A$15,Lists!$E$40)+IF($B25=Lists!$A$16,Lists!$E$40)</f>
        <v>0</v>
      </c>
      <c r="O25" s="661">
        <f t="shared" si="11"/>
        <v>0</v>
      </c>
      <c r="P25" s="663" t="str">
        <f t="shared" si="12"/>
        <v>n/a</v>
      </c>
      <c r="Q25" s="663" t="str">
        <f>IF(ISERROR(P25*VLOOKUP($B$4,'Weighting '!$A$21:$B$31,2,0)),"n/a",P25*VLOOKUP($B$4,'Weighting '!$A$21:$B$31,2,0))</f>
        <v>n/a</v>
      </c>
      <c r="R25" s="664" t="str">
        <f t="shared" si="13"/>
        <v>n/a</v>
      </c>
      <c r="S25" s="663" t="str">
        <f>IF(ISERROR(R25*VLOOKUP($B$4,'Weighting '!$A$21:$B$31,2,0)),"n/a",R25*VLOOKUP($B$4,'Weighting '!$A$21:$B$31,2,0))</f>
        <v>n/a</v>
      </c>
      <c r="T25" s="670"/>
    </row>
    <row r="26" spans="1:20" s="119" customFormat="1" ht="119.1" customHeight="1" x14ac:dyDescent="0.25">
      <c r="A26" s="114" t="s">
        <v>1314</v>
      </c>
      <c r="B26" s="129" t="s">
        <v>39</v>
      </c>
      <c r="C26" s="131" t="s">
        <v>1160</v>
      </c>
      <c r="D26" s="666"/>
      <c r="E26" s="666"/>
      <c r="F26" s="667" t="s">
        <v>958</v>
      </c>
      <c r="G26" s="206" t="s">
        <v>9</v>
      </c>
      <c r="H26" s="659">
        <f>VLOOKUP(G26,Lists!$A$45:$B$50,2,0)</f>
        <v>1.0000000000000001E-5</v>
      </c>
      <c r="I26" s="206" t="s">
        <v>9</v>
      </c>
      <c r="J26" s="206" t="s">
        <v>9</v>
      </c>
      <c r="K26" s="669">
        <f>VLOOKUP(J26,Lists!$A$35:$B$40,2,0)</f>
        <v>0</v>
      </c>
      <c r="L26" s="661">
        <f t="shared" si="9"/>
        <v>0</v>
      </c>
      <c r="M26" s="662" t="str">
        <f t="shared" si="10"/>
        <v>n/a</v>
      </c>
      <c r="N26" s="729">
        <f>IF($B26=Lists!$A$14,Lists!$E$35)+IF($B26=Lists!$A$15,Lists!$E$40)+IF($B26=Lists!$A$16,Lists!$E$40)</f>
        <v>0</v>
      </c>
      <c r="O26" s="661">
        <f t="shared" si="11"/>
        <v>0</v>
      </c>
      <c r="P26" s="663" t="str">
        <f t="shared" si="12"/>
        <v>n/a</v>
      </c>
      <c r="Q26" s="663" t="str">
        <f>IF(ISERROR(P26*VLOOKUP($B$4,'Weighting '!$A$21:$B$31,2,0)),"n/a",P26*VLOOKUP($B$4,'Weighting '!$A$21:$B$31,2,0))</f>
        <v>n/a</v>
      </c>
      <c r="R26" s="664" t="str">
        <f t="shared" si="13"/>
        <v>n/a</v>
      </c>
      <c r="S26" s="663" t="str">
        <f>IF(ISERROR(R26*VLOOKUP($B$4,'Weighting '!$A$21:$B$31,2,0)),"n/a",R26*VLOOKUP($B$4,'Weighting '!$A$21:$B$31,2,0))</f>
        <v>n/a</v>
      </c>
      <c r="T26" s="670"/>
    </row>
    <row r="27" spans="1:20" s="119" customFormat="1" ht="63" customHeight="1" x14ac:dyDescent="0.25">
      <c r="A27" s="114" t="s">
        <v>1315</v>
      </c>
      <c r="B27" s="114" t="s">
        <v>39</v>
      </c>
      <c r="C27" s="117" t="s">
        <v>1043</v>
      </c>
      <c r="D27" s="666"/>
      <c r="E27" s="666"/>
      <c r="F27" s="667" t="s">
        <v>958</v>
      </c>
      <c r="G27" s="206" t="s">
        <v>9</v>
      </c>
      <c r="H27" s="659">
        <f>VLOOKUP(G27,Lists!$A$45:$B$50,2,0)</f>
        <v>1.0000000000000001E-5</v>
      </c>
      <c r="I27" s="206" t="s">
        <v>9</v>
      </c>
      <c r="J27" s="206" t="s">
        <v>9</v>
      </c>
      <c r="K27" s="669">
        <f>VLOOKUP(J27,Lists!$A$35:$B$40,2,0)</f>
        <v>0</v>
      </c>
      <c r="L27" s="661">
        <f t="shared" si="9"/>
        <v>0</v>
      </c>
      <c r="M27" s="662" t="str">
        <f t="shared" si="10"/>
        <v>n/a</v>
      </c>
      <c r="N27" s="729">
        <f>IF($B27=Lists!$A$14,Lists!$E$35)+IF($B27=Lists!$A$15,Lists!$E$40)+IF($B27=Lists!$A$16,Lists!$E$40)</f>
        <v>0</v>
      </c>
      <c r="O27" s="661">
        <f t="shared" si="11"/>
        <v>0</v>
      </c>
      <c r="P27" s="663" t="str">
        <f t="shared" si="12"/>
        <v>n/a</v>
      </c>
      <c r="Q27" s="663" t="str">
        <f>IF(ISERROR(P27*VLOOKUP($B$4,'Weighting '!$A$21:$B$31,2,0)),"n/a",P27*VLOOKUP($B$4,'Weighting '!$A$21:$B$31,2,0))</f>
        <v>n/a</v>
      </c>
      <c r="R27" s="664" t="str">
        <f t="shared" si="13"/>
        <v>n/a</v>
      </c>
      <c r="S27" s="663" t="str">
        <f>IF(ISERROR(R27*VLOOKUP($B$4,'Weighting '!$A$21:$B$31,2,0)),"n/a",R27*VLOOKUP($B$4,'Weighting '!$A$21:$B$31,2,0))</f>
        <v>n/a</v>
      </c>
      <c r="T27" s="674"/>
    </row>
    <row r="28" spans="1:20" s="119" customFormat="1" ht="69" customHeight="1" x14ac:dyDescent="0.25">
      <c r="A28" s="114" t="s">
        <v>1316</v>
      </c>
      <c r="B28" s="114" t="s">
        <v>39</v>
      </c>
      <c r="C28" s="117" t="s">
        <v>1044</v>
      </c>
      <c r="D28" s="666"/>
      <c r="E28" s="666"/>
      <c r="F28" s="667" t="s">
        <v>958</v>
      </c>
      <c r="G28" s="206" t="s">
        <v>9</v>
      </c>
      <c r="H28" s="659">
        <f>VLOOKUP(G28,Lists!$A$45:$B$50,2,0)</f>
        <v>1.0000000000000001E-5</v>
      </c>
      <c r="I28" s="206" t="s">
        <v>9</v>
      </c>
      <c r="J28" s="206" t="s">
        <v>9</v>
      </c>
      <c r="K28" s="669">
        <f>VLOOKUP(J28,Lists!$A$35:$B$40,2,0)</f>
        <v>0</v>
      </c>
      <c r="L28" s="661">
        <f t="shared" si="9"/>
        <v>0</v>
      </c>
      <c r="M28" s="662" t="str">
        <f t="shared" si="10"/>
        <v>n/a</v>
      </c>
      <c r="N28" s="729">
        <f>IF($B28=Lists!$A$14,Lists!$E$35)+IF($B28=Lists!$A$15,Lists!$E$40)+IF($B28=Lists!$A$16,Lists!$E$40)</f>
        <v>0</v>
      </c>
      <c r="O28" s="661">
        <f t="shared" si="11"/>
        <v>0</v>
      </c>
      <c r="P28" s="663" t="str">
        <f t="shared" si="12"/>
        <v>n/a</v>
      </c>
      <c r="Q28" s="663" t="str">
        <f>IF(ISERROR(P28*VLOOKUP($B$4,'Weighting '!$A$21:$B$31,2,0)),"n/a",P28*VLOOKUP($B$4,'Weighting '!$A$21:$B$31,2,0))</f>
        <v>n/a</v>
      </c>
      <c r="R28" s="664" t="str">
        <f t="shared" si="13"/>
        <v>n/a</v>
      </c>
      <c r="S28" s="663" t="str">
        <f>IF(ISERROR(R28*VLOOKUP($B$4,'Weighting '!$A$21:$B$31,2,0)),"n/a",R28*VLOOKUP($B$4,'Weighting '!$A$21:$B$31,2,0))</f>
        <v>n/a</v>
      </c>
      <c r="T28" s="435"/>
    </row>
    <row r="29" spans="1:20" s="780" customFormat="1" x14ac:dyDescent="0.25">
      <c r="A29" s="120" t="s">
        <v>1293</v>
      </c>
      <c r="B29" s="138"/>
      <c r="C29" s="138" t="s">
        <v>53</v>
      </c>
      <c r="D29" s="138"/>
      <c r="E29" s="138"/>
      <c r="F29" s="138"/>
      <c r="G29" s="138"/>
      <c r="H29" s="138"/>
      <c r="I29" s="138"/>
      <c r="J29" s="138"/>
      <c r="K29" s="138"/>
      <c r="L29" s="138"/>
      <c r="M29" s="138"/>
      <c r="N29" s="138"/>
      <c r="O29" s="138"/>
      <c r="P29" s="138"/>
      <c r="Q29" s="120"/>
      <c r="R29" s="138"/>
      <c r="S29" s="138"/>
      <c r="T29" s="675"/>
    </row>
    <row r="30" spans="1:20" s="124" customFormat="1" ht="46.05" customHeight="1" x14ac:dyDescent="0.25">
      <c r="A30" s="116" t="s">
        <v>1317</v>
      </c>
      <c r="B30" s="114" t="s">
        <v>39</v>
      </c>
      <c r="C30" s="117" t="s">
        <v>1189</v>
      </c>
      <c r="D30" s="666"/>
      <c r="E30" s="666"/>
      <c r="F30" s="667" t="s">
        <v>958</v>
      </c>
      <c r="G30" s="206" t="s">
        <v>9</v>
      </c>
      <c r="H30" s="659">
        <f>VLOOKUP(G30,Lists!$A$45:$B$50,2,0)</f>
        <v>1.0000000000000001E-5</v>
      </c>
      <c r="I30" s="206" t="s">
        <v>9</v>
      </c>
      <c r="J30" s="206" t="s">
        <v>9</v>
      </c>
      <c r="K30" s="669">
        <f>VLOOKUP(J30,Lists!$A$35:$B$40,2,0)</f>
        <v>0</v>
      </c>
      <c r="L30" s="661">
        <f t="shared" ref="L30:L33" si="14">K30*H30</f>
        <v>0</v>
      </c>
      <c r="M30" s="662" t="str">
        <f t="shared" ref="M30:M33" si="15">IF(ISERROR(L30/O30),"n/a",L30/O30)</f>
        <v>n/a</v>
      </c>
      <c r="N30" s="729">
        <f>IF($B30=Lists!$A$14,Lists!$E$35)+IF($B30=Lists!$A$15,Lists!$E$40)+IF($B30=Lists!$A$16,Lists!$E$40)</f>
        <v>0</v>
      </c>
      <c r="O30" s="661">
        <f t="shared" ref="O30:O33" si="16">H30*N30</f>
        <v>0</v>
      </c>
      <c r="P30" s="663" t="str">
        <f t="shared" ref="P30:P33" si="17">IF((O30/$O$2)&gt;0.0001,O30/$O$2,"n/a")</f>
        <v>n/a</v>
      </c>
      <c r="Q30" s="663" t="str">
        <f>IF(ISERROR(P30*VLOOKUP($B$4,'Weighting '!$A$21:$B$31,2,0)),"n/a",P30*VLOOKUP($B$4,'Weighting '!$A$21:$B$31,2,0))</f>
        <v>n/a</v>
      </c>
      <c r="R30" s="664" t="str">
        <f t="shared" ref="R30:R40" si="18">IF($B30="Specification","n/a",L30/$O$2)</f>
        <v>n/a</v>
      </c>
      <c r="S30" s="663" t="str">
        <f>IF(ISERROR(R30*VLOOKUP($B$4,'Weighting '!$A$21:$B$31,2,0)),"n/a",R30*VLOOKUP($B$4,'Weighting '!$A$21:$B$31,2,0))</f>
        <v>n/a</v>
      </c>
      <c r="T30" s="670"/>
    </row>
    <row r="31" spans="1:20" ht="152.1" customHeight="1" x14ac:dyDescent="0.25">
      <c r="A31" s="116" t="s">
        <v>1318</v>
      </c>
      <c r="B31" s="133" t="s">
        <v>39</v>
      </c>
      <c r="C31" s="117" t="s">
        <v>1161</v>
      </c>
      <c r="D31" s="666"/>
      <c r="E31" s="666"/>
      <c r="F31" s="667" t="s">
        <v>958</v>
      </c>
      <c r="G31" s="206" t="s">
        <v>9</v>
      </c>
      <c r="H31" s="659">
        <f>VLOOKUP(G31,Lists!$A$45:$B$50,2,0)</f>
        <v>1.0000000000000001E-5</v>
      </c>
      <c r="I31" s="206" t="s">
        <v>9</v>
      </c>
      <c r="J31" s="206" t="s">
        <v>9</v>
      </c>
      <c r="K31" s="669">
        <f>VLOOKUP(J31,Lists!$A$35:$B$40,2,0)</f>
        <v>0</v>
      </c>
      <c r="L31" s="661">
        <f t="shared" si="14"/>
        <v>0</v>
      </c>
      <c r="M31" s="662" t="str">
        <f t="shared" si="15"/>
        <v>n/a</v>
      </c>
      <c r="N31" s="729">
        <f>IF($B31=Lists!$A$14,Lists!$E$35)+IF($B31=Lists!$A$15,Lists!$E$40)+IF($B31=Lists!$A$16,Lists!$E$40)</f>
        <v>0</v>
      </c>
      <c r="O31" s="661">
        <f t="shared" si="16"/>
        <v>0</v>
      </c>
      <c r="P31" s="663" t="str">
        <f t="shared" si="17"/>
        <v>n/a</v>
      </c>
      <c r="Q31" s="663" t="str">
        <f>IF(ISERROR(P31*VLOOKUP($B$4,'Weighting '!$A$21:$B$31,2,0)),"n/a",P31*VLOOKUP($B$4,'Weighting '!$A$21:$B$31,2,0))</f>
        <v>n/a</v>
      </c>
      <c r="R31" s="664" t="str">
        <f t="shared" si="18"/>
        <v>n/a</v>
      </c>
      <c r="S31" s="663" t="str">
        <f>IF(ISERROR(R31*VLOOKUP($B$4,'Weighting '!$A$21:$B$31,2,0)),"n/a",R31*VLOOKUP($B$4,'Weighting '!$A$21:$B$31,2,0))</f>
        <v>n/a</v>
      </c>
      <c r="T31" s="670"/>
    </row>
    <row r="32" spans="1:20" ht="298.35000000000002" customHeight="1" x14ac:dyDescent="0.25">
      <c r="A32" s="116" t="s">
        <v>1319</v>
      </c>
      <c r="B32" s="133" t="s">
        <v>39</v>
      </c>
      <c r="C32" s="117" t="s">
        <v>1190</v>
      </c>
      <c r="D32" s="666"/>
      <c r="E32" s="666"/>
      <c r="F32" s="667" t="s">
        <v>958</v>
      </c>
      <c r="G32" s="206" t="s">
        <v>9</v>
      </c>
      <c r="H32" s="659">
        <f>VLOOKUP(G32,Lists!$A$45:$B$50,2,0)</f>
        <v>1.0000000000000001E-5</v>
      </c>
      <c r="I32" s="206" t="s">
        <v>9</v>
      </c>
      <c r="J32" s="206" t="s">
        <v>9</v>
      </c>
      <c r="K32" s="669">
        <f>VLOOKUP(J32,Lists!$A$35:$B$40,2,0)</f>
        <v>0</v>
      </c>
      <c r="L32" s="661">
        <f t="shared" si="14"/>
        <v>0</v>
      </c>
      <c r="M32" s="662" t="str">
        <f t="shared" si="15"/>
        <v>n/a</v>
      </c>
      <c r="N32" s="729">
        <f>IF($B32=Lists!$A$14,Lists!$E$35)+IF($B32=Lists!$A$15,Lists!$E$40)+IF($B32=Lists!$A$16,Lists!$E$40)</f>
        <v>0</v>
      </c>
      <c r="O32" s="661">
        <f t="shared" si="16"/>
        <v>0</v>
      </c>
      <c r="P32" s="663" t="str">
        <f t="shared" si="17"/>
        <v>n/a</v>
      </c>
      <c r="Q32" s="663" t="str">
        <f>IF(ISERROR(P32*VLOOKUP($B$4,'Weighting '!$A$21:$B$31,2,0)),"n/a",P32*VLOOKUP($B$4,'Weighting '!$A$21:$B$31,2,0))</f>
        <v>n/a</v>
      </c>
      <c r="R32" s="664" t="str">
        <f t="shared" si="18"/>
        <v>n/a</v>
      </c>
      <c r="S32" s="663" t="str">
        <f>IF(ISERROR(R32*VLOOKUP($B$4,'Weighting '!$A$21:$B$31,2,0)),"n/a",R32*VLOOKUP($B$4,'Weighting '!$A$21:$B$31,2,0))</f>
        <v>n/a</v>
      </c>
      <c r="T32" s="670"/>
    </row>
    <row r="33" spans="1:20" ht="94.35" customHeight="1" x14ac:dyDescent="0.25">
      <c r="A33" s="116" t="s">
        <v>1563</v>
      </c>
      <c r="B33" s="133" t="s">
        <v>39</v>
      </c>
      <c r="C33" s="117" t="s">
        <v>1150</v>
      </c>
      <c r="D33" s="666"/>
      <c r="E33" s="666"/>
      <c r="F33" s="667" t="s">
        <v>958</v>
      </c>
      <c r="G33" s="206" t="s">
        <v>9</v>
      </c>
      <c r="H33" s="659">
        <f>VLOOKUP(G33,Lists!$A$45:$B$50,2,0)</f>
        <v>1.0000000000000001E-5</v>
      </c>
      <c r="I33" s="206" t="s">
        <v>9</v>
      </c>
      <c r="J33" s="206" t="s">
        <v>9</v>
      </c>
      <c r="K33" s="669">
        <f>VLOOKUP(J33,Lists!$A$35:$B$40,2,0)</f>
        <v>0</v>
      </c>
      <c r="L33" s="661">
        <f t="shared" si="14"/>
        <v>0</v>
      </c>
      <c r="M33" s="662" t="str">
        <f t="shared" si="15"/>
        <v>n/a</v>
      </c>
      <c r="N33" s="729">
        <f>IF($B33=Lists!$A$14,Lists!$E$35)+IF($B33=Lists!$A$15,Lists!$E$40)+IF($B33=Lists!$A$16,Lists!$E$40)</f>
        <v>0</v>
      </c>
      <c r="O33" s="661">
        <f t="shared" si="16"/>
        <v>0</v>
      </c>
      <c r="P33" s="663" t="str">
        <f t="shared" si="17"/>
        <v>n/a</v>
      </c>
      <c r="Q33" s="663" t="str">
        <f>IF(ISERROR(P33*VLOOKUP($B$4,'Weighting '!$A$21:$B$31,2,0)),"n/a",P33*VLOOKUP($B$4,'Weighting '!$A$21:$B$31,2,0))</f>
        <v>n/a</v>
      </c>
      <c r="R33" s="664" t="str">
        <f t="shared" si="18"/>
        <v>n/a</v>
      </c>
      <c r="S33" s="663" t="str">
        <f>IF(ISERROR(R33*VLOOKUP($B$4,'Weighting '!$A$21:$B$31,2,0)),"n/a",R33*VLOOKUP($B$4,'Weighting '!$A$21:$B$31,2,0))</f>
        <v>n/a</v>
      </c>
      <c r="T33" s="670"/>
    </row>
    <row r="34" spans="1:20" s="119" customFormat="1" ht="59.1" customHeight="1" x14ac:dyDescent="0.25">
      <c r="A34" s="116" t="s">
        <v>1357</v>
      </c>
      <c r="B34" s="245" t="s">
        <v>38</v>
      </c>
      <c r="C34" s="135" t="s">
        <v>1553</v>
      </c>
      <c r="D34" s="206" t="s">
        <v>958</v>
      </c>
      <c r="E34" s="206"/>
      <c r="F34" s="658"/>
      <c r="G34" s="206" t="s">
        <v>1276</v>
      </c>
      <c r="H34" s="659">
        <f>VLOOKUP(G34,Lists!$A$45:$B$50,2,0)</f>
        <v>8</v>
      </c>
      <c r="I34" s="668" t="s">
        <v>1237</v>
      </c>
      <c r="J34" s="668"/>
      <c r="K34" s="669" t="e">
        <f>VLOOKUP(J34,Lists!$A$35:$B$40,2,0)</f>
        <v>#N/A</v>
      </c>
      <c r="L34" s="661" t="e">
        <f t="shared" ref="L34:L40" si="19">K34*H34</f>
        <v>#N/A</v>
      </c>
      <c r="M34" s="662" t="str">
        <f t="shared" ref="M34:M40" si="20">IF(ISERROR(L34/O34),"n/a",L34/O34)</f>
        <v>n/a</v>
      </c>
      <c r="N34" s="729">
        <f>IF($B34=Lists!$A$14,Lists!$E$35)+IF($B34=Lists!$A$15,Lists!$E$40)+IF($B34=Lists!$A$16,Lists!$E$40)</f>
        <v>6</v>
      </c>
      <c r="O34" s="661">
        <f t="shared" ref="O34:O40" si="21">H34*N34</f>
        <v>48</v>
      </c>
      <c r="P34" s="663">
        <f t="shared" ref="P34:P40" si="22">IF((O34/$O$2)&gt;0.0001,O34/$O$2,"n/a")</f>
        <v>5.9701492537313432E-2</v>
      </c>
      <c r="Q34" s="663">
        <f>IF(ISERROR(P34*VLOOKUP($B$4,'Weighting '!$A$21:$B$31,2,0)),"n/a",P34*VLOOKUP($B$4,'Weighting '!$A$21:$B$31,2,0))</f>
        <v>5.9701492537313433E-3</v>
      </c>
      <c r="R34" s="664" t="e">
        <f t="shared" si="18"/>
        <v>#N/A</v>
      </c>
      <c r="S34" s="663" t="str">
        <f>IF(ISERROR(R34*VLOOKUP($B$4,'Weighting '!$A$21:$B$31,2,0)),"n/a",R34*VLOOKUP($B$4,'Weighting '!$A$21:$B$31,2,0))</f>
        <v>n/a</v>
      </c>
      <c r="T34" s="670"/>
    </row>
    <row r="35" spans="1:20" s="119" customFormat="1" ht="90" customHeight="1" x14ac:dyDescent="0.25">
      <c r="A35" s="116" t="s">
        <v>1320</v>
      </c>
      <c r="B35" s="114" t="s">
        <v>39</v>
      </c>
      <c r="C35" s="117" t="s">
        <v>1048</v>
      </c>
      <c r="D35" s="666"/>
      <c r="E35" s="666"/>
      <c r="F35" s="667" t="s">
        <v>958</v>
      </c>
      <c r="G35" s="206" t="s">
        <v>9</v>
      </c>
      <c r="H35" s="659">
        <f>VLOOKUP(G35,Lists!$A$45:$B$50,2,0)</f>
        <v>1.0000000000000001E-5</v>
      </c>
      <c r="I35" s="206" t="s">
        <v>9</v>
      </c>
      <c r="J35" s="206" t="s">
        <v>9</v>
      </c>
      <c r="K35" s="669">
        <f>VLOOKUP(J35,Lists!$A$35:$B$40,2,0)</f>
        <v>0</v>
      </c>
      <c r="L35" s="661">
        <f t="shared" si="19"/>
        <v>0</v>
      </c>
      <c r="M35" s="662" t="str">
        <f t="shared" si="20"/>
        <v>n/a</v>
      </c>
      <c r="N35" s="729">
        <f>IF($B35=Lists!$A$14,Lists!$E$35)+IF($B35=Lists!$A$15,Lists!$E$40)+IF($B35=Lists!$A$16,Lists!$E$40)</f>
        <v>0</v>
      </c>
      <c r="O35" s="661">
        <f t="shared" si="21"/>
        <v>0</v>
      </c>
      <c r="P35" s="663" t="str">
        <f t="shared" si="22"/>
        <v>n/a</v>
      </c>
      <c r="Q35" s="663" t="str">
        <f>IF(ISERROR(P35*VLOOKUP($B$4,'Weighting '!$A$21:$B$31,2,0)),"n/a",P35*VLOOKUP($B$4,'Weighting '!$A$21:$B$31,2,0))</f>
        <v>n/a</v>
      </c>
      <c r="R35" s="664" t="str">
        <f t="shared" si="18"/>
        <v>n/a</v>
      </c>
      <c r="S35" s="663" t="str">
        <f>IF(ISERROR(R35*VLOOKUP($B$4,'Weighting '!$A$21:$B$31,2,0)),"n/a",R35*VLOOKUP($B$4,'Weighting '!$A$21:$B$31,2,0))</f>
        <v>n/a</v>
      </c>
      <c r="T35" s="674"/>
    </row>
    <row r="36" spans="1:20" s="119" customFormat="1" ht="48" customHeight="1" x14ac:dyDescent="0.25">
      <c r="A36" s="116" t="s">
        <v>1358</v>
      </c>
      <c r="B36" s="245" t="s">
        <v>38</v>
      </c>
      <c r="C36" s="142" t="s">
        <v>1562</v>
      </c>
      <c r="D36" s="206" t="s">
        <v>958</v>
      </c>
      <c r="E36" s="206"/>
      <c r="F36" s="658"/>
      <c r="G36" s="206" t="s">
        <v>1276</v>
      </c>
      <c r="H36" s="659">
        <f>VLOOKUP(G36,Lists!$A$45:$B$50,2,0)</f>
        <v>8</v>
      </c>
      <c r="I36" s="668" t="s">
        <v>1237</v>
      </c>
      <c r="J36" s="668"/>
      <c r="K36" s="669" t="e">
        <f>VLOOKUP(J36,Lists!$A$35:$B$40,2,0)</f>
        <v>#N/A</v>
      </c>
      <c r="L36" s="661" t="e">
        <f t="shared" si="19"/>
        <v>#N/A</v>
      </c>
      <c r="M36" s="662" t="str">
        <f t="shared" si="20"/>
        <v>n/a</v>
      </c>
      <c r="N36" s="729">
        <f>IF($B36=Lists!$A$14,Lists!$E$35)+IF($B36=Lists!$A$15,Lists!$E$40)+IF($B36=Lists!$A$16,Lists!$E$40)</f>
        <v>6</v>
      </c>
      <c r="O36" s="661">
        <f t="shared" si="21"/>
        <v>48</v>
      </c>
      <c r="P36" s="663">
        <f t="shared" si="22"/>
        <v>5.9701492537313432E-2</v>
      </c>
      <c r="Q36" s="663">
        <f>IF(ISERROR(P36*VLOOKUP($B$4,'Weighting '!$A$21:$B$31,2,0)),"n/a",P36*VLOOKUP($B$4,'Weighting '!$A$21:$B$31,2,0))</f>
        <v>5.9701492537313433E-3</v>
      </c>
      <c r="R36" s="664" t="e">
        <f t="shared" si="18"/>
        <v>#N/A</v>
      </c>
      <c r="S36" s="663" t="str">
        <f>IF(ISERROR(R36*VLOOKUP($B$4,'Weighting '!$A$21:$B$31,2,0)),"n/a",R36*VLOOKUP($B$4,'Weighting '!$A$21:$B$31,2,0))</f>
        <v>n/a</v>
      </c>
      <c r="T36" s="670"/>
    </row>
    <row r="37" spans="1:20" s="119" customFormat="1" ht="55.8" customHeight="1" x14ac:dyDescent="0.25">
      <c r="A37" s="116" t="s">
        <v>1321</v>
      </c>
      <c r="B37" s="114" t="s">
        <v>39</v>
      </c>
      <c r="C37" s="117" t="s">
        <v>1049</v>
      </c>
      <c r="D37" s="666"/>
      <c r="E37" s="666"/>
      <c r="F37" s="667" t="s">
        <v>958</v>
      </c>
      <c r="G37" s="206" t="s">
        <v>9</v>
      </c>
      <c r="H37" s="659">
        <f>VLOOKUP(G37,Lists!$A$45:$B$50,2,0)</f>
        <v>1.0000000000000001E-5</v>
      </c>
      <c r="I37" s="206" t="s">
        <v>9</v>
      </c>
      <c r="J37" s="206" t="s">
        <v>9</v>
      </c>
      <c r="K37" s="669">
        <f>VLOOKUP(J37,Lists!$A$35:$B$40,2,0)</f>
        <v>0</v>
      </c>
      <c r="L37" s="661">
        <f t="shared" si="19"/>
        <v>0</v>
      </c>
      <c r="M37" s="662" t="str">
        <f t="shared" si="20"/>
        <v>n/a</v>
      </c>
      <c r="N37" s="729">
        <f>IF($B37=Lists!$A$14,Lists!$E$35)+IF($B37=Lists!$A$15,Lists!$E$40)+IF($B37=Lists!$A$16,Lists!$E$40)</f>
        <v>0</v>
      </c>
      <c r="O37" s="661">
        <f t="shared" si="21"/>
        <v>0</v>
      </c>
      <c r="P37" s="663" t="str">
        <f t="shared" si="22"/>
        <v>n/a</v>
      </c>
      <c r="Q37" s="663" t="str">
        <f>IF(ISERROR(P37*VLOOKUP($B$4,'Weighting '!$A$21:$B$31,2,0)),"n/a",P37*VLOOKUP($B$4,'Weighting '!$A$21:$B$31,2,0))</f>
        <v>n/a</v>
      </c>
      <c r="R37" s="664" t="str">
        <f t="shared" si="18"/>
        <v>n/a</v>
      </c>
      <c r="S37" s="663" t="str">
        <f>IF(ISERROR(R37*VLOOKUP($B$4,'Weighting '!$A$21:$B$31,2,0)),"n/a",R37*VLOOKUP($B$4,'Weighting '!$A$21:$B$31,2,0))</f>
        <v>n/a</v>
      </c>
      <c r="T37" s="670"/>
    </row>
    <row r="38" spans="1:20" s="119" customFormat="1" ht="114.6" customHeight="1" x14ac:dyDescent="0.25">
      <c r="A38" s="116" t="s">
        <v>1322</v>
      </c>
      <c r="B38" s="114" t="s">
        <v>39</v>
      </c>
      <c r="C38" s="117" t="s">
        <v>1561</v>
      </c>
      <c r="D38" s="666"/>
      <c r="E38" s="666"/>
      <c r="F38" s="667" t="s">
        <v>958</v>
      </c>
      <c r="G38" s="206" t="s">
        <v>9</v>
      </c>
      <c r="H38" s="659">
        <f>VLOOKUP(G38,Lists!$A$45:$B$50,2,0)</f>
        <v>1.0000000000000001E-5</v>
      </c>
      <c r="I38" s="206" t="s">
        <v>9</v>
      </c>
      <c r="J38" s="206" t="s">
        <v>9</v>
      </c>
      <c r="K38" s="669">
        <f>VLOOKUP(J38,Lists!$A$35:$B$40,2,0)</f>
        <v>0</v>
      </c>
      <c r="L38" s="661">
        <f t="shared" si="19"/>
        <v>0</v>
      </c>
      <c r="M38" s="662" t="str">
        <f t="shared" si="20"/>
        <v>n/a</v>
      </c>
      <c r="N38" s="729">
        <f>IF($B38=Lists!$A$14,Lists!$E$35)+IF($B38=Lists!$A$15,Lists!$E$40)+IF($B38=Lists!$A$16,Lists!$E$40)</f>
        <v>0</v>
      </c>
      <c r="O38" s="661">
        <f t="shared" si="21"/>
        <v>0</v>
      </c>
      <c r="P38" s="663" t="str">
        <f t="shared" si="22"/>
        <v>n/a</v>
      </c>
      <c r="Q38" s="663" t="str">
        <f>IF(ISERROR(P38*VLOOKUP($B$4,'Weighting '!$A$21:$B$31,2,0)),"n/a",P38*VLOOKUP($B$4,'Weighting '!$A$21:$B$31,2,0))</f>
        <v>n/a</v>
      </c>
      <c r="R38" s="664" t="str">
        <f t="shared" si="18"/>
        <v>n/a</v>
      </c>
      <c r="S38" s="663" t="str">
        <f>IF(ISERROR(R38*VLOOKUP($B$4,'Weighting '!$A$21:$B$31,2,0)),"n/a",R38*VLOOKUP($B$4,'Weighting '!$A$21:$B$31,2,0))</f>
        <v>n/a</v>
      </c>
      <c r="T38" s="670"/>
    </row>
    <row r="39" spans="1:20" s="119" customFormat="1" ht="52.05" customHeight="1" x14ac:dyDescent="0.25">
      <c r="A39" s="116" t="s">
        <v>1359</v>
      </c>
      <c r="B39" s="245" t="s">
        <v>38</v>
      </c>
      <c r="C39" s="135" t="s">
        <v>125</v>
      </c>
      <c r="D39" s="206" t="s">
        <v>958</v>
      </c>
      <c r="E39" s="206"/>
      <c r="F39" s="658"/>
      <c r="G39" s="206" t="s">
        <v>1276</v>
      </c>
      <c r="H39" s="659">
        <f>VLOOKUP(G39,Lists!$A$45:$B$50,2,0)</f>
        <v>8</v>
      </c>
      <c r="I39" s="668" t="s">
        <v>1257</v>
      </c>
      <c r="J39" s="668"/>
      <c r="K39" s="669" t="e">
        <f>VLOOKUP(J39,Lists!$A$35:$B$40,2,0)</f>
        <v>#N/A</v>
      </c>
      <c r="L39" s="661" t="e">
        <f t="shared" si="19"/>
        <v>#N/A</v>
      </c>
      <c r="M39" s="662" t="str">
        <f t="shared" si="20"/>
        <v>n/a</v>
      </c>
      <c r="N39" s="729">
        <f>IF($B39=Lists!$A$14,Lists!$E$35)+IF($B39=Lists!$A$15,Lists!$E$40)+IF($B39=Lists!$A$16,Lists!$E$40)</f>
        <v>6</v>
      </c>
      <c r="O39" s="661">
        <f t="shared" si="21"/>
        <v>48</v>
      </c>
      <c r="P39" s="663">
        <f t="shared" si="22"/>
        <v>5.9701492537313432E-2</v>
      </c>
      <c r="Q39" s="663">
        <f>IF(ISERROR(P39*VLOOKUP($B$4,'Weighting '!$A$21:$B$31,2,0)),"n/a",P39*VLOOKUP($B$4,'Weighting '!$A$21:$B$31,2,0))</f>
        <v>5.9701492537313433E-3</v>
      </c>
      <c r="R39" s="664" t="e">
        <f t="shared" si="18"/>
        <v>#N/A</v>
      </c>
      <c r="S39" s="663" t="str">
        <f>IF(ISERROR(R39*VLOOKUP($B$4,'Weighting '!$A$21:$B$31,2,0)),"n/a",R39*VLOOKUP($B$4,'Weighting '!$A$21:$B$31,2,0))</f>
        <v>n/a</v>
      </c>
      <c r="T39" s="674"/>
    </row>
    <row r="40" spans="1:20" s="119" customFormat="1" ht="33" customHeight="1" x14ac:dyDescent="0.25">
      <c r="A40" s="116" t="s">
        <v>1323</v>
      </c>
      <c r="B40" s="129" t="s">
        <v>39</v>
      </c>
      <c r="C40" s="150" t="s">
        <v>1101</v>
      </c>
      <c r="D40" s="666"/>
      <c r="E40" s="666"/>
      <c r="F40" s="667" t="s">
        <v>958</v>
      </c>
      <c r="G40" s="206" t="s">
        <v>9</v>
      </c>
      <c r="H40" s="659">
        <f>VLOOKUP(G40,Lists!$A$45:$B$50,2,0)</f>
        <v>1.0000000000000001E-5</v>
      </c>
      <c r="I40" s="206" t="s">
        <v>9</v>
      </c>
      <c r="J40" s="206" t="s">
        <v>9</v>
      </c>
      <c r="K40" s="669">
        <f>VLOOKUP(J40,Lists!$A$35:$B$40,2,0)</f>
        <v>0</v>
      </c>
      <c r="L40" s="661">
        <f t="shared" si="19"/>
        <v>0</v>
      </c>
      <c r="M40" s="662" t="str">
        <f t="shared" si="20"/>
        <v>n/a</v>
      </c>
      <c r="N40" s="729">
        <f>IF($B40=Lists!$A$14,Lists!$E$35)+IF($B40=Lists!$A$15,Lists!$E$40)+IF($B40=Lists!$A$16,Lists!$E$40)</f>
        <v>0</v>
      </c>
      <c r="O40" s="661">
        <f t="shared" si="21"/>
        <v>0</v>
      </c>
      <c r="P40" s="663" t="str">
        <f t="shared" si="22"/>
        <v>n/a</v>
      </c>
      <c r="Q40" s="663" t="str">
        <f>IF(ISERROR(P40*VLOOKUP($B$4,'Weighting '!$A$21:$B$31,2,0)),"n/a",P40*VLOOKUP($B$4,'Weighting '!$A$21:$B$31,2,0))</f>
        <v>n/a</v>
      </c>
      <c r="R40" s="664" t="str">
        <f t="shared" si="18"/>
        <v>n/a</v>
      </c>
      <c r="S40" s="663" t="str">
        <f>IF(ISERROR(R40*VLOOKUP($B$4,'Weighting '!$A$21:$B$31,2,0)),"n/a",R40*VLOOKUP($B$4,'Weighting '!$A$21:$B$31,2,0))</f>
        <v>n/a</v>
      </c>
      <c r="T40" s="670"/>
    </row>
    <row r="41" spans="1:20" s="780" customFormat="1" x14ac:dyDescent="0.25">
      <c r="A41" s="120" t="s">
        <v>1294</v>
      </c>
      <c r="B41" s="138"/>
      <c r="C41" s="138" t="s">
        <v>52</v>
      </c>
      <c r="D41" s="138"/>
      <c r="E41" s="138"/>
      <c r="F41" s="138"/>
      <c r="G41" s="138"/>
      <c r="H41" s="138"/>
      <c r="I41" s="138"/>
      <c r="J41" s="138"/>
      <c r="K41" s="138"/>
      <c r="L41" s="138"/>
      <c r="M41" s="138"/>
      <c r="N41" s="138"/>
      <c r="O41" s="138"/>
      <c r="P41" s="138"/>
      <c r="Q41" s="120"/>
      <c r="R41" s="138"/>
      <c r="S41" s="138"/>
      <c r="T41" s="675"/>
    </row>
    <row r="42" spans="1:20" s="119" customFormat="1" ht="38.549999999999997" customHeight="1" x14ac:dyDescent="0.25">
      <c r="A42" s="114" t="s">
        <v>1324</v>
      </c>
      <c r="B42" s="114" t="s">
        <v>39</v>
      </c>
      <c r="C42" s="137" t="s">
        <v>1067</v>
      </c>
      <c r="D42" s="666"/>
      <c r="E42" s="666"/>
      <c r="F42" s="667" t="s">
        <v>958</v>
      </c>
      <c r="G42" s="206" t="s">
        <v>9</v>
      </c>
      <c r="H42" s="659">
        <f>VLOOKUP(G42,Lists!$A$45:$B$50,2,0)</f>
        <v>1.0000000000000001E-5</v>
      </c>
      <c r="I42" s="206" t="s">
        <v>9</v>
      </c>
      <c r="J42" s="206" t="s">
        <v>9</v>
      </c>
      <c r="K42" s="669">
        <f>VLOOKUP(J42,Lists!$A$35:$B$40,2,0)</f>
        <v>0</v>
      </c>
      <c r="L42" s="661">
        <f t="shared" ref="L42:L45" si="23">K42*H42</f>
        <v>0</v>
      </c>
      <c r="M42" s="662" t="str">
        <f t="shared" ref="M42:M45" si="24">IF(ISERROR(L42/O42),"n/a",L42/O42)</f>
        <v>n/a</v>
      </c>
      <c r="N42" s="729">
        <f>IF($B42=Lists!$A$14,Lists!$E$35)+IF($B42=Lists!$A$15,Lists!$E$40)+IF($B42=Lists!$A$16,Lists!$E$40)</f>
        <v>0</v>
      </c>
      <c r="O42" s="661">
        <f t="shared" ref="O42:O45" si="25">H42*N42</f>
        <v>0</v>
      </c>
      <c r="P42" s="663" t="str">
        <f t="shared" ref="P42:P45" si="26">IF((O42/$O$2)&gt;0.0001,O42/$O$2,"n/a")</f>
        <v>n/a</v>
      </c>
      <c r="Q42" s="663" t="str">
        <f>IF(ISERROR(P42*VLOOKUP($B$4,'Weighting '!$A$21:$B$31,2,0)),"n/a",P42*VLOOKUP($B$4,'Weighting '!$A$21:$B$31,2,0))</f>
        <v>n/a</v>
      </c>
      <c r="R42" s="664" t="str">
        <f>IF($B42="Specification","n/a",L42/$O$2)</f>
        <v>n/a</v>
      </c>
      <c r="S42" s="663" t="str">
        <f>IF(ISERROR(R42*VLOOKUP($B$4,'Weighting '!$A$21:$B$31,2,0)),"n/a",R42*VLOOKUP($B$4,'Weighting '!$A$21:$B$31,2,0))</f>
        <v>n/a</v>
      </c>
      <c r="T42" s="670"/>
    </row>
    <row r="43" spans="1:20" s="119" customFormat="1" ht="27.6" x14ac:dyDescent="0.25">
      <c r="A43" s="114" t="s">
        <v>1325</v>
      </c>
      <c r="B43" s="114" t="s">
        <v>39</v>
      </c>
      <c r="C43" s="137" t="s">
        <v>1191</v>
      </c>
      <c r="D43" s="666"/>
      <c r="E43" s="666"/>
      <c r="F43" s="667" t="s">
        <v>958</v>
      </c>
      <c r="G43" s="206" t="s">
        <v>9</v>
      </c>
      <c r="H43" s="659">
        <f>VLOOKUP(G43,Lists!$A$45:$B$50,2,0)</f>
        <v>1.0000000000000001E-5</v>
      </c>
      <c r="I43" s="206" t="s">
        <v>9</v>
      </c>
      <c r="J43" s="206" t="s">
        <v>9</v>
      </c>
      <c r="K43" s="669">
        <f>VLOOKUP(J43,Lists!$A$35:$B$40,2,0)</f>
        <v>0</v>
      </c>
      <c r="L43" s="661">
        <f t="shared" si="23"/>
        <v>0</v>
      </c>
      <c r="M43" s="662" t="str">
        <f t="shared" si="24"/>
        <v>n/a</v>
      </c>
      <c r="N43" s="729">
        <f>IF($B43=Lists!$A$14,Lists!$E$35)+IF($B43=Lists!$A$15,Lists!$E$40)+IF($B43=Lists!$A$16,Lists!$E$40)</f>
        <v>0</v>
      </c>
      <c r="O43" s="661">
        <f t="shared" si="25"/>
        <v>0</v>
      </c>
      <c r="P43" s="663" t="str">
        <f t="shared" si="26"/>
        <v>n/a</v>
      </c>
      <c r="Q43" s="663" t="str">
        <f>IF(ISERROR(P43*VLOOKUP($B$4,'Weighting '!$A$21:$B$31,2,0)),"n/a",P43*VLOOKUP($B$4,'Weighting '!$A$21:$B$31,2,0))</f>
        <v>n/a</v>
      </c>
      <c r="R43" s="664" t="str">
        <f>IF($B43="Specification","n/a",L43/$O$2)</f>
        <v>n/a</v>
      </c>
      <c r="S43" s="663" t="str">
        <f>IF(ISERROR(R43*VLOOKUP($B$4,'Weighting '!$A$21:$B$31,2,0)),"n/a",R43*VLOOKUP($B$4,'Weighting '!$A$21:$B$31,2,0))</f>
        <v>n/a</v>
      </c>
      <c r="T43" s="674"/>
    </row>
    <row r="44" spans="1:20" s="119" customFormat="1" ht="131.1" customHeight="1" x14ac:dyDescent="0.25">
      <c r="A44" s="114" t="s">
        <v>1326</v>
      </c>
      <c r="B44" s="114" t="s">
        <v>39</v>
      </c>
      <c r="C44" s="117" t="s">
        <v>1186</v>
      </c>
      <c r="D44" s="666"/>
      <c r="E44" s="666"/>
      <c r="F44" s="667" t="s">
        <v>958</v>
      </c>
      <c r="G44" s="206" t="s">
        <v>9</v>
      </c>
      <c r="H44" s="659">
        <f>VLOOKUP(G44,Lists!$A$45:$B$50,2,0)</f>
        <v>1.0000000000000001E-5</v>
      </c>
      <c r="I44" s="206" t="s">
        <v>9</v>
      </c>
      <c r="J44" s="206" t="s">
        <v>9</v>
      </c>
      <c r="K44" s="669">
        <f>VLOOKUP(J44,Lists!$A$35:$B$40,2,0)</f>
        <v>0</v>
      </c>
      <c r="L44" s="661">
        <f t="shared" si="23"/>
        <v>0</v>
      </c>
      <c r="M44" s="662" t="str">
        <f t="shared" si="24"/>
        <v>n/a</v>
      </c>
      <c r="N44" s="729">
        <f>IF($B44=Lists!$A$14,Lists!$E$35)+IF($B44=Lists!$A$15,Lists!$E$40)+IF($B44=Lists!$A$16,Lists!$E$40)</f>
        <v>0</v>
      </c>
      <c r="O44" s="661">
        <f t="shared" si="25"/>
        <v>0</v>
      </c>
      <c r="P44" s="663" t="str">
        <f t="shared" si="26"/>
        <v>n/a</v>
      </c>
      <c r="Q44" s="663" t="str">
        <f>IF(ISERROR(P44*VLOOKUP($B$4,'Weighting '!$A$21:$B$31,2,0)),"n/a",P44*VLOOKUP($B$4,'Weighting '!$A$21:$B$31,2,0))</f>
        <v>n/a</v>
      </c>
      <c r="R44" s="664" t="str">
        <f>IF($B44="Specification","n/a",L44/$O$2)</f>
        <v>n/a</v>
      </c>
      <c r="S44" s="663" t="str">
        <f>IF(ISERROR(R44*VLOOKUP($B$4,'Weighting '!$A$21:$B$31,2,0)),"n/a",R44*VLOOKUP($B$4,'Weighting '!$A$21:$B$31,2,0))</f>
        <v>n/a</v>
      </c>
      <c r="T44" s="670"/>
    </row>
    <row r="45" spans="1:20" s="119" customFormat="1" ht="78.599999999999994" customHeight="1" x14ac:dyDescent="0.25">
      <c r="A45" s="114" t="s">
        <v>1327</v>
      </c>
      <c r="B45" s="114" t="s">
        <v>39</v>
      </c>
      <c r="C45" s="117" t="s">
        <v>127</v>
      </c>
      <c r="D45" s="666"/>
      <c r="E45" s="666"/>
      <c r="F45" s="667" t="s">
        <v>958</v>
      </c>
      <c r="G45" s="206" t="s">
        <v>9</v>
      </c>
      <c r="H45" s="659">
        <f>VLOOKUP(G45,Lists!$A$45:$B$50,2,0)</f>
        <v>1.0000000000000001E-5</v>
      </c>
      <c r="I45" s="206" t="s">
        <v>9</v>
      </c>
      <c r="J45" s="206" t="s">
        <v>9</v>
      </c>
      <c r="K45" s="669">
        <f>VLOOKUP(J45,Lists!$A$35:$B$40,2,0)</f>
        <v>0</v>
      </c>
      <c r="L45" s="661">
        <f t="shared" si="23"/>
        <v>0</v>
      </c>
      <c r="M45" s="662" t="str">
        <f t="shared" si="24"/>
        <v>n/a</v>
      </c>
      <c r="N45" s="729">
        <f>IF($B45=Lists!$A$14,Lists!$E$35)+IF($B45=Lists!$A$15,Lists!$E$40)+IF($B45=Lists!$A$16,Lists!$E$40)</f>
        <v>0</v>
      </c>
      <c r="O45" s="661">
        <f t="shared" si="25"/>
        <v>0</v>
      </c>
      <c r="P45" s="663" t="str">
        <f t="shared" si="26"/>
        <v>n/a</v>
      </c>
      <c r="Q45" s="663" t="str">
        <f>IF(ISERROR(P45*VLOOKUP($B$4,'Weighting '!$A$21:$B$31,2,0)),"n/a",P45*VLOOKUP($B$4,'Weighting '!$A$21:$B$31,2,0))</f>
        <v>n/a</v>
      </c>
      <c r="R45" s="664" t="str">
        <f>IF($B45="Specification","n/a",L45/$O$2)</f>
        <v>n/a</v>
      </c>
      <c r="S45" s="663" t="str">
        <f>IF(ISERROR(R45*VLOOKUP($B$4,'Weighting '!$A$21:$B$31,2,0)),"n/a",R45*VLOOKUP($B$4,'Weighting '!$A$21:$B$31,2,0))</f>
        <v>n/a</v>
      </c>
      <c r="T45" s="670"/>
    </row>
    <row r="46" spans="1:20" s="124" customFormat="1" ht="18.75" customHeight="1" x14ac:dyDescent="0.25">
      <c r="A46" s="120" t="s">
        <v>1295</v>
      </c>
      <c r="B46" s="121"/>
      <c r="C46" s="122" t="s">
        <v>23</v>
      </c>
      <c r="D46" s="138"/>
      <c r="E46" s="138"/>
      <c r="F46" s="138"/>
      <c r="G46" s="138"/>
      <c r="H46" s="138"/>
      <c r="I46" s="138"/>
      <c r="J46" s="138"/>
      <c r="K46" s="138"/>
      <c r="L46" s="138"/>
      <c r="M46" s="138"/>
      <c r="N46" s="138"/>
      <c r="O46" s="138"/>
      <c r="P46" s="138"/>
      <c r="Q46" s="120"/>
      <c r="R46" s="138"/>
      <c r="S46" s="138"/>
      <c r="T46" s="675"/>
    </row>
    <row r="47" spans="1:20" s="119" customFormat="1" ht="93" customHeight="1" x14ac:dyDescent="0.25">
      <c r="A47" s="114" t="s">
        <v>1353</v>
      </c>
      <c r="B47" s="114" t="s">
        <v>37</v>
      </c>
      <c r="C47" s="117" t="s">
        <v>607</v>
      </c>
      <c r="D47" s="666"/>
      <c r="E47" s="666"/>
      <c r="F47" s="666"/>
      <c r="G47" s="206" t="s">
        <v>1276</v>
      </c>
      <c r="H47" s="659">
        <f>VLOOKUP(G47,Lists!$A$45:$B$50,2,0)</f>
        <v>8</v>
      </c>
      <c r="I47" s="668" t="s">
        <v>1236</v>
      </c>
      <c r="J47" s="668"/>
      <c r="K47" s="669" t="e">
        <f>VLOOKUP(J47,Lists!$A$35:$B$40,2,0)</f>
        <v>#N/A</v>
      </c>
      <c r="L47" s="661" t="e">
        <f t="shared" ref="L47:L48" si="27">K47*H47</f>
        <v>#N/A</v>
      </c>
      <c r="M47" s="662" t="str">
        <f t="shared" ref="M47:M48" si="28">IF(ISERROR(L47/O47),"n/a",L47/O47)</f>
        <v>n/a</v>
      </c>
      <c r="N47" s="729">
        <f>IF($B47=Lists!$A$14,Lists!$E$35)+IF($B47=Lists!$A$15,Lists!$E$40)+IF($B47=Lists!$A$16,Lists!$E$40)</f>
        <v>6</v>
      </c>
      <c r="O47" s="661">
        <f t="shared" ref="O47:O48" si="29">H47*N47</f>
        <v>48</v>
      </c>
      <c r="P47" s="663">
        <f t="shared" ref="P47:P48" si="30">IF((O47/$O$2)&gt;0.0001,O47/$O$2,"n/a")</f>
        <v>5.9701492537313432E-2</v>
      </c>
      <c r="Q47" s="663">
        <f>IF(ISERROR(P47*VLOOKUP($B$4,'Weighting '!$A$21:$B$31,2,0)),"n/a",P47*VLOOKUP($B$4,'Weighting '!$A$21:$B$31,2,0))</f>
        <v>5.9701492537313433E-3</v>
      </c>
      <c r="R47" s="664" t="e">
        <f>IF($B47="Specification","n/a",L47/$O$2)</f>
        <v>#N/A</v>
      </c>
      <c r="S47" s="663" t="str">
        <f>IF(ISERROR(R47*VLOOKUP($B$4,'Weighting '!$A$21:$B$31,2,0)),"n/a",R47*VLOOKUP($B$4,'Weighting '!$A$21:$B$31,2,0))</f>
        <v>n/a</v>
      </c>
      <c r="T47" s="674"/>
    </row>
    <row r="48" spans="1:20" ht="80.55" customHeight="1" x14ac:dyDescent="0.25">
      <c r="A48" s="114" t="s">
        <v>1328</v>
      </c>
      <c r="B48" s="114" t="s">
        <v>39</v>
      </c>
      <c r="C48" s="117" t="s">
        <v>1071</v>
      </c>
      <c r="D48" s="666"/>
      <c r="E48" s="666"/>
      <c r="F48" s="667" t="s">
        <v>958</v>
      </c>
      <c r="G48" s="206" t="s">
        <v>9</v>
      </c>
      <c r="H48" s="659">
        <f>VLOOKUP(G48,Lists!$A$45:$B$50,2,0)</f>
        <v>1.0000000000000001E-5</v>
      </c>
      <c r="I48" s="206" t="s">
        <v>9</v>
      </c>
      <c r="J48" s="206" t="s">
        <v>9</v>
      </c>
      <c r="K48" s="669">
        <f>VLOOKUP(J48,Lists!$A$35:$B$40,2,0)</f>
        <v>0</v>
      </c>
      <c r="L48" s="661">
        <f t="shared" si="27"/>
        <v>0</v>
      </c>
      <c r="M48" s="662" t="str">
        <f t="shared" si="28"/>
        <v>n/a</v>
      </c>
      <c r="N48" s="729">
        <f>IF($B48=Lists!$A$14,Lists!$E$35)+IF($B48=Lists!$A$15,Lists!$E$40)+IF($B48=Lists!$A$16,Lists!$E$40)</f>
        <v>0</v>
      </c>
      <c r="O48" s="661">
        <f t="shared" si="29"/>
        <v>0</v>
      </c>
      <c r="P48" s="663" t="str">
        <f t="shared" si="30"/>
        <v>n/a</v>
      </c>
      <c r="Q48" s="663" t="str">
        <f>IF(ISERROR(P48*VLOOKUP($B$4,'Weighting '!$A$21:$B$31,2,0)),"n/a",P48*VLOOKUP($B$4,'Weighting '!$A$21:$B$31,2,0))</f>
        <v>n/a</v>
      </c>
      <c r="R48" s="664" t="str">
        <f>IF($B48="Specification","n/a",L48/$O$2)</f>
        <v>n/a</v>
      </c>
      <c r="S48" s="663" t="str">
        <f>IF(ISERROR(R48*VLOOKUP($B$4,'Weighting '!$A$21:$B$31,2,0)),"n/a",R48*VLOOKUP($B$4,'Weighting '!$A$21:$B$31,2,0))</f>
        <v>n/a</v>
      </c>
      <c r="T48" s="670"/>
    </row>
    <row r="49" spans="1:20" x14ac:dyDescent="0.25">
      <c r="A49" s="120" t="s">
        <v>1296</v>
      </c>
      <c r="B49" s="121"/>
      <c r="C49" s="122" t="s">
        <v>4</v>
      </c>
      <c r="D49" s="652"/>
      <c r="E49" s="652"/>
      <c r="F49" s="652"/>
      <c r="G49" s="652"/>
      <c r="H49" s="652"/>
      <c r="I49" s="652"/>
      <c r="J49" s="652"/>
      <c r="K49" s="652"/>
      <c r="L49" s="652"/>
      <c r="M49" s="652"/>
      <c r="N49" s="652"/>
      <c r="O49" s="175"/>
      <c r="P49" s="653"/>
      <c r="Q49" s="120"/>
      <c r="R49" s="653"/>
      <c r="S49" s="653"/>
      <c r="T49" s="654"/>
    </row>
    <row r="50" spans="1:20" s="119" customFormat="1" ht="47.4" customHeight="1" x14ac:dyDescent="0.25">
      <c r="A50" s="116" t="s">
        <v>1329</v>
      </c>
      <c r="B50" s="116" t="s">
        <v>39</v>
      </c>
      <c r="C50" s="117" t="s">
        <v>92</v>
      </c>
      <c r="D50" s="666"/>
      <c r="E50" s="666"/>
      <c r="F50" s="667" t="s">
        <v>958</v>
      </c>
      <c r="G50" s="206" t="s">
        <v>9</v>
      </c>
      <c r="H50" s="659">
        <f>VLOOKUP(G50,Lists!$A$45:$B$50,2,0)</f>
        <v>1.0000000000000001E-5</v>
      </c>
      <c r="I50" s="206" t="s">
        <v>9</v>
      </c>
      <c r="J50" s="206" t="s">
        <v>9</v>
      </c>
      <c r="K50" s="669">
        <f>VLOOKUP(J50,Lists!$A$35:$B$40,2,0)</f>
        <v>0</v>
      </c>
      <c r="L50" s="661">
        <f t="shared" ref="L50:L55" si="31">K50*H50</f>
        <v>0</v>
      </c>
      <c r="M50" s="662" t="str">
        <f t="shared" ref="M50:M55" si="32">IF(ISERROR(L50/O50),"n/a",L50/O50)</f>
        <v>n/a</v>
      </c>
      <c r="N50" s="729">
        <f>IF($B50=Lists!$A$14,Lists!$E$35)+IF($B50=Lists!$A$15,Lists!$E$40)+IF($B50=Lists!$A$16,Lists!$E$40)</f>
        <v>0</v>
      </c>
      <c r="O50" s="661">
        <f t="shared" ref="O50:O55" si="33">H50*N50</f>
        <v>0</v>
      </c>
      <c r="P50" s="663" t="str">
        <f t="shared" ref="P50:P55" si="34">IF((O50/$O$2)&gt;0.0001,O50/$O$2,"n/a")</f>
        <v>n/a</v>
      </c>
      <c r="Q50" s="663" t="str">
        <f>IF(ISERROR(P50*VLOOKUP($B$4,'Weighting '!$A$21:$B$31,2,0)),"n/a",P50*VLOOKUP($B$4,'Weighting '!$A$21:$B$31,2,0))</f>
        <v>n/a</v>
      </c>
      <c r="R50" s="664" t="str">
        <f t="shared" ref="R50:R55" si="35">IF($B50="Specification","n/a",L50/$O$2)</f>
        <v>n/a</v>
      </c>
      <c r="S50" s="663" t="str">
        <f>IF(ISERROR(R50*VLOOKUP($B$4,'Weighting '!$A$21:$B$31,2,0)),"n/a",R50*VLOOKUP($B$4,'Weighting '!$A$21:$B$31,2,0))</f>
        <v>n/a</v>
      </c>
      <c r="T50" s="673"/>
    </row>
    <row r="51" spans="1:20" s="119" customFormat="1" ht="38.549999999999997" customHeight="1" x14ac:dyDescent="0.25">
      <c r="A51" s="116" t="s">
        <v>1360</v>
      </c>
      <c r="B51" s="251" t="s">
        <v>38</v>
      </c>
      <c r="C51" s="135" t="s">
        <v>1549</v>
      </c>
      <c r="D51" s="206" t="s">
        <v>958</v>
      </c>
      <c r="E51" s="206"/>
      <c r="F51" s="658"/>
      <c r="G51" s="206" t="s">
        <v>1276</v>
      </c>
      <c r="H51" s="659">
        <f>VLOOKUP(G51,Lists!$A$45:$B$50,2,0)</f>
        <v>8</v>
      </c>
      <c r="I51" s="668" t="s">
        <v>1255</v>
      </c>
      <c r="J51" s="668"/>
      <c r="K51" s="669" t="e">
        <f>VLOOKUP(J51,Lists!$A$35:$B$40,2,0)</f>
        <v>#N/A</v>
      </c>
      <c r="L51" s="661" t="e">
        <f t="shared" si="31"/>
        <v>#N/A</v>
      </c>
      <c r="M51" s="662" t="str">
        <f t="shared" si="32"/>
        <v>n/a</v>
      </c>
      <c r="N51" s="729">
        <f>IF($B51=Lists!$A$14,Lists!$E$35)+IF($B51=Lists!$A$15,Lists!$E$40)+IF($B51=Lists!$A$16,Lists!$E$40)</f>
        <v>6</v>
      </c>
      <c r="O51" s="661">
        <f t="shared" si="33"/>
        <v>48</v>
      </c>
      <c r="P51" s="663">
        <f t="shared" si="34"/>
        <v>5.9701492537313432E-2</v>
      </c>
      <c r="Q51" s="663">
        <f>IF(ISERROR(P51*VLOOKUP($B$4,'Weighting '!$A$21:$B$31,2,0)),"n/a",P51*VLOOKUP($B$4,'Weighting '!$A$21:$B$31,2,0))</f>
        <v>5.9701492537313433E-3</v>
      </c>
      <c r="R51" s="664" t="e">
        <f t="shared" si="35"/>
        <v>#N/A</v>
      </c>
      <c r="S51" s="663" t="str">
        <f>IF(ISERROR(R51*VLOOKUP($B$4,'Weighting '!$A$21:$B$31,2,0)),"n/a",R51*VLOOKUP($B$4,'Weighting '!$A$21:$B$31,2,0))</f>
        <v>n/a</v>
      </c>
      <c r="T51" s="670"/>
    </row>
    <row r="52" spans="1:20" s="119" customFormat="1" ht="37.799999999999997" customHeight="1" x14ac:dyDescent="0.25">
      <c r="A52" s="116" t="s">
        <v>1330</v>
      </c>
      <c r="B52" s="116" t="s">
        <v>39</v>
      </c>
      <c r="C52" s="117" t="s">
        <v>1072</v>
      </c>
      <c r="D52" s="666"/>
      <c r="E52" s="666"/>
      <c r="F52" s="667" t="s">
        <v>958</v>
      </c>
      <c r="G52" s="206" t="s">
        <v>9</v>
      </c>
      <c r="H52" s="659">
        <f>VLOOKUP(G52,Lists!$A$45:$B$50,2,0)</f>
        <v>1.0000000000000001E-5</v>
      </c>
      <c r="I52" s="206" t="s">
        <v>9</v>
      </c>
      <c r="J52" s="206" t="s">
        <v>9</v>
      </c>
      <c r="K52" s="669">
        <f>VLOOKUP(J52,Lists!$A$35:$B$40,2,0)</f>
        <v>0</v>
      </c>
      <c r="L52" s="661">
        <f t="shared" si="31"/>
        <v>0</v>
      </c>
      <c r="M52" s="662" t="str">
        <f t="shared" si="32"/>
        <v>n/a</v>
      </c>
      <c r="N52" s="729">
        <f>IF($B52=Lists!$A$14,Lists!$E$35)+IF($B52=Lists!$A$15,Lists!$E$40)+IF($B52=Lists!$A$16,Lists!$E$40)</f>
        <v>0</v>
      </c>
      <c r="O52" s="661">
        <f t="shared" si="33"/>
        <v>0</v>
      </c>
      <c r="P52" s="663" t="str">
        <f t="shared" si="34"/>
        <v>n/a</v>
      </c>
      <c r="Q52" s="663" t="str">
        <f>IF(ISERROR(P52*VLOOKUP($B$4,'Weighting '!$A$21:$B$31,2,0)),"n/a",P52*VLOOKUP($B$4,'Weighting '!$A$21:$B$31,2,0))</f>
        <v>n/a</v>
      </c>
      <c r="R52" s="664" t="str">
        <f t="shared" si="35"/>
        <v>n/a</v>
      </c>
      <c r="S52" s="663" t="str">
        <f>IF(ISERROR(R52*VLOOKUP($B$4,'Weighting '!$A$21:$B$31,2,0)),"n/a",R52*VLOOKUP($B$4,'Weighting '!$A$21:$B$31,2,0))</f>
        <v>n/a</v>
      </c>
      <c r="T52" s="670"/>
    </row>
    <row r="53" spans="1:20" s="119" customFormat="1" ht="95.25" customHeight="1" x14ac:dyDescent="0.25">
      <c r="A53" s="116" t="s">
        <v>1331</v>
      </c>
      <c r="B53" s="116" t="s">
        <v>39</v>
      </c>
      <c r="C53" s="117" t="s">
        <v>1073</v>
      </c>
      <c r="D53" s="666"/>
      <c r="E53" s="666"/>
      <c r="F53" s="667" t="s">
        <v>958</v>
      </c>
      <c r="G53" s="206" t="s">
        <v>9</v>
      </c>
      <c r="H53" s="659">
        <f>VLOOKUP(G53,Lists!$A$45:$B$50,2,0)</f>
        <v>1.0000000000000001E-5</v>
      </c>
      <c r="I53" s="206" t="s">
        <v>9</v>
      </c>
      <c r="J53" s="206" t="s">
        <v>9</v>
      </c>
      <c r="K53" s="669">
        <f>VLOOKUP(J53,Lists!$A$35:$B$40,2,0)</f>
        <v>0</v>
      </c>
      <c r="L53" s="661">
        <f t="shared" si="31"/>
        <v>0</v>
      </c>
      <c r="M53" s="662" t="str">
        <f t="shared" si="32"/>
        <v>n/a</v>
      </c>
      <c r="N53" s="729">
        <f>IF($B53=Lists!$A$14,Lists!$E$35)+IF($B53=Lists!$A$15,Lists!$E$40)+IF($B53=Lists!$A$16,Lists!$E$40)</f>
        <v>0</v>
      </c>
      <c r="O53" s="661">
        <f t="shared" si="33"/>
        <v>0</v>
      </c>
      <c r="P53" s="663" t="str">
        <f t="shared" si="34"/>
        <v>n/a</v>
      </c>
      <c r="Q53" s="663" t="str">
        <f>IF(ISERROR(P53*VLOOKUP($B$4,'Weighting '!$A$21:$B$31,2,0)),"n/a",P53*VLOOKUP($B$4,'Weighting '!$A$21:$B$31,2,0))</f>
        <v>n/a</v>
      </c>
      <c r="R53" s="664" t="str">
        <f t="shared" si="35"/>
        <v>n/a</v>
      </c>
      <c r="S53" s="663" t="str">
        <f>IF(ISERROR(R53*VLOOKUP($B$4,'Weighting '!$A$21:$B$31,2,0)),"n/a",R53*VLOOKUP($B$4,'Weighting '!$A$21:$B$31,2,0))</f>
        <v>n/a</v>
      </c>
      <c r="T53" s="670"/>
    </row>
    <row r="54" spans="1:20" s="119" customFormat="1" ht="39.75" customHeight="1" x14ac:dyDescent="0.25">
      <c r="A54" s="116" t="s">
        <v>1361</v>
      </c>
      <c r="B54" s="251" t="s">
        <v>38</v>
      </c>
      <c r="C54" s="135" t="s">
        <v>1550</v>
      </c>
      <c r="D54" s="206" t="s">
        <v>958</v>
      </c>
      <c r="E54" s="206"/>
      <c r="F54" s="658"/>
      <c r="G54" s="206" t="s">
        <v>1276</v>
      </c>
      <c r="H54" s="659">
        <f>VLOOKUP(G54,Lists!$A$45:$B$50,2,0)</f>
        <v>8</v>
      </c>
      <c r="I54" s="668" t="s">
        <v>1257</v>
      </c>
      <c r="J54" s="668"/>
      <c r="K54" s="669" t="e">
        <f>VLOOKUP(J54,Lists!$A$35:$B$40,2,0)</f>
        <v>#N/A</v>
      </c>
      <c r="L54" s="661" t="e">
        <f t="shared" si="31"/>
        <v>#N/A</v>
      </c>
      <c r="M54" s="662" t="str">
        <f t="shared" si="32"/>
        <v>n/a</v>
      </c>
      <c r="N54" s="729">
        <f>IF($B54=Lists!$A$14,Lists!$E$35)+IF($B54=Lists!$A$15,Lists!$E$40)+IF($B54=Lists!$A$16,Lists!$E$40)</f>
        <v>6</v>
      </c>
      <c r="O54" s="661">
        <f t="shared" si="33"/>
        <v>48</v>
      </c>
      <c r="P54" s="663">
        <f t="shared" si="34"/>
        <v>5.9701492537313432E-2</v>
      </c>
      <c r="Q54" s="663">
        <f>IF(ISERROR(P54*VLOOKUP($B$4,'Weighting '!$A$21:$B$31,2,0)),"n/a",P54*VLOOKUP($B$4,'Weighting '!$A$21:$B$31,2,0))</f>
        <v>5.9701492537313433E-3</v>
      </c>
      <c r="R54" s="664" t="e">
        <f t="shared" si="35"/>
        <v>#N/A</v>
      </c>
      <c r="S54" s="663" t="str">
        <f>IF(ISERROR(R54*VLOOKUP($B$4,'Weighting '!$A$21:$B$31,2,0)),"n/a",R54*VLOOKUP($B$4,'Weighting '!$A$21:$B$31,2,0))</f>
        <v>n/a</v>
      </c>
      <c r="T54" s="674"/>
    </row>
    <row r="55" spans="1:20" ht="186" customHeight="1" x14ac:dyDescent="0.25">
      <c r="A55" s="116" t="s">
        <v>1332</v>
      </c>
      <c r="B55" s="116" t="s">
        <v>39</v>
      </c>
      <c r="C55" s="117" t="s">
        <v>1162</v>
      </c>
      <c r="D55" s="666"/>
      <c r="E55" s="666"/>
      <c r="F55" s="667" t="s">
        <v>958</v>
      </c>
      <c r="G55" s="206" t="s">
        <v>9</v>
      </c>
      <c r="H55" s="659">
        <f>VLOOKUP(G55,Lists!$A$45:$B$50,2,0)</f>
        <v>1.0000000000000001E-5</v>
      </c>
      <c r="I55" s="206" t="s">
        <v>9</v>
      </c>
      <c r="J55" s="206" t="s">
        <v>9</v>
      </c>
      <c r="K55" s="669">
        <f>VLOOKUP(J55,Lists!$A$35:$B$40,2,0)</f>
        <v>0</v>
      </c>
      <c r="L55" s="661">
        <f t="shared" si="31"/>
        <v>0</v>
      </c>
      <c r="M55" s="662" t="str">
        <f t="shared" si="32"/>
        <v>n/a</v>
      </c>
      <c r="N55" s="729">
        <f>IF($B55=Lists!$A$14,Lists!$E$35)+IF($B55=Lists!$A$15,Lists!$E$40)+IF($B55=Lists!$A$16,Lists!$E$40)</f>
        <v>0</v>
      </c>
      <c r="O55" s="661">
        <f t="shared" si="33"/>
        <v>0</v>
      </c>
      <c r="P55" s="663" t="str">
        <f t="shared" si="34"/>
        <v>n/a</v>
      </c>
      <c r="Q55" s="663" t="str">
        <f>IF(ISERROR(P55*VLOOKUP($B$4,'Weighting '!$A$21:$B$31,2,0)),"n/a",P55*VLOOKUP($B$4,'Weighting '!$A$21:$B$31,2,0))</f>
        <v>n/a</v>
      </c>
      <c r="R55" s="664" t="str">
        <f t="shared" si="35"/>
        <v>n/a</v>
      </c>
      <c r="S55" s="663" t="str">
        <f>IF(ISERROR(R55*VLOOKUP($B$4,'Weighting '!$A$21:$B$31,2,0)),"n/a",R55*VLOOKUP($B$4,'Weighting '!$A$21:$B$31,2,0))</f>
        <v>n/a</v>
      </c>
      <c r="T55" s="435"/>
    </row>
    <row r="56" spans="1:20" s="779" customFormat="1" x14ac:dyDescent="0.25">
      <c r="A56" s="120" t="s">
        <v>1297</v>
      </c>
      <c r="B56" s="120"/>
      <c r="C56" s="138" t="s">
        <v>136</v>
      </c>
      <c r="D56" s="120"/>
      <c r="E56" s="120"/>
      <c r="F56" s="120"/>
      <c r="G56" s="120"/>
      <c r="H56" s="120"/>
      <c r="I56" s="120"/>
      <c r="J56" s="120"/>
      <c r="K56" s="120"/>
      <c r="L56" s="120"/>
      <c r="M56" s="120"/>
      <c r="N56" s="120"/>
      <c r="O56" s="120"/>
      <c r="P56" s="120"/>
      <c r="Q56" s="120"/>
      <c r="R56" s="120"/>
      <c r="S56" s="120"/>
      <c r="T56" s="672"/>
    </row>
    <row r="57" spans="1:20" s="124" customFormat="1" ht="55.2" x14ac:dyDescent="0.25">
      <c r="A57" s="116" t="s">
        <v>1333</v>
      </c>
      <c r="B57" s="116" t="s">
        <v>39</v>
      </c>
      <c r="C57" s="117" t="s">
        <v>137</v>
      </c>
      <c r="D57" s="666"/>
      <c r="E57" s="666"/>
      <c r="F57" s="667" t="s">
        <v>958</v>
      </c>
      <c r="G57" s="206" t="s">
        <v>9</v>
      </c>
      <c r="H57" s="659">
        <f>VLOOKUP(G57,Lists!$A$45:$B$50,2,0)</f>
        <v>1.0000000000000001E-5</v>
      </c>
      <c r="I57" s="206" t="s">
        <v>9</v>
      </c>
      <c r="J57" s="206" t="s">
        <v>9</v>
      </c>
      <c r="K57" s="669">
        <f>VLOOKUP(J57,Lists!$A$35:$B$40,2,0)</f>
        <v>0</v>
      </c>
      <c r="L57" s="661">
        <f t="shared" ref="L57:L59" si="36">K57*H57</f>
        <v>0</v>
      </c>
      <c r="M57" s="662" t="str">
        <f t="shared" ref="M57:M59" si="37">IF(ISERROR(L57/O57),"n/a",L57/O57)</f>
        <v>n/a</v>
      </c>
      <c r="N57" s="729">
        <f>IF($B57=Lists!$A$14,Lists!$E$35)+IF($B57=Lists!$A$15,Lists!$E$40)+IF($B57=Lists!$A$16,Lists!$E$40)</f>
        <v>0</v>
      </c>
      <c r="O57" s="661">
        <f t="shared" ref="O57:O59" si="38">H57*N57</f>
        <v>0</v>
      </c>
      <c r="P57" s="663" t="str">
        <f t="shared" ref="P57:P59" si="39">IF((O57/$O$2)&gt;0.0001,O57/$O$2,"n/a")</f>
        <v>n/a</v>
      </c>
      <c r="Q57" s="663" t="str">
        <f>IF(ISERROR(P57*VLOOKUP($B$4,'Weighting '!$A$21:$B$31,2,0)),"n/a",P57*VLOOKUP($B$4,'Weighting '!$A$21:$B$31,2,0))</f>
        <v>n/a</v>
      </c>
      <c r="R57" s="664" t="str">
        <f>IF($B57="Specification","n/a",L57/$O$2)</f>
        <v>n/a</v>
      </c>
      <c r="S57" s="663" t="str">
        <f>IF(ISERROR(R57*VLOOKUP($B$4,'Weighting '!$A$21:$B$31,2,0)),"n/a",R57*VLOOKUP($B$4,'Weighting '!$A$21:$B$31,2,0))</f>
        <v>n/a</v>
      </c>
      <c r="T57" s="435"/>
    </row>
    <row r="58" spans="1:20" s="119" customFormat="1" ht="127.35" customHeight="1" x14ac:dyDescent="0.25">
      <c r="A58" s="116" t="s">
        <v>1334</v>
      </c>
      <c r="B58" s="114" t="s">
        <v>39</v>
      </c>
      <c r="C58" s="117" t="s">
        <v>1163</v>
      </c>
      <c r="D58" s="666"/>
      <c r="E58" s="666"/>
      <c r="F58" s="667" t="s">
        <v>958</v>
      </c>
      <c r="G58" s="206" t="s">
        <v>9</v>
      </c>
      <c r="H58" s="659">
        <f>VLOOKUP(G58,Lists!$A$45:$B$50,2,0)</f>
        <v>1.0000000000000001E-5</v>
      </c>
      <c r="I58" s="206" t="s">
        <v>9</v>
      </c>
      <c r="J58" s="206" t="s">
        <v>9</v>
      </c>
      <c r="K58" s="669">
        <f>VLOOKUP(J58,Lists!$A$35:$B$40,2,0)</f>
        <v>0</v>
      </c>
      <c r="L58" s="661">
        <f t="shared" si="36"/>
        <v>0</v>
      </c>
      <c r="M58" s="662" t="str">
        <f t="shared" si="37"/>
        <v>n/a</v>
      </c>
      <c r="N58" s="729">
        <f>IF($B58=Lists!$A$14,Lists!$E$35)+IF($B58=Lists!$A$15,Lists!$E$40)+IF($B58=Lists!$A$16,Lists!$E$40)</f>
        <v>0</v>
      </c>
      <c r="O58" s="661">
        <f t="shared" si="38"/>
        <v>0</v>
      </c>
      <c r="P58" s="663" t="str">
        <f t="shared" si="39"/>
        <v>n/a</v>
      </c>
      <c r="Q58" s="663" t="str">
        <f>IF(ISERROR(P58*VLOOKUP($B$4,'Weighting '!$A$21:$B$31,2,0)),"n/a",P58*VLOOKUP($B$4,'Weighting '!$A$21:$B$31,2,0))</f>
        <v>n/a</v>
      </c>
      <c r="R58" s="664" t="str">
        <f>IF($B58="Specification","n/a",L58/$O$2)</f>
        <v>n/a</v>
      </c>
      <c r="S58" s="663" t="str">
        <f>IF(ISERROR(R58*VLOOKUP($B$4,'Weighting '!$A$21:$B$31,2,0)),"n/a",R58*VLOOKUP($B$4,'Weighting '!$A$21:$B$31,2,0))</f>
        <v>n/a</v>
      </c>
      <c r="T58" s="435"/>
    </row>
    <row r="59" spans="1:20" s="119" customFormat="1" ht="149.55000000000001" customHeight="1" x14ac:dyDescent="0.25">
      <c r="A59" s="116" t="s">
        <v>1335</v>
      </c>
      <c r="B59" s="114" t="s">
        <v>39</v>
      </c>
      <c r="C59" s="117" t="s">
        <v>1100</v>
      </c>
      <c r="D59" s="666"/>
      <c r="E59" s="666"/>
      <c r="F59" s="667" t="s">
        <v>958</v>
      </c>
      <c r="G59" s="206" t="s">
        <v>9</v>
      </c>
      <c r="H59" s="659">
        <f>VLOOKUP(G59,Lists!$A$45:$B$50,2,0)</f>
        <v>1.0000000000000001E-5</v>
      </c>
      <c r="I59" s="206" t="s">
        <v>9</v>
      </c>
      <c r="J59" s="206" t="s">
        <v>9</v>
      </c>
      <c r="K59" s="669">
        <f>VLOOKUP(J59,Lists!$A$35:$B$40,2,0)</f>
        <v>0</v>
      </c>
      <c r="L59" s="661">
        <f t="shared" si="36"/>
        <v>0</v>
      </c>
      <c r="M59" s="662" t="str">
        <f t="shared" si="37"/>
        <v>n/a</v>
      </c>
      <c r="N59" s="729">
        <f>IF($B59=Lists!$A$14,Lists!$E$35)+IF($B59=Lists!$A$15,Lists!$E$40)+IF($B59=Lists!$A$16,Lists!$E$40)</f>
        <v>0</v>
      </c>
      <c r="O59" s="661">
        <f t="shared" si="38"/>
        <v>0</v>
      </c>
      <c r="P59" s="663" t="str">
        <f t="shared" si="39"/>
        <v>n/a</v>
      </c>
      <c r="Q59" s="663" t="str">
        <f>IF(ISERROR(P59*VLOOKUP($B$4,'Weighting '!$A$21:$B$31,2,0)),"n/a",P59*VLOOKUP($B$4,'Weighting '!$A$21:$B$31,2,0))</f>
        <v>n/a</v>
      </c>
      <c r="R59" s="664" t="str">
        <f>IF($B59="Specification","n/a",L59/$O$2)</f>
        <v>n/a</v>
      </c>
      <c r="S59" s="663" t="str">
        <f>IF(ISERROR(R59*VLOOKUP($B$4,'Weighting '!$A$21:$B$31,2,0)),"n/a",R59*VLOOKUP($B$4,'Weighting '!$A$21:$B$31,2,0))</f>
        <v>n/a</v>
      </c>
      <c r="T59" s="674"/>
    </row>
    <row r="60" spans="1:20" s="677" customFormat="1" x14ac:dyDescent="0.25">
      <c r="A60" s="120" t="s">
        <v>1298</v>
      </c>
      <c r="B60" s="121"/>
      <c r="C60" s="138" t="s">
        <v>51</v>
      </c>
      <c r="D60" s="121"/>
      <c r="E60" s="121"/>
      <c r="F60" s="121"/>
      <c r="G60" s="121"/>
      <c r="H60" s="121"/>
      <c r="I60" s="121"/>
      <c r="J60" s="121"/>
      <c r="K60" s="121"/>
      <c r="L60" s="121"/>
      <c r="M60" s="121"/>
      <c r="N60" s="121"/>
      <c r="O60" s="121"/>
      <c r="P60" s="121"/>
      <c r="Q60" s="120"/>
      <c r="R60" s="121"/>
      <c r="S60" s="121"/>
      <c r="T60" s="676"/>
    </row>
    <row r="61" spans="1:20" s="119" customFormat="1" ht="72" customHeight="1" x14ac:dyDescent="0.25">
      <c r="A61" s="114" t="s">
        <v>1336</v>
      </c>
      <c r="B61" s="114" t="s">
        <v>39</v>
      </c>
      <c r="C61" s="117" t="s">
        <v>1218</v>
      </c>
      <c r="D61" s="666"/>
      <c r="E61" s="666"/>
      <c r="F61" s="667" t="s">
        <v>958</v>
      </c>
      <c r="G61" s="206" t="s">
        <v>9</v>
      </c>
      <c r="H61" s="659">
        <f>VLOOKUP(G61,Lists!$A$45:$B$50,2,0)</f>
        <v>1.0000000000000001E-5</v>
      </c>
      <c r="I61" s="206" t="s">
        <v>9</v>
      </c>
      <c r="J61" s="206" t="s">
        <v>9</v>
      </c>
      <c r="K61" s="669">
        <f>VLOOKUP(J61,Lists!$A$35:$B$40,2,0)</f>
        <v>0</v>
      </c>
      <c r="L61" s="661">
        <f t="shared" ref="L61:L64" si="40">K61*H61</f>
        <v>0</v>
      </c>
      <c r="M61" s="662" t="str">
        <f t="shared" ref="M61:M64" si="41">IF(ISERROR(L61/O61),"n/a",L61/O61)</f>
        <v>n/a</v>
      </c>
      <c r="N61" s="729">
        <f>IF($B61=Lists!$A$14,Lists!$E$35)+IF($B61=Lists!$A$15,Lists!$E$40)+IF($B61=Lists!$A$16,Lists!$E$40)</f>
        <v>0</v>
      </c>
      <c r="O61" s="661">
        <f t="shared" ref="O61:O64" si="42">H61*N61</f>
        <v>0</v>
      </c>
      <c r="P61" s="663" t="str">
        <f t="shared" ref="P61:P64" si="43">IF((O61/$O$2)&gt;0.0001,O61/$O$2,"n/a")</f>
        <v>n/a</v>
      </c>
      <c r="Q61" s="663" t="str">
        <f>IF(ISERROR(P61*VLOOKUP($B$4,'Weighting '!$A$21:$B$31,2,0)),"n/a",P61*VLOOKUP($B$4,'Weighting '!$A$21:$B$31,2,0))</f>
        <v>n/a</v>
      </c>
      <c r="R61" s="664" t="str">
        <f>IF($B61="Specification","n/a",L61/$O$2)</f>
        <v>n/a</v>
      </c>
      <c r="S61" s="663" t="str">
        <f>IF(ISERROR(R61*VLOOKUP($B$4,'Weighting '!$A$21:$B$31,2,0)),"n/a",R61*VLOOKUP($B$4,'Weighting '!$A$21:$B$31,2,0))</f>
        <v>n/a</v>
      </c>
      <c r="T61" s="435"/>
    </row>
    <row r="62" spans="1:20" s="119" customFormat="1" ht="135" customHeight="1" x14ac:dyDescent="0.25">
      <c r="A62" s="114" t="s">
        <v>1337</v>
      </c>
      <c r="B62" s="114" t="s">
        <v>39</v>
      </c>
      <c r="C62" s="143" t="s">
        <v>1165</v>
      </c>
      <c r="D62" s="666"/>
      <c r="E62" s="666"/>
      <c r="F62" s="667" t="s">
        <v>958</v>
      </c>
      <c r="G62" s="206" t="s">
        <v>9</v>
      </c>
      <c r="H62" s="659">
        <f>VLOOKUP(G62,Lists!$A$45:$B$50,2,0)</f>
        <v>1.0000000000000001E-5</v>
      </c>
      <c r="I62" s="206" t="s">
        <v>9</v>
      </c>
      <c r="J62" s="206" t="s">
        <v>9</v>
      </c>
      <c r="K62" s="669">
        <f>VLOOKUP(J62,Lists!$A$35:$B$40,2,0)</f>
        <v>0</v>
      </c>
      <c r="L62" s="661">
        <f t="shared" si="40"/>
        <v>0</v>
      </c>
      <c r="M62" s="662" t="str">
        <f t="shared" si="41"/>
        <v>n/a</v>
      </c>
      <c r="N62" s="729">
        <f>IF($B62=Lists!$A$14,Lists!$E$35)+IF($B62=Lists!$A$15,Lists!$E$40)+IF($B62=Lists!$A$16,Lists!$E$40)</f>
        <v>0</v>
      </c>
      <c r="O62" s="661">
        <f t="shared" si="42"/>
        <v>0</v>
      </c>
      <c r="P62" s="663" t="str">
        <f t="shared" si="43"/>
        <v>n/a</v>
      </c>
      <c r="Q62" s="663" t="str">
        <f>IF(ISERROR(P62*VLOOKUP($B$4,'Weighting '!$A$21:$B$31,2,0)),"n/a",P62*VLOOKUP($B$4,'Weighting '!$A$21:$B$31,2,0))</f>
        <v>n/a</v>
      </c>
      <c r="R62" s="664" t="str">
        <f>IF($B62="Specification","n/a",L62/$O$2)</f>
        <v>n/a</v>
      </c>
      <c r="S62" s="663" t="str">
        <f>IF(ISERROR(R62*VLOOKUP($B$4,'Weighting '!$A$21:$B$31,2,0)),"n/a",R62*VLOOKUP($B$4,'Weighting '!$A$21:$B$31,2,0))</f>
        <v>n/a</v>
      </c>
      <c r="T62" s="435"/>
    </row>
    <row r="63" spans="1:20" s="119" customFormat="1" ht="39.75" customHeight="1" x14ac:dyDescent="0.25">
      <c r="A63" s="114" t="s">
        <v>1338</v>
      </c>
      <c r="B63" s="114" t="s">
        <v>39</v>
      </c>
      <c r="C63" s="143" t="s">
        <v>1101</v>
      </c>
      <c r="D63" s="666"/>
      <c r="E63" s="666"/>
      <c r="F63" s="667" t="s">
        <v>958</v>
      </c>
      <c r="G63" s="206" t="s">
        <v>9</v>
      </c>
      <c r="H63" s="659">
        <f>VLOOKUP(G63,Lists!$A$45:$B$50,2,0)</f>
        <v>1.0000000000000001E-5</v>
      </c>
      <c r="I63" s="206" t="s">
        <v>9</v>
      </c>
      <c r="J63" s="206" t="s">
        <v>9</v>
      </c>
      <c r="K63" s="669">
        <f>VLOOKUP(J63,Lists!$A$35:$B$40,2,0)</f>
        <v>0</v>
      </c>
      <c r="L63" s="661">
        <f t="shared" si="40"/>
        <v>0</v>
      </c>
      <c r="M63" s="662" t="str">
        <f t="shared" si="41"/>
        <v>n/a</v>
      </c>
      <c r="N63" s="729">
        <f>IF($B63=Lists!$A$14,Lists!$E$35)+IF($B63=Lists!$A$15,Lists!$E$40)+IF($B63=Lists!$A$16,Lists!$E$40)</f>
        <v>0</v>
      </c>
      <c r="O63" s="661">
        <f t="shared" si="42"/>
        <v>0</v>
      </c>
      <c r="P63" s="663" t="str">
        <f t="shared" si="43"/>
        <v>n/a</v>
      </c>
      <c r="Q63" s="663" t="str">
        <f>IF(ISERROR(P63*VLOOKUP($B$4,'Weighting '!$A$21:$B$31,2,0)),"n/a",P63*VLOOKUP($B$4,'Weighting '!$A$21:$B$31,2,0))</f>
        <v>n/a</v>
      </c>
      <c r="R63" s="664" t="str">
        <f>IF($B63="Specification","n/a",L63/$O$2)</f>
        <v>n/a</v>
      </c>
      <c r="S63" s="663" t="str">
        <f>IF(ISERROR(R63*VLOOKUP($B$4,'Weighting '!$A$21:$B$31,2,0)),"n/a",R63*VLOOKUP($B$4,'Weighting '!$A$21:$B$31,2,0))</f>
        <v>n/a</v>
      </c>
      <c r="T63" s="673"/>
    </row>
    <row r="64" spans="1:20" s="119" customFormat="1" ht="27.6" x14ac:dyDescent="0.25">
      <c r="A64" s="114" t="s">
        <v>1339</v>
      </c>
      <c r="B64" s="114" t="s">
        <v>39</v>
      </c>
      <c r="C64" s="131" t="s">
        <v>140</v>
      </c>
      <c r="D64" s="666"/>
      <c r="E64" s="666"/>
      <c r="F64" s="667" t="s">
        <v>958</v>
      </c>
      <c r="G64" s="206" t="s">
        <v>9</v>
      </c>
      <c r="H64" s="659">
        <f>VLOOKUP(G64,Lists!$A$45:$B$50,2,0)</f>
        <v>1.0000000000000001E-5</v>
      </c>
      <c r="I64" s="206" t="s">
        <v>9</v>
      </c>
      <c r="J64" s="206" t="s">
        <v>9</v>
      </c>
      <c r="K64" s="669">
        <f>VLOOKUP(J64,Lists!$A$35:$B$40,2,0)</f>
        <v>0</v>
      </c>
      <c r="L64" s="661">
        <f t="shared" si="40"/>
        <v>0</v>
      </c>
      <c r="M64" s="662" t="str">
        <f t="shared" si="41"/>
        <v>n/a</v>
      </c>
      <c r="N64" s="729">
        <f>IF($B64=Lists!$A$14,Lists!$E$35)+IF($B64=Lists!$A$15,Lists!$E$40)+IF($B64=Lists!$A$16,Lists!$E$40)</f>
        <v>0</v>
      </c>
      <c r="O64" s="661">
        <f t="shared" si="42"/>
        <v>0</v>
      </c>
      <c r="P64" s="663" t="str">
        <f t="shared" si="43"/>
        <v>n/a</v>
      </c>
      <c r="Q64" s="663" t="str">
        <f>IF(ISERROR(P64*VLOOKUP($B$4,'Weighting '!$A$21:$B$31,2,0)),"n/a",P64*VLOOKUP($B$4,'Weighting '!$A$21:$B$31,2,0))</f>
        <v>n/a</v>
      </c>
      <c r="R64" s="664" t="str">
        <f>IF($B64="Specification","n/a",L64/$O$2)</f>
        <v>n/a</v>
      </c>
      <c r="S64" s="663" t="str">
        <f>IF(ISERROR(R64*VLOOKUP($B$4,'Weighting '!$A$21:$B$31,2,0)),"n/a",R64*VLOOKUP($B$4,'Weighting '!$A$21:$B$31,2,0))</f>
        <v>n/a</v>
      </c>
      <c r="T64" s="435"/>
    </row>
    <row r="65" spans="1:20" s="124" customFormat="1" ht="17.25" customHeight="1" x14ac:dyDescent="0.25">
      <c r="A65" s="120" t="s">
        <v>1299</v>
      </c>
      <c r="B65" s="121"/>
      <c r="C65" s="122" t="s">
        <v>34</v>
      </c>
      <c r="D65" s="652"/>
      <c r="E65" s="652"/>
      <c r="F65" s="652"/>
      <c r="G65" s="652"/>
      <c r="H65" s="652"/>
      <c r="I65" s="652"/>
      <c r="J65" s="652"/>
      <c r="K65" s="652"/>
      <c r="L65" s="652"/>
      <c r="M65" s="652"/>
      <c r="N65" s="652"/>
      <c r="O65" s="652"/>
      <c r="P65" s="652"/>
      <c r="Q65" s="120"/>
      <c r="R65" s="122"/>
      <c r="S65" s="652"/>
      <c r="T65" s="654"/>
    </row>
    <row r="66" spans="1:20" ht="66" customHeight="1" x14ac:dyDescent="0.25">
      <c r="A66" s="114" t="s">
        <v>1340</v>
      </c>
      <c r="B66" s="114" t="s">
        <v>39</v>
      </c>
      <c r="C66" s="117" t="s">
        <v>1081</v>
      </c>
      <c r="D66" s="666"/>
      <c r="E66" s="666"/>
      <c r="F66" s="667" t="s">
        <v>958</v>
      </c>
      <c r="G66" s="206" t="s">
        <v>9</v>
      </c>
      <c r="H66" s="659">
        <f>VLOOKUP(G66,Lists!$A$45:$B$50,2,0)</f>
        <v>1.0000000000000001E-5</v>
      </c>
      <c r="I66" s="206" t="s">
        <v>9</v>
      </c>
      <c r="J66" s="206" t="s">
        <v>9</v>
      </c>
      <c r="K66" s="669">
        <f>VLOOKUP(J66,Lists!$A$35:$B$40,2,0)</f>
        <v>0</v>
      </c>
      <c r="L66" s="661">
        <f t="shared" ref="L66:L71" si="44">K66*H66</f>
        <v>0</v>
      </c>
      <c r="M66" s="662" t="str">
        <f t="shared" ref="M66:M71" si="45">IF(ISERROR(L66/O66),"n/a",L66/O66)</f>
        <v>n/a</v>
      </c>
      <c r="N66" s="729">
        <f>IF($B66=Lists!$A$14,Lists!$E$35)+IF($B66=Lists!$A$15,Lists!$E$40)+IF($B66=Lists!$A$16,Lists!$E$40)</f>
        <v>0</v>
      </c>
      <c r="O66" s="661">
        <f t="shared" ref="O66:O71" si="46">H66*N66</f>
        <v>0</v>
      </c>
      <c r="P66" s="663" t="str">
        <f t="shared" ref="P66:P71" si="47">IF((O66/$O$2)&gt;0.0001,O66/$O$2,"n/a")</f>
        <v>n/a</v>
      </c>
      <c r="Q66" s="663" t="str">
        <f>IF(ISERROR(P66*VLOOKUP($B$4,'Weighting '!$A$21:$B$31,2,0)),"n/a",P66*VLOOKUP($B$4,'Weighting '!$A$21:$B$31,2,0))</f>
        <v>n/a</v>
      </c>
      <c r="R66" s="664" t="str">
        <f t="shared" ref="R66:R71" si="48">IF($B66="Specification","n/a",L66/$O$2)</f>
        <v>n/a</v>
      </c>
      <c r="S66" s="663" t="str">
        <f>IF(ISERROR(R66*VLOOKUP($B$4,'Weighting '!$A$21:$B$31,2,0)),"n/a",R66*VLOOKUP($B$4,'Weighting '!$A$21:$B$31,2,0))</f>
        <v>n/a</v>
      </c>
      <c r="T66" s="435"/>
    </row>
    <row r="67" spans="1:20" ht="157.5" customHeight="1" x14ac:dyDescent="0.25">
      <c r="A67" s="114" t="s">
        <v>1354</v>
      </c>
      <c r="B67" s="114" t="s">
        <v>37</v>
      </c>
      <c r="C67" s="117" t="s">
        <v>1164</v>
      </c>
      <c r="D67" s="666"/>
      <c r="E67" s="666"/>
      <c r="F67" s="666"/>
      <c r="G67" s="206" t="s">
        <v>1276</v>
      </c>
      <c r="H67" s="659">
        <f>VLOOKUP(G67,Lists!$A$45:$B$50,2,0)</f>
        <v>8</v>
      </c>
      <c r="I67" s="668" t="s">
        <v>29</v>
      </c>
      <c r="J67" s="668"/>
      <c r="K67" s="669" t="e">
        <f>VLOOKUP(J67,Lists!$A$35:$B$40,2,0)</f>
        <v>#N/A</v>
      </c>
      <c r="L67" s="661" t="e">
        <f t="shared" si="44"/>
        <v>#N/A</v>
      </c>
      <c r="M67" s="662" t="str">
        <f t="shared" si="45"/>
        <v>n/a</v>
      </c>
      <c r="N67" s="729">
        <f>IF($B67=Lists!$A$14,Lists!$E$35)+IF($B67=Lists!$A$15,Lists!$E$40)+IF($B67=Lists!$A$16,Lists!$E$40)</f>
        <v>6</v>
      </c>
      <c r="O67" s="661">
        <f t="shared" si="46"/>
        <v>48</v>
      </c>
      <c r="P67" s="663">
        <f t="shared" si="47"/>
        <v>5.9701492537313432E-2</v>
      </c>
      <c r="Q67" s="663">
        <f>IF(ISERROR(P67*VLOOKUP($B$4,'Weighting '!$A$21:$B$31,2,0)),"n/a",P67*VLOOKUP($B$4,'Weighting '!$A$21:$B$31,2,0))</f>
        <v>5.9701492537313433E-3</v>
      </c>
      <c r="R67" s="664" t="e">
        <f t="shared" si="48"/>
        <v>#N/A</v>
      </c>
      <c r="S67" s="663" t="str">
        <f>IF(ISERROR(R67*VLOOKUP($B$4,'Weighting '!$A$21:$B$31,2,0)),"n/a",R67*VLOOKUP($B$4,'Weighting '!$A$21:$B$31,2,0))</f>
        <v>n/a</v>
      </c>
      <c r="T67" s="674"/>
    </row>
    <row r="68" spans="1:20" ht="82.8" x14ac:dyDescent="0.25">
      <c r="A68" s="114" t="s">
        <v>1341</v>
      </c>
      <c r="B68" s="114" t="s">
        <v>39</v>
      </c>
      <c r="C68" s="117" t="s">
        <v>407</v>
      </c>
      <c r="D68" s="666"/>
      <c r="E68" s="666"/>
      <c r="F68" s="667" t="s">
        <v>958</v>
      </c>
      <c r="G68" s="206" t="s">
        <v>9</v>
      </c>
      <c r="H68" s="659">
        <f>VLOOKUP(G68,Lists!$A$45:$B$50,2,0)</f>
        <v>1.0000000000000001E-5</v>
      </c>
      <c r="I68" s="206" t="s">
        <v>9</v>
      </c>
      <c r="J68" s="206" t="s">
        <v>9</v>
      </c>
      <c r="K68" s="669">
        <f>VLOOKUP(J68,Lists!$A$35:$B$40,2,0)</f>
        <v>0</v>
      </c>
      <c r="L68" s="661">
        <f t="shared" si="44"/>
        <v>0</v>
      </c>
      <c r="M68" s="662" t="str">
        <f t="shared" si="45"/>
        <v>n/a</v>
      </c>
      <c r="N68" s="729">
        <f>IF($B68=Lists!$A$14,Lists!$E$35)+IF($B68=Lists!$A$15,Lists!$E$40)+IF($B68=Lists!$A$16,Lists!$E$40)</f>
        <v>0</v>
      </c>
      <c r="O68" s="661">
        <f t="shared" si="46"/>
        <v>0</v>
      </c>
      <c r="P68" s="663" t="str">
        <f t="shared" si="47"/>
        <v>n/a</v>
      </c>
      <c r="Q68" s="663" t="str">
        <f>IF(ISERROR(P68*VLOOKUP($B$4,'Weighting '!$A$21:$B$31,2,0)),"n/a",P68*VLOOKUP($B$4,'Weighting '!$A$21:$B$31,2,0))</f>
        <v>n/a</v>
      </c>
      <c r="R68" s="664" t="str">
        <f t="shared" si="48"/>
        <v>n/a</v>
      </c>
      <c r="S68" s="663" t="str">
        <f>IF(ISERROR(R68*VLOOKUP($B$4,'Weighting '!$A$21:$B$31,2,0)),"n/a",R68*VLOOKUP($B$4,'Weighting '!$A$21:$B$31,2,0))</f>
        <v>n/a</v>
      </c>
      <c r="T68" s="673"/>
    </row>
    <row r="69" spans="1:20" ht="59.55" customHeight="1" x14ac:dyDescent="0.25">
      <c r="A69" s="114" t="s">
        <v>1342</v>
      </c>
      <c r="B69" s="114" t="s">
        <v>39</v>
      </c>
      <c r="C69" s="117" t="s">
        <v>618</v>
      </c>
      <c r="D69" s="666"/>
      <c r="E69" s="666"/>
      <c r="F69" s="667" t="s">
        <v>958</v>
      </c>
      <c r="G69" s="206" t="s">
        <v>9</v>
      </c>
      <c r="H69" s="659">
        <f>VLOOKUP(G69,Lists!$A$45:$B$50,2,0)</f>
        <v>1.0000000000000001E-5</v>
      </c>
      <c r="I69" s="206" t="s">
        <v>9</v>
      </c>
      <c r="J69" s="206" t="s">
        <v>9</v>
      </c>
      <c r="K69" s="669">
        <f>VLOOKUP(J69,Lists!$A$35:$B$40,2,0)</f>
        <v>0</v>
      </c>
      <c r="L69" s="661">
        <f t="shared" si="44"/>
        <v>0</v>
      </c>
      <c r="M69" s="662" t="str">
        <f t="shared" si="45"/>
        <v>n/a</v>
      </c>
      <c r="N69" s="729">
        <f>IF($B69=Lists!$A$14,Lists!$E$35)+IF($B69=Lists!$A$15,Lists!$E$40)+IF($B69=Lists!$A$16,Lists!$E$40)</f>
        <v>0</v>
      </c>
      <c r="O69" s="661">
        <f t="shared" si="46"/>
        <v>0</v>
      </c>
      <c r="P69" s="663" t="str">
        <f t="shared" si="47"/>
        <v>n/a</v>
      </c>
      <c r="Q69" s="663" t="str">
        <f>IF(ISERROR(P69*VLOOKUP($B$4,'Weighting '!$A$21:$B$31,2,0)),"n/a",P69*VLOOKUP($B$4,'Weighting '!$A$21:$B$31,2,0))</f>
        <v>n/a</v>
      </c>
      <c r="R69" s="664" t="str">
        <f t="shared" si="48"/>
        <v>n/a</v>
      </c>
      <c r="S69" s="663" t="str">
        <f>IF(ISERROR(R69*VLOOKUP($B$4,'Weighting '!$A$21:$B$31,2,0)),"n/a",R69*VLOOKUP($B$4,'Weighting '!$A$21:$B$31,2,0))</f>
        <v>n/a</v>
      </c>
      <c r="T69" s="435"/>
    </row>
    <row r="70" spans="1:20" s="124" customFormat="1" ht="184.8" customHeight="1" x14ac:dyDescent="0.25">
      <c r="A70" s="114" t="s">
        <v>1343</v>
      </c>
      <c r="B70" s="114" t="s">
        <v>39</v>
      </c>
      <c r="C70" s="117" t="s">
        <v>1187</v>
      </c>
      <c r="D70" s="666"/>
      <c r="E70" s="666"/>
      <c r="F70" s="667" t="s">
        <v>958</v>
      </c>
      <c r="G70" s="206" t="s">
        <v>9</v>
      </c>
      <c r="H70" s="659">
        <f>VLOOKUP(G70,Lists!$A$45:$B$50,2,0)</f>
        <v>1.0000000000000001E-5</v>
      </c>
      <c r="I70" s="206" t="s">
        <v>9</v>
      </c>
      <c r="J70" s="206" t="s">
        <v>9</v>
      </c>
      <c r="K70" s="669">
        <f>VLOOKUP(J70,Lists!$A$35:$B$40,2,0)</f>
        <v>0</v>
      </c>
      <c r="L70" s="661">
        <f t="shared" si="44"/>
        <v>0</v>
      </c>
      <c r="M70" s="662" t="str">
        <f t="shared" si="45"/>
        <v>n/a</v>
      </c>
      <c r="N70" s="729">
        <f>IF($B70=Lists!$A$14,Lists!$E$35)+IF($B70=Lists!$A$15,Lists!$E$40)+IF($B70=Lists!$A$16,Lists!$E$40)</f>
        <v>0</v>
      </c>
      <c r="O70" s="661">
        <f t="shared" si="46"/>
        <v>0</v>
      </c>
      <c r="P70" s="663" t="str">
        <f t="shared" si="47"/>
        <v>n/a</v>
      </c>
      <c r="Q70" s="663" t="str">
        <f>IF(ISERROR(P70*VLOOKUP($B$4,'Weighting '!$A$21:$B$31,2,0)),"n/a",P70*VLOOKUP($B$4,'Weighting '!$A$21:$B$31,2,0))</f>
        <v>n/a</v>
      </c>
      <c r="R70" s="664" t="str">
        <f t="shared" si="48"/>
        <v>n/a</v>
      </c>
      <c r="S70" s="663" t="str">
        <f>IF(ISERROR(R70*VLOOKUP($B$4,'Weighting '!$A$21:$B$31,2,0)),"n/a",R70*VLOOKUP($B$4,'Weighting '!$A$21:$B$31,2,0))</f>
        <v>n/a</v>
      </c>
      <c r="T70" s="435"/>
    </row>
    <row r="71" spans="1:20" ht="87.75" customHeight="1" x14ac:dyDescent="0.25">
      <c r="A71" s="114" t="s">
        <v>1344</v>
      </c>
      <c r="B71" s="114" t="s">
        <v>39</v>
      </c>
      <c r="C71" s="117" t="s">
        <v>144</v>
      </c>
      <c r="D71" s="666"/>
      <c r="E71" s="666"/>
      <c r="F71" s="667" t="s">
        <v>958</v>
      </c>
      <c r="G71" s="206" t="s">
        <v>9</v>
      </c>
      <c r="H71" s="659">
        <f>VLOOKUP(G71,Lists!$A$45:$B$50,2,0)</f>
        <v>1.0000000000000001E-5</v>
      </c>
      <c r="I71" s="206" t="s">
        <v>9</v>
      </c>
      <c r="J71" s="206" t="s">
        <v>9</v>
      </c>
      <c r="K71" s="669">
        <f>VLOOKUP(J71,Lists!$A$35:$B$40,2,0)</f>
        <v>0</v>
      </c>
      <c r="L71" s="661">
        <f t="shared" si="44"/>
        <v>0</v>
      </c>
      <c r="M71" s="662" t="str">
        <f t="shared" si="45"/>
        <v>n/a</v>
      </c>
      <c r="N71" s="729">
        <f>IF($B71=Lists!$A$14,Lists!$E$35)+IF($B71=Lists!$A$15,Lists!$E$40)+IF($B71=Lists!$A$16,Lists!$E$40)</f>
        <v>0</v>
      </c>
      <c r="O71" s="661">
        <f t="shared" si="46"/>
        <v>0</v>
      </c>
      <c r="P71" s="663" t="str">
        <f t="shared" si="47"/>
        <v>n/a</v>
      </c>
      <c r="Q71" s="663" t="str">
        <f>IF(ISERROR(P71*VLOOKUP($B$4,'Weighting '!$A$21:$B$31,2,0)),"n/a",P71*VLOOKUP($B$4,'Weighting '!$A$21:$B$31,2,0))</f>
        <v>n/a</v>
      </c>
      <c r="R71" s="664" t="str">
        <f t="shared" si="48"/>
        <v>n/a</v>
      </c>
      <c r="S71" s="663" t="str">
        <f>IF(ISERROR(R71*VLOOKUP($B$4,'Weighting '!$A$21:$B$31,2,0)),"n/a",R71*VLOOKUP($B$4,'Weighting '!$A$21:$B$31,2,0))</f>
        <v>n/a</v>
      </c>
      <c r="T71" s="435"/>
    </row>
    <row r="72" spans="1:20" x14ac:dyDescent="0.25">
      <c r="A72" s="120" t="s">
        <v>1300</v>
      </c>
      <c r="B72" s="121"/>
      <c r="C72" s="122" t="s">
        <v>1</v>
      </c>
      <c r="D72" s="652"/>
      <c r="E72" s="652"/>
      <c r="F72" s="652"/>
      <c r="G72" s="652"/>
      <c r="H72" s="652"/>
      <c r="I72" s="652"/>
      <c r="J72" s="652"/>
      <c r="K72" s="652"/>
      <c r="L72" s="652"/>
      <c r="M72" s="652"/>
      <c r="N72" s="652"/>
      <c r="O72" s="175"/>
      <c r="P72" s="653"/>
      <c r="Q72" s="120"/>
      <c r="R72" s="653"/>
      <c r="S72" s="653"/>
      <c r="T72" s="654"/>
    </row>
    <row r="73" spans="1:20" s="124" customFormat="1" ht="63" customHeight="1" x14ac:dyDescent="0.25">
      <c r="A73" s="114" t="s">
        <v>1345</v>
      </c>
      <c r="B73" s="114" t="s">
        <v>39</v>
      </c>
      <c r="C73" s="117" t="s">
        <v>146</v>
      </c>
      <c r="D73" s="666"/>
      <c r="E73" s="666"/>
      <c r="F73" s="667" t="s">
        <v>958</v>
      </c>
      <c r="G73" s="206" t="s">
        <v>9</v>
      </c>
      <c r="H73" s="659">
        <f>VLOOKUP(G73,Lists!$A$45:$B$50,2,0)</f>
        <v>1.0000000000000001E-5</v>
      </c>
      <c r="I73" s="206" t="s">
        <v>9</v>
      </c>
      <c r="J73" s="206" t="s">
        <v>9</v>
      </c>
      <c r="K73" s="669">
        <f>VLOOKUP(J73,Lists!$A$35:$B$40,2,0)</f>
        <v>0</v>
      </c>
      <c r="L73" s="661">
        <f t="shared" ref="L73:L79" si="49">K73*H73</f>
        <v>0</v>
      </c>
      <c r="M73" s="662" t="str">
        <f t="shared" ref="M73:M79" si="50">IF(ISERROR(L73/O73),"n/a",L73/O73)</f>
        <v>n/a</v>
      </c>
      <c r="N73" s="729">
        <f>IF($B73=Lists!$A$14,Lists!$E$35)+IF($B73=Lists!$A$15,Lists!$E$40)+IF($B73=Lists!$A$16,Lists!$E$40)</f>
        <v>0</v>
      </c>
      <c r="O73" s="661">
        <f t="shared" ref="O73:O79" si="51">H73*N73</f>
        <v>0</v>
      </c>
      <c r="P73" s="663" t="str">
        <f t="shared" ref="P73:P79" si="52">IF((O73/$O$2)&gt;0.0001,O73/$O$2,"n/a")</f>
        <v>n/a</v>
      </c>
      <c r="Q73" s="663" t="str">
        <f>IF(ISERROR(P73*VLOOKUP($B$4,'Weighting '!$A$21:$B$31,2,0)),"n/a",P73*VLOOKUP($B$4,'Weighting '!$A$21:$B$31,2,0))</f>
        <v>n/a</v>
      </c>
      <c r="R73" s="664" t="str">
        <f t="shared" ref="R73:R79" si="53">IF($B73="Specification","n/a",L73/$O$2)</f>
        <v>n/a</v>
      </c>
      <c r="S73" s="663" t="str">
        <f>IF(ISERROR(R73*VLOOKUP($B$4,'Weighting '!$A$21:$B$31,2,0)),"n/a",R73*VLOOKUP($B$4,'Weighting '!$A$21:$B$31,2,0))</f>
        <v>n/a</v>
      </c>
      <c r="T73" s="435"/>
    </row>
    <row r="74" spans="1:20" ht="30.6" customHeight="1" x14ac:dyDescent="0.25">
      <c r="A74" s="114" t="s">
        <v>1346</v>
      </c>
      <c r="B74" s="114" t="s">
        <v>39</v>
      </c>
      <c r="C74" s="117" t="s">
        <v>147</v>
      </c>
      <c r="D74" s="666"/>
      <c r="E74" s="666"/>
      <c r="F74" s="667" t="s">
        <v>958</v>
      </c>
      <c r="G74" s="206" t="s">
        <v>9</v>
      </c>
      <c r="H74" s="659">
        <f>VLOOKUP(G74,Lists!$A$45:$B$50,2,0)</f>
        <v>1.0000000000000001E-5</v>
      </c>
      <c r="I74" s="206" t="s">
        <v>9</v>
      </c>
      <c r="J74" s="206" t="s">
        <v>9</v>
      </c>
      <c r="K74" s="669">
        <f>VLOOKUP(J74,Lists!$A$35:$B$40,2,0)</f>
        <v>0</v>
      </c>
      <c r="L74" s="661">
        <f t="shared" si="49"/>
        <v>0</v>
      </c>
      <c r="M74" s="662" t="str">
        <f t="shared" si="50"/>
        <v>n/a</v>
      </c>
      <c r="N74" s="729">
        <f>IF($B74=Lists!$A$14,Lists!$E$35)+IF($B74=Lists!$A$15,Lists!$E$40)+IF($B74=Lists!$A$16,Lists!$E$40)</f>
        <v>0</v>
      </c>
      <c r="O74" s="661">
        <f t="shared" si="51"/>
        <v>0</v>
      </c>
      <c r="P74" s="663" t="str">
        <f t="shared" si="52"/>
        <v>n/a</v>
      </c>
      <c r="Q74" s="663" t="str">
        <f>IF(ISERROR(P74*VLOOKUP($B$4,'Weighting '!$A$21:$B$31,2,0)),"n/a",P74*VLOOKUP($B$4,'Weighting '!$A$21:$B$31,2,0))</f>
        <v>n/a</v>
      </c>
      <c r="R74" s="664" t="str">
        <f t="shared" si="53"/>
        <v>n/a</v>
      </c>
      <c r="S74" s="663" t="str">
        <f>IF(ISERROR(R74*VLOOKUP($B$4,'Weighting '!$A$21:$B$31,2,0)),"n/a",R74*VLOOKUP($B$4,'Weighting '!$A$21:$B$31,2,0))</f>
        <v>n/a</v>
      </c>
      <c r="T74" s="435"/>
    </row>
    <row r="75" spans="1:20" ht="274.5" customHeight="1" x14ac:dyDescent="0.25">
      <c r="A75" s="114" t="s">
        <v>1355</v>
      </c>
      <c r="B75" s="114" t="s">
        <v>37</v>
      </c>
      <c r="C75" s="117" t="s">
        <v>624</v>
      </c>
      <c r="D75" s="666"/>
      <c r="E75" s="666"/>
      <c r="F75" s="666"/>
      <c r="G75" s="206" t="s">
        <v>1276</v>
      </c>
      <c r="H75" s="659">
        <f>VLOOKUP(G75,Lists!$A$45:$B$50,2,0)</f>
        <v>8</v>
      </c>
      <c r="I75" s="668" t="s">
        <v>9</v>
      </c>
      <c r="J75" s="668"/>
      <c r="K75" s="669" t="e">
        <f>VLOOKUP(J75,Lists!$A$35:$B$40,2,0)</f>
        <v>#N/A</v>
      </c>
      <c r="L75" s="661" t="e">
        <f t="shared" si="49"/>
        <v>#N/A</v>
      </c>
      <c r="M75" s="662" t="str">
        <f t="shared" si="50"/>
        <v>n/a</v>
      </c>
      <c r="N75" s="729">
        <f>IF($B75=Lists!$A$14,Lists!$E$35)+IF($B75=Lists!$A$15,Lists!$E$40)+IF($B75=Lists!$A$16,Lists!$E$40)</f>
        <v>6</v>
      </c>
      <c r="O75" s="661">
        <f t="shared" si="51"/>
        <v>48</v>
      </c>
      <c r="P75" s="663">
        <f t="shared" si="52"/>
        <v>5.9701492537313432E-2</v>
      </c>
      <c r="Q75" s="663">
        <f>IF(ISERROR(P75*VLOOKUP($B$4,'Weighting '!$A$21:$B$31,2,0)),"n/a",P75*VLOOKUP($B$4,'Weighting '!$A$21:$B$31,2,0))</f>
        <v>5.9701492537313433E-3</v>
      </c>
      <c r="R75" s="664" t="e">
        <f t="shared" si="53"/>
        <v>#N/A</v>
      </c>
      <c r="S75" s="663" t="str">
        <f>IF(ISERROR(R75*VLOOKUP($B$4,'Weighting '!$A$21:$B$31,2,0)),"n/a",R75*VLOOKUP($B$4,'Weighting '!$A$21:$B$31,2,0))</f>
        <v>n/a</v>
      </c>
      <c r="T75" s="674"/>
    </row>
    <row r="76" spans="1:20" ht="38.25" customHeight="1" x14ac:dyDescent="0.25">
      <c r="A76" s="114" t="s">
        <v>1362</v>
      </c>
      <c r="B76" s="245" t="s">
        <v>38</v>
      </c>
      <c r="C76" s="135" t="s">
        <v>148</v>
      </c>
      <c r="D76" s="206" t="s">
        <v>958</v>
      </c>
      <c r="E76" s="206"/>
      <c r="F76" s="658"/>
      <c r="G76" s="206" t="s">
        <v>1276</v>
      </c>
      <c r="H76" s="659">
        <f>VLOOKUP(G76,Lists!$A$45:$B$50,2,0)</f>
        <v>8</v>
      </c>
      <c r="I76" s="668" t="s">
        <v>1257</v>
      </c>
      <c r="J76" s="668"/>
      <c r="K76" s="669" t="e">
        <f>VLOOKUP(J76,Lists!$A$35:$B$40,2,0)</f>
        <v>#N/A</v>
      </c>
      <c r="L76" s="661" t="e">
        <f t="shared" si="49"/>
        <v>#N/A</v>
      </c>
      <c r="M76" s="662" t="str">
        <f t="shared" si="50"/>
        <v>n/a</v>
      </c>
      <c r="N76" s="729">
        <f>IF($B76=Lists!$A$14,Lists!$E$35)+IF($B76=Lists!$A$15,Lists!$E$40)+IF($B76=Lists!$A$16,Lists!$E$40)</f>
        <v>6</v>
      </c>
      <c r="O76" s="661">
        <f t="shared" si="51"/>
        <v>48</v>
      </c>
      <c r="P76" s="663">
        <f t="shared" si="52"/>
        <v>5.9701492537313432E-2</v>
      </c>
      <c r="Q76" s="663">
        <f>IF(ISERROR(P76*VLOOKUP($B$4,'Weighting '!$A$21:$B$31,2,0)),"n/a",P76*VLOOKUP($B$4,'Weighting '!$A$21:$B$31,2,0))</f>
        <v>5.9701492537313433E-3</v>
      </c>
      <c r="R76" s="664" t="e">
        <f t="shared" si="53"/>
        <v>#N/A</v>
      </c>
      <c r="S76" s="663" t="str">
        <f>IF(ISERROR(R76*VLOOKUP($B$4,'Weighting '!$A$21:$B$31,2,0)),"n/a",R76*VLOOKUP($B$4,'Weighting '!$A$21:$B$31,2,0))</f>
        <v>n/a</v>
      </c>
      <c r="T76" s="435"/>
    </row>
    <row r="77" spans="1:20" ht="103.35" customHeight="1" x14ac:dyDescent="0.25">
      <c r="A77" s="114" t="s">
        <v>1347</v>
      </c>
      <c r="B77" s="114" t="s">
        <v>39</v>
      </c>
      <c r="C77" s="117" t="s">
        <v>625</v>
      </c>
      <c r="D77" s="666"/>
      <c r="E77" s="666"/>
      <c r="F77" s="667" t="s">
        <v>958</v>
      </c>
      <c r="G77" s="206" t="s">
        <v>9</v>
      </c>
      <c r="H77" s="659">
        <f>VLOOKUP(G77,Lists!$A$45:$B$50,2,0)</f>
        <v>1.0000000000000001E-5</v>
      </c>
      <c r="I77" s="206" t="s">
        <v>9</v>
      </c>
      <c r="J77" s="206" t="s">
        <v>9</v>
      </c>
      <c r="K77" s="669">
        <f>VLOOKUP(J77,Lists!$A$35:$B$40,2,0)</f>
        <v>0</v>
      </c>
      <c r="L77" s="661">
        <f t="shared" si="49"/>
        <v>0</v>
      </c>
      <c r="M77" s="662" t="str">
        <f t="shared" si="50"/>
        <v>n/a</v>
      </c>
      <c r="N77" s="729">
        <f>IF($B77=Lists!$A$14,Lists!$E$35)+IF($B77=Lists!$A$15,Lists!$E$40)+IF($B77=Lists!$A$16,Lists!$E$40)</f>
        <v>0</v>
      </c>
      <c r="O77" s="661">
        <f t="shared" si="51"/>
        <v>0</v>
      </c>
      <c r="P77" s="663" t="str">
        <f t="shared" si="52"/>
        <v>n/a</v>
      </c>
      <c r="Q77" s="663" t="str">
        <f>IF(ISERROR(P77*VLOOKUP($B$4,'Weighting '!$A$21:$B$31,2,0)),"n/a",P77*VLOOKUP($B$4,'Weighting '!$A$21:$B$31,2,0))</f>
        <v>n/a</v>
      </c>
      <c r="R77" s="664" t="str">
        <f t="shared" si="53"/>
        <v>n/a</v>
      </c>
      <c r="S77" s="663" t="str">
        <f>IF(ISERROR(R77*VLOOKUP($B$4,'Weighting '!$A$21:$B$31,2,0)),"n/a",R77*VLOOKUP($B$4,'Weighting '!$A$21:$B$31,2,0))</f>
        <v>n/a</v>
      </c>
      <c r="T77" s="435"/>
    </row>
    <row r="78" spans="1:20" ht="27.6" x14ac:dyDescent="0.25">
      <c r="A78" s="114" t="s">
        <v>1348</v>
      </c>
      <c r="B78" s="114" t="s">
        <v>39</v>
      </c>
      <c r="C78" s="117" t="s">
        <v>151</v>
      </c>
      <c r="D78" s="666"/>
      <c r="E78" s="666"/>
      <c r="F78" s="667" t="s">
        <v>958</v>
      </c>
      <c r="G78" s="206" t="s">
        <v>9</v>
      </c>
      <c r="H78" s="659">
        <f>VLOOKUP(G78,Lists!$A$45:$B$50,2,0)</f>
        <v>1.0000000000000001E-5</v>
      </c>
      <c r="I78" s="206" t="s">
        <v>9</v>
      </c>
      <c r="J78" s="206" t="s">
        <v>9</v>
      </c>
      <c r="K78" s="669">
        <f>VLOOKUP(J78,Lists!$A$35:$B$40,2,0)</f>
        <v>0</v>
      </c>
      <c r="L78" s="661">
        <f t="shared" si="49"/>
        <v>0</v>
      </c>
      <c r="M78" s="662" t="str">
        <f t="shared" si="50"/>
        <v>n/a</v>
      </c>
      <c r="N78" s="729">
        <f>IF($B78=Lists!$A$14,Lists!$E$35)+IF($B78=Lists!$A$15,Lists!$E$40)+IF($B78=Lists!$A$16,Lists!$E$40)</f>
        <v>0</v>
      </c>
      <c r="O78" s="661">
        <f t="shared" si="51"/>
        <v>0</v>
      </c>
      <c r="P78" s="663" t="str">
        <f t="shared" si="52"/>
        <v>n/a</v>
      </c>
      <c r="Q78" s="663" t="str">
        <f>IF(ISERROR(P78*VLOOKUP($B$4,'Weighting '!$A$21:$B$31,2,0)),"n/a",P78*VLOOKUP($B$4,'Weighting '!$A$21:$B$31,2,0))</f>
        <v>n/a</v>
      </c>
      <c r="R78" s="664" t="str">
        <f t="shared" si="53"/>
        <v>n/a</v>
      </c>
      <c r="S78" s="663" t="str">
        <f>IF(ISERROR(R78*VLOOKUP($B$4,'Weighting '!$A$21:$B$31,2,0)),"n/a",R78*VLOOKUP($B$4,'Weighting '!$A$21:$B$31,2,0))</f>
        <v>n/a</v>
      </c>
      <c r="T78" s="435"/>
    </row>
    <row r="79" spans="1:20" ht="33.75" customHeight="1" x14ac:dyDescent="0.25">
      <c r="A79" s="114" t="s">
        <v>1363</v>
      </c>
      <c r="B79" s="245" t="s">
        <v>38</v>
      </c>
      <c r="C79" s="135" t="s">
        <v>152</v>
      </c>
      <c r="D79" s="206" t="s">
        <v>958</v>
      </c>
      <c r="E79" s="206"/>
      <c r="F79" s="658"/>
      <c r="G79" s="206" t="s">
        <v>1276</v>
      </c>
      <c r="H79" s="659">
        <f>VLOOKUP(G79,Lists!$A$45:$B$50,2,0)</f>
        <v>8</v>
      </c>
      <c r="I79" s="668" t="s">
        <v>1257</v>
      </c>
      <c r="J79" s="668"/>
      <c r="K79" s="669" t="e">
        <f>VLOOKUP(J79,Lists!$A$35:$B$40,2,0)</f>
        <v>#N/A</v>
      </c>
      <c r="L79" s="661" t="e">
        <f t="shared" si="49"/>
        <v>#N/A</v>
      </c>
      <c r="M79" s="662" t="str">
        <f t="shared" si="50"/>
        <v>n/a</v>
      </c>
      <c r="N79" s="729">
        <f>IF($B79=Lists!$A$14,Lists!$E$35)+IF($B79=Lists!$A$15,Lists!$E$40)+IF($B79=Lists!$A$16,Lists!$E$40)</f>
        <v>6</v>
      </c>
      <c r="O79" s="661">
        <f t="shared" si="51"/>
        <v>48</v>
      </c>
      <c r="P79" s="663">
        <f t="shared" si="52"/>
        <v>5.9701492537313432E-2</v>
      </c>
      <c r="Q79" s="663">
        <f>IF(ISERROR(P79*VLOOKUP($B$4,'Weighting '!$A$21:$B$31,2,0)),"n/a",P79*VLOOKUP($B$4,'Weighting '!$A$21:$B$31,2,0))</f>
        <v>5.9701492537313433E-3</v>
      </c>
      <c r="R79" s="664" t="e">
        <f t="shared" si="53"/>
        <v>#N/A</v>
      </c>
      <c r="S79" s="663" t="str">
        <f>IF(ISERROR(R79*VLOOKUP($B$4,'Weighting '!$A$21:$B$31,2,0)),"n/a",R79*VLOOKUP($B$4,'Weighting '!$A$21:$B$31,2,0))</f>
        <v>n/a</v>
      </c>
      <c r="T79" s="435"/>
    </row>
    <row r="80" spans="1:20" s="677" customFormat="1" x14ac:dyDescent="0.25">
      <c r="A80" s="120" t="s">
        <v>1301</v>
      </c>
      <c r="B80" s="121"/>
      <c r="C80" s="138" t="s">
        <v>49</v>
      </c>
      <c r="D80" s="121"/>
      <c r="E80" s="121"/>
      <c r="F80" s="121"/>
      <c r="G80" s="121"/>
      <c r="H80" s="121"/>
      <c r="I80" s="121"/>
      <c r="J80" s="121"/>
      <c r="K80" s="121"/>
      <c r="L80" s="121"/>
      <c r="M80" s="121"/>
      <c r="N80" s="121"/>
      <c r="O80" s="121"/>
      <c r="P80" s="121"/>
      <c r="Q80" s="120"/>
      <c r="R80" s="121"/>
      <c r="S80" s="121"/>
      <c r="T80" s="676"/>
    </row>
    <row r="81" spans="1:20" ht="38.4" customHeight="1" x14ac:dyDescent="0.25">
      <c r="A81" s="114" t="s">
        <v>1349</v>
      </c>
      <c r="B81" s="114" t="s">
        <v>39</v>
      </c>
      <c r="C81" s="117" t="s">
        <v>153</v>
      </c>
      <c r="D81" s="666"/>
      <c r="E81" s="666"/>
      <c r="F81" s="667" t="s">
        <v>958</v>
      </c>
      <c r="G81" s="206" t="s">
        <v>9</v>
      </c>
      <c r="H81" s="659">
        <f>VLOOKUP(G81,Lists!$A$45:$B$50,2,0)</f>
        <v>1.0000000000000001E-5</v>
      </c>
      <c r="I81" s="206" t="s">
        <v>9</v>
      </c>
      <c r="J81" s="206" t="s">
        <v>9</v>
      </c>
      <c r="K81" s="669">
        <f>VLOOKUP(J81,Lists!$A$35:$B$40,2,0)</f>
        <v>0</v>
      </c>
      <c r="L81" s="661">
        <f t="shared" ref="L81:L84" si="54">K81*H81</f>
        <v>0</v>
      </c>
      <c r="M81" s="662" t="str">
        <f t="shared" ref="M81:M84" si="55">IF(ISERROR(L81/O81),"n/a",L81/O81)</f>
        <v>n/a</v>
      </c>
      <c r="N81" s="729">
        <f>IF($B81=Lists!$A$14,Lists!$E$35)+IF($B81=Lists!$A$15,Lists!$E$40)+IF($B81=Lists!$A$16,Lists!$E$40)</f>
        <v>0</v>
      </c>
      <c r="O81" s="661">
        <f t="shared" ref="O81:O84" si="56">H81*N81</f>
        <v>0</v>
      </c>
      <c r="P81" s="663" t="str">
        <f t="shared" ref="P81:P84" si="57">IF((O81/$O$2)&gt;0.0001,O81/$O$2,"n/a")</f>
        <v>n/a</v>
      </c>
      <c r="Q81" s="663" t="str">
        <f>IF(ISERROR(P81*VLOOKUP($B$4,'Weighting '!$A$21:$B$31,2,0)),"n/a",P81*VLOOKUP($B$4,'Weighting '!$A$21:$B$31,2,0))</f>
        <v>n/a</v>
      </c>
      <c r="R81" s="664" t="str">
        <f>IF($B81="Specification","n/a",L81/$O$2)</f>
        <v>n/a</v>
      </c>
      <c r="S81" s="663" t="str">
        <f>IF(ISERROR(R81*VLOOKUP($B$4,'Weighting '!$A$21:$B$31,2,0)),"n/a",R81*VLOOKUP($B$4,'Weighting '!$A$21:$B$31,2,0))</f>
        <v>n/a</v>
      </c>
      <c r="T81" s="435"/>
    </row>
    <row r="82" spans="1:20" ht="27.6" x14ac:dyDescent="0.25">
      <c r="A82" s="114" t="s">
        <v>1364</v>
      </c>
      <c r="B82" s="245" t="s">
        <v>38</v>
      </c>
      <c r="C82" s="135" t="s">
        <v>412</v>
      </c>
      <c r="D82" s="206" t="s">
        <v>958</v>
      </c>
      <c r="E82" s="206"/>
      <c r="F82" s="658"/>
      <c r="G82" s="206" t="s">
        <v>1276</v>
      </c>
      <c r="H82" s="659">
        <f>VLOOKUP(G82,Lists!$A$45:$B$50,2,0)</f>
        <v>8</v>
      </c>
      <c r="I82" s="668" t="s">
        <v>1257</v>
      </c>
      <c r="J82" s="668"/>
      <c r="K82" s="669" t="e">
        <f>VLOOKUP(J82,Lists!$A$35:$B$40,2,0)</f>
        <v>#N/A</v>
      </c>
      <c r="L82" s="661" t="e">
        <f t="shared" si="54"/>
        <v>#N/A</v>
      </c>
      <c r="M82" s="662" t="str">
        <f t="shared" si="55"/>
        <v>n/a</v>
      </c>
      <c r="N82" s="729">
        <f>IF($B82=Lists!$A$14,Lists!$E$35)+IF($B82=Lists!$A$15,Lists!$E$40)+IF($B82=Lists!$A$16,Lists!$E$40)</f>
        <v>6</v>
      </c>
      <c r="O82" s="661">
        <f t="shared" si="56"/>
        <v>48</v>
      </c>
      <c r="P82" s="663">
        <f t="shared" si="57"/>
        <v>5.9701492537313432E-2</v>
      </c>
      <c r="Q82" s="663">
        <f>IF(ISERROR(P82*VLOOKUP($B$4,'Weighting '!$A$21:$B$31,2,0)),"n/a",P82*VLOOKUP($B$4,'Weighting '!$A$21:$B$31,2,0))</f>
        <v>5.9701492537313433E-3</v>
      </c>
      <c r="R82" s="664" t="e">
        <f>IF($B82="Specification","n/a",L82/$O$2)</f>
        <v>#N/A</v>
      </c>
      <c r="S82" s="663" t="str">
        <f>IF(ISERROR(R82*VLOOKUP($B$4,'Weighting '!$A$21:$B$31,2,0)),"n/a",R82*VLOOKUP($B$4,'Weighting '!$A$21:$B$31,2,0))</f>
        <v>n/a</v>
      </c>
      <c r="T82" s="435"/>
    </row>
    <row r="83" spans="1:20" ht="15.6" customHeight="1" x14ac:dyDescent="0.25">
      <c r="A83" s="114" t="s">
        <v>1350</v>
      </c>
      <c r="B83" s="114" t="s">
        <v>39</v>
      </c>
      <c r="C83" s="117" t="s">
        <v>154</v>
      </c>
      <c r="D83" s="666"/>
      <c r="E83" s="666"/>
      <c r="F83" s="667" t="s">
        <v>958</v>
      </c>
      <c r="G83" s="206" t="s">
        <v>9</v>
      </c>
      <c r="H83" s="659">
        <f>VLOOKUP(G83,Lists!$A$45:$B$50,2,0)</f>
        <v>1.0000000000000001E-5</v>
      </c>
      <c r="I83" s="206" t="s">
        <v>9</v>
      </c>
      <c r="J83" s="206" t="s">
        <v>9</v>
      </c>
      <c r="K83" s="669">
        <f>VLOOKUP(J83,Lists!$A$35:$B$40,2,0)</f>
        <v>0</v>
      </c>
      <c r="L83" s="661">
        <f t="shared" si="54"/>
        <v>0</v>
      </c>
      <c r="M83" s="662" t="str">
        <f t="shared" si="55"/>
        <v>n/a</v>
      </c>
      <c r="N83" s="729">
        <f>IF($B83=Lists!$A$14,Lists!$E$35)+IF($B83=Lists!$A$15,Lists!$E$40)+IF($B83=Lists!$A$16,Lists!$E$40)</f>
        <v>0</v>
      </c>
      <c r="O83" s="661">
        <f t="shared" si="56"/>
        <v>0</v>
      </c>
      <c r="P83" s="663" t="str">
        <f t="shared" si="57"/>
        <v>n/a</v>
      </c>
      <c r="Q83" s="663" t="str">
        <f>IF(ISERROR(P83*VLOOKUP($B$4,'Weighting '!$A$21:$B$31,2,0)),"n/a",P83*VLOOKUP($B$4,'Weighting '!$A$21:$B$31,2,0))</f>
        <v>n/a</v>
      </c>
      <c r="R83" s="664" t="str">
        <f>IF($B83="Specification","n/a",L83/$O$2)</f>
        <v>n/a</v>
      </c>
      <c r="S83" s="663" t="str">
        <f>IF(ISERROR(R83*VLOOKUP($B$4,'Weighting '!$A$21:$B$31,2,0)),"n/a",R83*VLOOKUP($B$4,'Weighting '!$A$21:$B$31,2,0))</f>
        <v>n/a</v>
      </c>
      <c r="T83" s="435"/>
    </row>
    <row r="84" spans="1:20" ht="27.6" x14ac:dyDescent="0.25">
      <c r="A84" s="114" t="s">
        <v>1365</v>
      </c>
      <c r="B84" s="245" t="s">
        <v>38</v>
      </c>
      <c r="C84" s="135" t="s">
        <v>412</v>
      </c>
      <c r="D84" s="206" t="s">
        <v>958</v>
      </c>
      <c r="E84" s="206"/>
      <c r="F84" s="658"/>
      <c r="G84" s="206" t="s">
        <v>1276</v>
      </c>
      <c r="H84" s="659">
        <f>VLOOKUP(G84,Lists!$A$45:$B$50,2,0)</f>
        <v>8</v>
      </c>
      <c r="I84" s="668" t="s">
        <v>1237</v>
      </c>
      <c r="J84" s="668"/>
      <c r="K84" s="669" t="e">
        <f>VLOOKUP(J84,Lists!$A$35:$B$40,2,0)</f>
        <v>#N/A</v>
      </c>
      <c r="L84" s="661" t="e">
        <f t="shared" si="54"/>
        <v>#N/A</v>
      </c>
      <c r="M84" s="662" t="str">
        <f t="shared" si="55"/>
        <v>n/a</v>
      </c>
      <c r="N84" s="729">
        <f>IF($B84=Lists!$A$14,Lists!$E$35)+IF($B84=Lists!$A$15,Lists!$E$40)+IF($B84=Lists!$A$16,Lists!$E$40)</f>
        <v>6</v>
      </c>
      <c r="O84" s="661">
        <f t="shared" si="56"/>
        <v>48</v>
      </c>
      <c r="P84" s="663">
        <f t="shared" si="57"/>
        <v>5.9701492537313432E-2</v>
      </c>
      <c r="Q84" s="663">
        <f>IF(ISERROR(P84*VLOOKUP($B$4,'Weighting '!$A$21:$B$31,2,0)),"n/a",P84*VLOOKUP($B$4,'Weighting '!$A$21:$B$31,2,0))</f>
        <v>5.9701492537313433E-3</v>
      </c>
      <c r="R84" s="664" t="e">
        <f>IF($B84="Specification","n/a",L84/$O$2)</f>
        <v>#N/A</v>
      </c>
      <c r="S84" s="663" t="str">
        <f>IF(ISERROR(R84*VLOOKUP($B$4,'Weighting '!$A$21:$B$31,2,0)),"n/a",R84*VLOOKUP($B$4,'Weighting '!$A$21:$B$31,2,0))</f>
        <v>n/a</v>
      </c>
      <c r="T84" s="435"/>
    </row>
    <row r="85" spans="1:20" x14ac:dyDescent="0.25">
      <c r="A85" s="147"/>
    </row>
    <row r="86" spans="1:20" x14ac:dyDescent="0.25">
      <c r="A86" s="147"/>
    </row>
    <row r="87" spans="1:20" x14ac:dyDescent="0.25">
      <c r="A87" s="147"/>
    </row>
    <row r="88" spans="1:20" x14ac:dyDescent="0.25">
      <c r="A88" s="147"/>
    </row>
    <row r="89" spans="1:20" x14ac:dyDescent="0.25">
      <c r="A89" s="147"/>
    </row>
    <row r="90" spans="1:20" x14ac:dyDescent="0.25">
      <c r="A90" s="147"/>
    </row>
    <row r="91" spans="1:20" x14ac:dyDescent="0.25">
      <c r="A91" s="147"/>
    </row>
    <row r="92" spans="1:20" x14ac:dyDescent="0.25">
      <c r="A92" s="147"/>
    </row>
    <row r="93" spans="1:20" x14ac:dyDescent="0.25">
      <c r="A93" s="147"/>
    </row>
    <row r="94" spans="1:20" x14ac:dyDescent="0.25">
      <c r="A94" s="147"/>
    </row>
    <row r="95" spans="1:20" x14ac:dyDescent="0.25">
      <c r="A95" s="147"/>
    </row>
    <row r="96" spans="1:20" x14ac:dyDescent="0.25">
      <c r="A96" s="147"/>
    </row>
    <row r="1048559" spans="17:17" x14ac:dyDescent="0.25">
      <c r="Q1048559" s="127"/>
    </row>
    <row r="1048560" spans="17:17" x14ac:dyDescent="0.25">
      <c r="Q1048560" s="127"/>
    </row>
    <row r="1048561" spans="17:17" x14ac:dyDescent="0.25">
      <c r="Q1048561" s="127"/>
    </row>
    <row r="1048562" spans="17:17" x14ac:dyDescent="0.25">
      <c r="Q1048562" s="127"/>
    </row>
    <row r="1048563" spans="17:17" x14ac:dyDescent="0.25">
      <c r="Q1048563" s="127"/>
    </row>
    <row r="1048564" spans="17:17" x14ac:dyDescent="0.25">
      <c r="Q1048564" s="127"/>
    </row>
    <row r="1048565" spans="17:17" x14ac:dyDescent="0.25">
      <c r="Q1048565" s="127"/>
    </row>
    <row r="1048566" spans="17:17" x14ac:dyDescent="0.25">
      <c r="Q1048566" s="127"/>
    </row>
    <row r="1048567" spans="17:17" x14ac:dyDescent="0.25">
      <c r="Q1048567" s="127"/>
    </row>
    <row r="1048568" spans="17:17" x14ac:dyDescent="0.25">
      <c r="Q1048568" s="127"/>
    </row>
    <row r="1048569" spans="17:17" x14ac:dyDescent="0.25">
      <c r="Q1048569" s="127"/>
    </row>
    <row r="1048570" spans="17:17" x14ac:dyDescent="0.25">
      <c r="Q1048570" s="127"/>
    </row>
    <row r="1048571" spans="17:17" x14ac:dyDescent="0.25">
      <c r="Q1048571" s="127"/>
    </row>
    <row r="1048572" spans="17:17" x14ac:dyDescent="0.25">
      <c r="Q1048572" s="127"/>
    </row>
    <row r="1048573" spans="17:17" x14ac:dyDescent="0.25">
      <c r="Q1048573" s="127"/>
    </row>
    <row r="1048574" spans="17:17" x14ac:dyDescent="0.25">
      <c r="Q1048574" s="127"/>
    </row>
    <row r="1048575" spans="17:17" x14ac:dyDescent="0.25">
      <c r="Q1048575" s="127"/>
    </row>
    <row r="1048576" spans="17:17" x14ac:dyDescent="0.25">
      <c r="Q1048576" s="127"/>
    </row>
  </sheetData>
  <sheetProtection algorithmName="SHA-512" hashValue="nSLxQvDTwWG5P2JAfH8+dCnbWn+YxbHOjeC8yQwOC9C8YhoyL2mIFItH7uC49dD0WS5X4XWhirT7pbmLAx9tgQ==" saltValue="O6e7eQL/vI34aouvtz/n5A==" spinCount="100000" sheet="1" formatCells="0" formatColumns="0" formatRows="0" autoFilter="0" pivotTables="0"/>
  <autoFilter ref="A5:T84" xr:uid="{7ED2A72E-272B-4A32-923E-E0CC6CB0903B}"/>
  <phoneticPr fontId="12" type="noConversion"/>
  <conditionalFormatting sqref="J12 J16">
    <cfRule type="expression" dxfId="5" priority="9">
      <formula>J12="below minimum"</formula>
    </cfRule>
    <cfRule type="expression" dxfId="4" priority="10">
      <formula>J12="minimum"</formula>
    </cfRule>
  </conditionalFormatting>
  <dataValidations count="5">
    <dataValidation type="list" allowBlank="1" showInputMessage="1" showErrorMessage="1" sqref="C43:C44 C51 C30 C68 C70 C82 C84 C11 C35:C36 B2 B5:B1048576" xr:uid="{047B79EF-BDBB-48FD-9BA7-C1E8EBB14E0C}">
      <formula1>Spec_Compl_Adj</formula1>
    </dataValidation>
    <dataValidation type="list" allowBlank="1" showInputMessage="1" showErrorMessage="1" sqref="J4 J16 J72 J49 J65 J8" xr:uid="{64440F38-CEDD-4FB2-AFB8-F2AADC9CDD6F}">
      <formula1>Adj_Service</formula1>
    </dataValidation>
    <dataValidation type="list" allowBlank="1" showInputMessage="1" showErrorMessage="1" sqref="N4 G4:H4 K4:L4 G49:H49 N49 K49:L49 G72:H72 G16 N72 K72:L72 N65 K65:L65 G65:H65 N8 G8:H8 K8:L8" xr:uid="{563311F2-65B8-48E0-B396-73960CEA9347}">
      <formula1>Adj_Weight</formula1>
    </dataValidation>
    <dataValidation type="list" allowBlank="1" showInputMessage="1" showErrorMessage="1" sqref="I4 I16 I72 I49 I65 I8" xr:uid="{658858E8-EC52-4997-8C11-89E058D29566}">
      <formula1>Adj_Evidence</formula1>
    </dataValidation>
    <dataValidation type="list" allowBlank="1" showInputMessage="1" showErrorMessage="1" sqref="D40:E48 D9:E12 D66:E71 R46:T46 D37:E38 F75 D35:E35 F46:F47 F67 D55:E64 D77:E78 D73:E75 F17 F19 D50:E50 D52:E53 D14:E33 D80:E81 G46:P46 D83:E83" xr:uid="{0C9D0DD6-5514-4392-9CF5-716BC0A9BFF2}">
      <formula1>"Yes,No"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EF247C6-7F46-4D54-A626-D304453E68BC}">
          <x14:formula1>
            <xm:f>Lists!$A$45:$A$50</xm:f>
          </x14:formula1>
          <xm:sqref>G79 G82 G7 G13 G17 G19 G34 G36 G39 G47 G51 G54 G67 G75:G76 G84</xm:sqref>
        </x14:dataValidation>
        <x14:dataValidation type="list" allowBlank="1" showInputMessage="1" showErrorMessage="1" xr:uid="{B918F73E-1422-4FEC-BBA0-119453915AF9}">
          <x14:formula1>
            <xm:f>Lists!$A$22:$A$30</xm:f>
          </x14:formula1>
          <xm:sqref>I82 I13 I17 I19 I34 I36 I39 I47 I51 I54 I67 I75:I76 I79 I84 I7</xm:sqref>
        </x14:dataValidation>
        <x14:dataValidation type="list" allowBlank="1" showInputMessage="1" showErrorMessage="1" xr:uid="{AD5E0FD1-4250-4249-8C3B-280033BAA898}">
          <x14:formula1>
            <xm:f>Lists!$A$35:$A$40</xm:f>
          </x14:formula1>
          <xm:sqref>J75:J76 J79 J82 J13 J17 J19 J34 J36 J39 J47 J51 J54 J67 J84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654C3-63FC-4F57-B4A0-371A791F20D9}">
  <sheetPr codeName="Sheet11">
    <tabColor rgb="FF92D050"/>
  </sheetPr>
  <dimension ref="A1:H103"/>
  <sheetViews>
    <sheetView topLeftCell="C11" zoomScaleNormal="100" workbookViewId="0">
      <selection activeCell="F37" sqref="F37"/>
    </sheetView>
  </sheetViews>
  <sheetFormatPr defaultColWidth="8.81640625" defaultRowHeight="13.8" x14ac:dyDescent="0.25"/>
  <cols>
    <col min="1" max="1" width="12.08984375" style="146" hidden="1" customWidth="1"/>
    <col min="2" max="2" width="13.81640625" style="146" hidden="1" customWidth="1"/>
    <col min="3" max="3" width="83.08984375" style="127" customWidth="1"/>
    <col min="4" max="4" width="0.26953125" style="148" customWidth="1"/>
    <col min="5" max="5" width="37.26953125" style="127" customWidth="1"/>
    <col min="6" max="6" width="25.26953125" style="491" customWidth="1"/>
    <col min="7" max="7" width="61.453125" style="127" customWidth="1"/>
    <col min="8" max="8" width="58.26953125" style="127" customWidth="1"/>
    <col min="9" max="16384" width="8.81640625" style="127"/>
  </cols>
  <sheetData>
    <row r="1" spans="1:8" s="146" customFormat="1" ht="46.35" customHeight="1" thickBot="1" x14ac:dyDescent="0.3">
      <c r="A1" s="114" t="s">
        <v>94</v>
      </c>
      <c r="B1" s="114" t="s">
        <v>36</v>
      </c>
      <c r="C1" s="114" t="s">
        <v>40</v>
      </c>
      <c r="D1" s="115" t="s">
        <v>103</v>
      </c>
      <c r="E1" s="434" t="s">
        <v>370</v>
      </c>
      <c r="F1" s="485" t="s">
        <v>1003</v>
      </c>
      <c r="G1" s="484" t="s">
        <v>1027</v>
      </c>
      <c r="H1" s="447" t="s">
        <v>606</v>
      </c>
    </row>
    <row r="2" spans="1:8" s="119" customFormat="1" ht="126" customHeight="1" thickBot="1" x14ac:dyDescent="0.3">
      <c r="A2" s="114"/>
      <c r="B2" s="114" t="s">
        <v>37</v>
      </c>
      <c r="C2" s="276" t="s">
        <v>579</v>
      </c>
      <c r="D2" s="117"/>
      <c r="E2" s="435" t="s">
        <v>580</v>
      </c>
      <c r="F2" s="486"/>
      <c r="G2" s="477"/>
      <c r="H2" s="448"/>
    </row>
    <row r="3" spans="1:8" s="124" customFormat="1" ht="14.4" thickBot="1" x14ac:dyDescent="0.3">
      <c r="A3" s="120"/>
      <c r="B3" s="121"/>
      <c r="C3" s="122" t="s">
        <v>44</v>
      </c>
      <c r="D3" s="123"/>
      <c r="E3" s="436"/>
      <c r="F3" s="487"/>
      <c r="G3" s="478"/>
      <c r="H3" s="449"/>
    </row>
    <row r="4" spans="1:8" s="119" customFormat="1" ht="32.549999999999997" customHeight="1" thickBot="1" x14ac:dyDescent="0.3">
      <c r="A4" s="114"/>
      <c r="B4" s="114" t="s">
        <v>39</v>
      </c>
      <c r="C4" s="117" t="s">
        <v>581</v>
      </c>
      <c r="D4" s="125" t="s">
        <v>73</v>
      </c>
      <c r="E4" s="276"/>
      <c r="F4" s="488" t="s">
        <v>981</v>
      </c>
      <c r="G4" s="571" t="s">
        <v>1093</v>
      </c>
      <c r="H4" s="448"/>
    </row>
    <row r="5" spans="1:8" s="119" customFormat="1" ht="138.6" thickBot="1" x14ac:dyDescent="0.3">
      <c r="A5" s="114"/>
      <c r="B5" s="114" t="s">
        <v>39</v>
      </c>
      <c r="C5" s="117" t="s">
        <v>368</v>
      </c>
      <c r="D5" s="125"/>
      <c r="E5" s="276"/>
      <c r="F5" s="488" t="s">
        <v>981</v>
      </c>
      <c r="G5" s="477"/>
      <c r="H5" s="448"/>
    </row>
    <row r="6" spans="1:8" s="119" customFormat="1" ht="28.2" thickBot="1" x14ac:dyDescent="0.3">
      <c r="A6" s="280"/>
      <c r="B6" s="280" t="s">
        <v>39</v>
      </c>
      <c r="C6" s="281" t="s">
        <v>374</v>
      </c>
      <c r="D6" s="282"/>
      <c r="E6" s="437" t="s">
        <v>373</v>
      </c>
      <c r="F6" s="488" t="s">
        <v>981</v>
      </c>
      <c r="G6" s="477"/>
      <c r="H6" s="448"/>
    </row>
    <row r="7" spans="1:8" ht="96.6" customHeight="1" thickBot="1" x14ac:dyDescent="0.3">
      <c r="A7" s="294"/>
      <c r="B7" s="114" t="s">
        <v>39</v>
      </c>
      <c r="C7" s="126" t="s">
        <v>104</v>
      </c>
      <c r="D7" s="125" t="s">
        <v>105</v>
      </c>
      <c r="E7" s="438"/>
      <c r="F7" s="547" t="s">
        <v>1035</v>
      </c>
      <c r="G7" s="475" t="s">
        <v>1000</v>
      </c>
      <c r="H7" s="450"/>
    </row>
    <row r="8" spans="1:8" ht="28.2" thickBot="1" x14ac:dyDescent="0.3">
      <c r="A8" s="280"/>
      <c r="B8" s="280" t="s">
        <v>39</v>
      </c>
      <c r="C8" s="284" t="s">
        <v>375</v>
      </c>
      <c r="D8" s="282"/>
      <c r="E8" s="437" t="s">
        <v>373</v>
      </c>
      <c r="F8" s="552" t="s">
        <v>1038</v>
      </c>
      <c r="G8" s="475"/>
      <c r="H8" s="450"/>
    </row>
    <row r="9" spans="1:8" s="119" customFormat="1" ht="42.6" customHeight="1" thickBot="1" x14ac:dyDescent="0.3">
      <c r="A9" s="114"/>
      <c r="B9" s="114" t="s">
        <v>38</v>
      </c>
      <c r="C9" s="128" t="s">
        <v>106</v>
      </c>
      <c r="D9" s="125" t="s">
        <v>107</v>
      </c>
      <c r="E9" s="435" t="s">
        <v>578</v>
      </c>
      <c r="F9" s="486"/>
      <c r="G9" s="477" t="s">
        <v>984</v>
      </c>
      <c r="H9" s="448"/>
    </row>
    <row r="10" spans="1:8" s="119" customFormat="1" ht="140.55000000000001" customHeight="1" thickBot="1" x14ac:dyDescent="0.3">
      <c r="A10" s="294"/>
      <c r="B10" s="114" t="s">
        <v>39</v>
      </c>
      <c r="C10" s="117" t="s">
        <v>1036</v>
      </c>
      <c r="D10" s="125" t="s">
        <v>336</v>
      </c>
      <c r="E10" s="276" t="s">
        <v>1104</v>
      </c>
      <c r="F10" s="488" t="s">
        <v>1037</v>
      </c>
      <c r="G10" s="475" t="s">
        <v>1105</v>
      </c>
      <c r="H10" s="448"/>
    </row>
    <row r="11" spans="1:8" s="555" customFormat="1" ht="14.4" thickBot="1" x14ac:dyDescent="0.3">
      <c r="A11" s="548"/>
      <c r="B11" s="548" t="s">
        <v>39</v>
      </c>
      <c r="C11" s="549" t="s">
        <v>379</v>
      </c>
      <c r="D11" s="550"/>
      <c r="E11" s="551" t="s">
        <v>373</v>
      </c>
      <c r="F11" s="552" t="s">
        <v>1038</v>
      </c>
      <c r="G11" s="553"/>
      <c r="H11" s="554"/>
    </row>
    <row r="12" spans="1:8" s="555" customFormat="1" ht="28.2" thickBot="1" x14ac:dyDescent="0.3">
      <c r="A12" s="548"/>
      <c r="B12" s="548" t="s">
        <v>38</v>
      </c>
      <c r="C12" s="523" t="s">
        <v>380</v>
      </c>
      <c r="D12" s="550"/>
      <c r="E12" s="551" t="s">
        <v>373</v>
      </c>
      <c r="F12" s="552" t="s">
        <v>1038</v>
      </c>
      <c r="G12" s="553"/>
      <c r="H12" s="554"/>
    </row>
    <row r="13" spans="1:8" s="555" customFormat="1" ht="28.2" thickBot="1" x14ac:dyDescent="0.3">
      <c r="A13" s="548"/>
      <c r="B13" s="548" t="s">
        <v>39</v>
      </c>
      <c r="C13" s="549" t="s">
        <v>381</v>
      </c>
      <c r="D13" s="550"/>
      <c r="E13" s="551" t="s">
        <v>373</v>
      </c>
      <c r="F13" s="552" t="s">
        <v>1038</v>
      </c>
      <c r="G13" s="553"/>
      <c r="H13" s="554"/>
    </row>
    <row r="14" spans="1:8" s="119" customFormat="1" ht="97.2" thickBot="1" x14ac:dyDescent="0.3">
      <c r="A14" s="129"/>
      <c r="B14" s="114" t="s">
        <v>39</v>
      </c>
      <c r="C14" s="117" t="s">
        <v>108</v>
      </c>
      <c r="D14" s="125"/>
      <c r="E14" s="435" t="s">
        <v>578</v>
      </c>
      <c r="F14" s="486" t="s">
        <v>981</v>
      </c>
      <c r="G14" s="477"/>
      <c r="H14" s="448"/>
    </row>
    <row r="15" spans="1:8" s="119" customFormat="1" ht="14.4" thickBot="1" x14ac:dyDescent="0.3">
      <c r="A15" s="120"/>
      <c r="B15" s="121"/>
      <c r="C15" s="122" t="s">
        <v>19</v>
      </c>
      <c r="D15" s="123"/>
      <c r="E15" s="436"/>
      <c r="F15" s="487"/>
      <c r="G15" s="477"/>
      <c r="H15" s="448"/>
    </row>
    <row r="16" spans="1:8" s="119" customFormat="1" ht="176.1" customHeight="1" thickBot="1" x14ac:dyDescent="0.3">
      <c r="A16" s="114"/>
      <c r="B16" s="114" t="s">
        <v>37</v>
      </c>
      <c r="C16" s="117" t="s">
        <v>589</v>
      </c>
      <c r="D16" s="125" t="s">
        <v>109</v>
      </c>
      <c r="E16" s="435" t="s">
        <v>578</v>
      </c>
      <c r="F16" s="486" t="s">
        <v>981</v>
      </c>
      <c r="G16" s="477"/>
      <c r="H16" s="448"/>
    </row>
    <row r="17" spans="1:8" s="119" customFormat="1" ht="28.2" thickBot="1" x14ac:dyDescent="0.3">
      <c r="A17" s="114"/>
      <c r="B17" s="114" t="s">
        <v>39</v>
      </c>
      <c r="C17" s="117" t="s">
        <v>110</v>
      </c>
      <c r="D17" s="125"/>
      <c r="E17" s="435" t="s">
        <v>578</v>
      </c>
      <c r="F17" s="486" t="s">
        <v>981</v>
      </c>
      <c r="G17" s="477"/>
      <c r="H17" s="448"/>
    </row>
    <row r="18" spans="1:8" s="119" customFormat="1" ht="100.35" customHeight="1" thickBot="1" x14ac:dyDescent="0.3">
      <c r="A18" s="114"/>
      <c r="B18" s="114" t="s">
        <v>37</v>
      </c>
      <c r="C18" s="126" t="s">
        <v>592</v>
      </c>
      <c r="D18" s="130" t="s">
        <v>81</v>
      </c>
      <c r="E18" s="435" t="s">
        <v>578</v>
      </c>
      <c r="F18" s="486" t="s">
        <v>981</v>
      </c>
      <c r="G18" s="477"/>
      <c r="H18" s="448"/>
    </row>
    <row r="19" spans="1:8" s="119" customFormat="1" ht="14.4" thickBot="1" x14ac:dyDescent="0.3">
      <c r="A19" s="120"/>
      <c r="B19" s="121"/>
      <c r="C19" s="122" t="s">
        <v>46</v>
      </c>
      <c r="D19" s="123"/>
      <c r="E19" s="436"/>
      <c r="F19" s="487"/>
      <c r="G19" s="477"/>
      <c r="H19" s="448"/>
    </row>
    <row r="20" spans="1:8" s="119" customFormat="1" ht="108.6" customHeight="1" thickBot="1" x14ac:dyDescent="0.3">
      <c r="A20" s="296"/>
      <c r="B20" s="114" t="s">
        <v>39</v>
      </c>
      <c r="C20" s="131" t="s">
        <v>593</v>
      </c>
      <c r="D20" s="125" t="s">
        <v>47</v>
      </c>
      <c r="E20" s="276"/>
      <c r="F20" s="488" t="s">
        <v>981</v>
      </c>
      <c r="G20" s="477"/>
      <c r="H20" s="448"/>
    </row>
    <row r="21" spans="1:8" ht="66.599999999999994" customHeight="1" thickBot="1" x14ac:dyDescent="0.3">
      <c r="A21" s="114"/>
      <c r="B21" s="114" t="s">
        <v>39</v>
      </c>
      <c r="C21" s="117" t="s">
        <v>111</v>
      </c>
      <c r="D21" s="125" t="s">
        <v>112</v>
      </c>
      <c r="E21" s="435"/>
      <c r="F21" s="486" t="s">
        <v>981</v>
      </c>
      <c r="G21" s="475"/>
      <c r="H21" s="450"/>
    </row>
    <row r="22" spans="1:8" ht="154.80000000000001" customHeight="1" thickBot="1" x14ac:dyDescent="0.3">
      <c r="A22" s="114"/>
      <c r="B22" s="114" t="s">
        <v>39</v>
      </c>
      <c r="C22" s="117" t="s">
        <v>1039</v>
      </c>
      <c r="D22" s="125" t="s">
        <v>330</v>
      </c>
      <c r="E22" s="276"/>
      <c r="F22" s="488" t="s">
        <v>1040</v>
      </c>
      <c r="G22" s="479" t="s">
        <v>971</v>
      </c>
      <c r="H22" s="450"/>
    </row>
    <row r="23" spans="1:8" ht="238.35" customHeight="1" thickBot="1" x14ac:dyDescent="0.3">
      <c r="A23" s="294"/>
      <c r="B23" s="114" t="s">
        <v>39</v>
      </c>
      <c r="C23" s="117" t="s">
        <v>1041</v>
      </c>
      <c r="D23" s="125" t="s">
        <v>114</v>
      </c>
      <c r="E23" s="551" t="s">
        <v>383</v>
      </c>
      <c r="F23" s="488" t="s">
        <v>981</v>
      </c>
      <c r="G23" s="480" t="s">
        <v>1001</v>
      </c>
      <c r="H23" s="475"/>
    </row>
    <row r="24" spans="1:8" ht="97.2" thickBot="1" x14ac:dyDescent="0.3">
      <c r="A24" s="294"/>
      <c r="B24" s="217" t="s">
        <v>39</v>
      </c>
      <c r="C24" s="556" t="s">
        <v>422</v>
      </c>
      <c r="D24" s="550"/>
      <c r="E24" s="551" t="s">
        <v>598</v>
      </c>
      <c r="F24" s="552" t="s">
        <v>1042</v>
      </c>
      <c r="G24" s="481" t="s">
        <v>1002</v>
      </c>
      <c r="H24" s="450"/>
    </row>
    <row r="25" spans="1:8" ht="28.2" thickBot="1" x14ac:dyDescent="0.3">
      <c r="A25" s="217"/>
      <c r="B25" s="217" t="s">
        <v>38</v>
      </c>
      <c r="C25" s="517" t="s">
        <v>384</v>
      </c>
      <c r="D25" s="550"/>
      <c r="E25" s="551" t="s">
        <v>373</v>
      </c>
      <c r="F25" s="552" t="s">
        <v>1038</v>
      </c>
      <c r="G25" s="475"/>
      <c r="H25" s="450"/>
    </row>
    <row r="26" spans="1:8" s="124" customFormat="1" ht="55.8" customHeight="1" thickBot="1" x14ac:dyDescent="0.3">
      <c r="A26" s="129"/>
      <c r="B26" s="129" t="s">
        <v>39</v>
      </c>
      <c r="C26" s="131" t="s">
        <v>1094</v>
      </c>
      <c r="D26" s="132" t="s">
        <v>116</v>
      </c>
      <c r="E26" s="435" t="s">
        <v>578</v>
      </c>
      <c r="F26" s="572"/>
      <c r="G26" s="478"/>
      <c r="H26" s="449"/>
    </row>
    <row r="27" spans="1:8" s="119" customFormat="1" ht="114.6" customHeight="1" thickBot="1" x14ac:dyDescent="0.3">
      <c r="A27" s="129"/>
      <c r="B27" s="129" t="s">
        <v>39</v>
      </c>
      <c r="C27" s="131" t="s">
        <v>1095</v>
      </c>
      <c r="D27" s="132" t="s">
        <v>118</v>
      </c>
      <c r="E27" s="435" t="s">
        <v>578</v>
      </c>
      <c r="F27" s="572"/>
      <c r="G27" s="477"/>
      <c r="H27" s="448"/>
    </row>
    <row r="28" spans="1:8" s="119" customFormat="1" ht="42" thickBot="1" x14ac:dyDescent="0.3">
      <c r="A28" s="129"/>
      <c r="B28" s="114" t="s">
        <v>39</v>
      </c>
      <c r="C28" s="131" t="s">
        <v>1043</v>
      </c>
      <c r="D28" s="125"/>
      <c r="E28" s="435" t="s">
        <v>578</v>
      </c>
      <c r="F28" s="572"/>
      <c r="G28" s="477"/>
      <c r="H28" s="448"/>
    </row>
    <row r="29" spans="1:8" s="119" customFormat="1" ht="42" thickBot="1" x14ac:dyDescent="0.3">
      <c r="A29" s="114"/>
      <c r="B29" s="114" t="s">
        <v>39</v>
      </c>
      <c r="C29" s="117" t="s">
        <v>1044</v>
      </c>
      <c r="D29" s="125"/>
      <c r="E29" s="435" t="s">
        <v>578</v>
      </c>
      <c r="F29" s="572"/>
      <c r="G29" s="477"/>
      <c r="H29" s="448"/>
    </row>
    <row r="30" spans="1:8" s="124" customFormat="1" ht="14.4" thickBot="1" x14ac:dyDescent="0.3">
      <c r="A30" s="120"/>
      <c r="B30" s="121"/>
      <c r="C30" s="122" t="s">
        <v>53</v>
      </c>
      <c r="D30" s="123"/>
      <c r="E30" s="436"/>
      <c r="F30" s="487"/>
      <c r="G30" s="478"/>
      <c r="H30" s="449"/>
    </row>
    <row r="31" spans="1:8" s="124" customFormat="1" ht="28.2" thickBot="1" x14ac:dyDescent="0.3">
      <c r="A31" s="224"/>
      <c r="B31" s="217" t="s">
        <v>39</v>
      </c>
      <c r="C31" s="218" t="s">
        <v>390</v>
      </c>
      <c r="D31" s="225"/>
      <c r="E31" s="440" t="s">
        <v>373</v>
      </c>
      <c r="F31" s="488" t="s">
        <v>981</v>
      </c>
      <c r="G31" s="478"/>
      <c r="H31" s="449"/>
    </row>
    <row r="32" spans="1:8" s="124" customFormat="1" ht="28.2" thickBot="1" x14ac:dyDescent="0.3">
      <c r="A32" s="224"/>
      <c r="B32" s="217" t="s">
        <v>39</v>
      </c>
      <c r="C32" s="549" t="s">
        <v>391</v>
      </c>
      <c r="D32" s="557"/>
      <c r="E32" s="551" t="s">
        <v>373</v>
      </c>
      <c r="F32" s="552" t="s">
        <v>1045</v>
      </c>
      <c r="G32" s="478"/>
      <c r="H32" s="449"/>
    </row>
    <row r="33" spans="1:8" ht="149.55000000000001" customHeight="1" thickBot="1" x14ac:dyDescent="0.3">
      <c r="A33" s="129"/>
      <c r="B33" s="133" t="s">
        <v>39</v>
      </c>
      <c r="C33" s="117" t="s">
        <v>338</v>
      </c>
      <c r="D33" s="134" t="s">
        <v>54</v>
      </c>
      <c r="E33" s="435" t="s">
        <v>578</v>
      </c>
      <c r="F33" s="486" t="s">
        <v>981</v>
      </c>
      <c r="G33" s="475"/>
      <c r="H33" s="450"/>
    </row>
    <row r="34" spans="1:8" ht="330.6" customHeight="1" thickBot="1" x14ac:dyDescent="0.3">
      <c r="A34" s="294"/>
      <c r="B34" s="133" t="s">
        <v>39</v>
      </c>
      <c r="C34" s="117" t="s">
        <v>1106</v>
      </c>
      <c r="D34" s="134"/>
      <c r="E34" s="439" t="s">
        <v>389</v>
      </c>
      <c r="F34" s="488" t="s">
        <v>981</v>
      </c>
      <c r="G34" s="475" t="s">
        <v>1028</v>
      </c>
      <c r="H34" s="450"/>
    </row>
    <row r="35" spans="1:8" ht="108.6" customHeight="1" thickBot="1" x14ac:dyDescent="0.3">
      <c r="A35" s="294"/>
      <c r="B35" s="133"/>
      <c r="C35" s="117" t="s">
        <v>1150</v>
      </c>
      <c r="D35" s="134"/>
      <c r="E35" s="439"/>
      <c r="F35" s="488"/>
      <c r="G35" s="563" t="s">
        <v>1151</v>
      </c>
      <c r="H35" s="450"/>
    </row>
    <row r="36" spans="1:8" s="119" customFormat="1" ht="34.35" customHeight="1" thickBot="1" x14ac:dyDescent="0.3">
      <c r="A36" s="114"/>
      <c r="B36" s="114" t="s">
        <v>38</v>
      </c>
      <c r="C36" s="135" t="s">
        <v>121</v>
      </c>
      <c r="D36" s="125" t="s">
        <v>122</v>
      </c>
      <c r="E36" s="276" t="s">
        <v>392</v>
      </c>
      <c r="F36" s="488" t="s">
        <v>981</v>
      </c>
      <c r="G36" s="477"/>
      <c r="H36" s="448"/>
    </row>
    <row r="37" spans="1:8" s="119" customFormat="1" ht="138.6" thickBot="1" x14ac:dyDescent="0.3">
      <c r="A37" s="294"/>
      <c r="B37" s="217" t="s">
        <v>39</v>
      </c>
      <c r="C37" s="218" t="s">
        <v>1048</v>
      </c>
      <c r="D37" s="219"/>
      <c r="E37" s="440" t="s">
        <v>603</v>
      </c>
      <c r="F37" s="558" t="s">
        <v>1047</v>
      </c>
      <c r="G37" s="477" t="s">
        <v>1112</v>
      </c>
      <c r="H37" s="448"/>
    </row>
    <row r="38" spans="1:8" s="119" customFormat="1" ht="28.2" thickBot="1" x14ac:dyDescent="0.3">
      <c r="A38" s="217"/>
      <c r="B38" s="217" t="s">
        <v>38</v>
      </c>
      <c r="C38" s="227" t="s">
        <v>397</v>
      </c>
      <c r="D38" s="219"/>
      <c r="E38" s="440" t="s">
        <v>373</v>
      </c>
      <c r="F38" s="488" t="s">
        <v>981</v>
      </c>
      <c r="G38" s="477"/>
      <c r="H38" s="448"/>
    </row>
    <row r="39" spans="1:8" s="119" customFormat="1" ht="55.8" customHeight="1" thickBot="1" x14ac:dyDescent="0.3">
      <c r="A39" s="297"/>
      <c r="B39" s="114" t="s">
        <v>39</v>
      </c>
      <c r="C39" s="117" t="s">
        <v>1049</v>
      </c>
      <c r="D39" s="125" t="s">
        <v>60</v>
      </c>
      <c r="E39" s="435" t="s">
        <v>578</v>
      </c>
      <c r="F39" s="486" t="s">
        <v>981</v>
      </c>
      <c r="G39" s="477" t="s">
        <v>1107</v>
      </c>
      <c r="H39" s="448"/>
    </row>
    <row r="40" spans="1:8" s="119" customFormat="1" ht="128.55000000000001" customHeight="1" thickBot="1" x14ac:dyDescent="0.3">
      <c r="A40" s="129"/>
      <c r="B40" s="114" t="s">
        <v>39</v>
      </c>
      <c r="C40" s="117" t="s">
        <v>1108</v>
      </c>
      <c r="D40" s="125" t="s">
        <v>124</v>
      </c>
      <c r="E40" s="435" t="s">
        <v>578</v>
      </c>
      <c r="F40" s="572" t="s">
        <v>1109</v>
      </c>
      <c r="G40" s="477" t="s">
        <v>972</v>
      </c>
      <c r="H40" s="448"/>
    </row>
    <row r="41" spans="1:8" s="119" customFormat="1" ht="55.8" thickBot="1" x14ac:dyDescent="0.3">
      <c r="A41" s="129"/>
      <c r="B41" s="114" t="s">
        <v>38</v>
      </c>
      <c r="C41" s="135" t="s">
        <v>125</v>
      </c>
      <c r="D41" s="132"/>
      <c r="E41" s="435" t="s">
        <v>578</v>
      </c>
      <c r="F41" s="486" t="s">
        <v>984</v>
      </c>
      <c r="G41" s="477" t="s">
        <v>1110</v>
      </c>
      <c r="H41" s="448"/>
    </row>
    <row r="42" spans="1:8" s="570" customFormat="1" ht="46.8" customHeight="1" thickBot="1" x14ac:dyDescent="0.3">
      <c r="A42" s="136"/>
      <c r="B42" s="129" t="s">
        <v>39</v>
      </c>
      <c r="C42" s="150" t="s">
        <v>1101</v>
      </c>
      <c r="D42" s="132" t="s">
        <v>75</v>
      </c>
      <c r="E42" s="445"/>
      <c r="F42" s="486" t="s">
        <v>984</v>
      </c>
      <c r="G42" s="568" t="s">
        <v>1111</v>
      </c>
      <c r="H42" s="569"/>
    </row>
    <row r="43" spans="1:8" s="119" customFormat="1" ht="14.4" thickBot="1" x14ac:dyDescent="0.3">
      <c r="A43" s="120"/>
      <c r="B43" s="121"/>
      <c r="C43" s="122" t="s">
        <v>52</v>
      </c>
      <c r="D43" s="123"/>
      <c r="E43" s="435" t="s">
        <v>578</v>
      </c>
      <c r="F43" s="486"/>
      <c r="G43" s="477"/>
      <c r="H43" s="448"/>
    </row>
    <row r="44" spans="1:8" s="119" customFormat="1" ht="38.549999999999997" customHeight="1" thickBot="1" x14ac:dyDescent="0.3">
      <c r="A44" s="114"/>
      <c r="B44" s="114" t="s">
        <v>39</v>
      </c>
      <c r="C44" s="137" t="s">
        <v>1067</v>
      </c>
      <c r="D44" s="125" t="s">
        <v>35</v>
      </c>
      <c r="E44" s="276"/>
      <c r="F44" s="488" t="s">
        <v>981</v>
      </c>
      <c r="G44" s="477" t="s">
        <v>973</v>
      </c>
      <c r="H44" s="448"/>
    </row>
    <row r="45" spans="1:8" s="119" customFormat="1" ht="42" thickBot="1" x14ac:dyDescent="0.3">
      <c r="A45" s="217"/>
      <c r="B45" s="217" t="s">
        <v>39</v>
      </c>
      <c r="C45" s="237" t="s">
        <v>401</v>
      </c>
      <c r="D45" s="219"/>
      <c r="E45" s="440" t="s">
        <v>373</v>
      </c>
      <c r="F45" s="488" t="s">
        <v>981</v>
      </c>
      <c r="G45" s="477"/>
      <c r="H45" s="448"/>
    </row>
    <row r="46" spans="1:8" s="119" customFormat="1" ht="69.599999999999994" thickBot="1" x14ac:dyDescent="0.3">
      <c r="A46" s="217"/>
      <c r="B46" s="217" t="s">
        <v>39</v>
      </c>
      <c r="C46" s="218" t="s">
        <v>1068</v>
      </c>
      <c r="D46" s="219"/>
      <c r="E46" s="440" t="s">
        <v>373</v>
      </c>
      <c r="F46" s="488" t="s">
        <v>981</v>
      </c>
      <c r="G46" s="477"/>
      <c r="H46" s="448"/>
    </row>
    <row r="47" spans="1:8" s="119" customFormat="1" ht="170.55" customHeight="1" thickBot="1" x14ac:dyDescent="0.3">
      <c r="A47" s="114"/>
      <c r="B47" s="114" t="s">
        <v>39</v>
      </c>
      <c r="C47" s="117" t="s">
        <v>341</v>
      </c>
      <c r="D47" s="125" t="s">
        <v>331</v>
      </c>
      <c r="E47" s="435" t="s">
        <v>578</v>
      </c>
      <c r="F47" s="565" t="s">
        <v>1069</v>
      </c>
      <c r="G47" s="477" t="s">
        <v>974</v>
      </c>
      <c r="H47" s="451" t="s">
        <v>605</v>
      </c>
    </row>
    <row r="48" spans="1:8" s="119" customFormat="1" ht="78.599999999999994" customHeight="1" thickBot="1" x14ac:dyDescent="0.3">
      <c r="A48" s="114"/>
      <c r="B48" s="114" t="s">
        <v>39</v>
      </c>
      <c r="C48" s="117" t="s">
        <v>127</v>
      </c>
      <c r="D48" s="125"/>
      <c r="E48" s="435"/>
      <c r="F48" s="486" t="s">
        <v>984</v>
      </c>
      <c r="G48" s="477"/>
      <c r="H48" s="448"/>
    </row>
    <row r="49" spans="1:8" s="124" customFormat="1" ht="18.75" customHeight="1" thickBot="1" x14ac:dyDescent="0.3">
      <c r="A49" s="120"/>
      <c r="B49" s="121"/>
      <c r="C49" s="122" t="s">
        <v>23</v>
      </c>
      <c r="D49" s="138" t="s">
        <v>32</v>
      </c>
      <c r="E49" s="441"/>
      <c r="F49" s="488"/>
      <c r="G49" s="478"/>
      <c r="H49" s="449"/>
    </row>
    <row r="50" spans="1:8" s="119" customFormat="1" ht="102.6" customHeight="1" thickBot="1" x14ac:dyDescent="0.3">
      <c r="A50" s="114"/>
      <c r="B50" s="114" t="s">
        <v>37</v>
      </c>
      <c r="C50" s="117" t="s">
        <v>607</v>
      </c>
      <c r="D50" s="125" t="s">
        <v>20</v>
      </c>
      <c r="E50" s="435"/>
      <c r="F50" s="486" t="s">
        <v>981</v>
      </c>
      <c r="G50" s="477"/>
      <c r="H50" s="448"/>
    </row>
    <row r="51" spans="1:8" s="139" customFormat="1" ht="106.35" customHeight="1" thickBot="1" x14ac:dyDescent="0.3">
      <c r="A51" s="294"/>
      <c r="B51" s="114" t="s">
        <v>39</v>
      </c>
      <c r="C51" s="117" t="s">
        <v>1071</v>
      </c>
      <c r="D51" s="125" t="s">
        <v>129</v>
      </c>
      <c r="E51" s="276" t="s">
        <v>403</v>
      </c>
      <c r="F51" s="488" t="s">
        <v>984</v>
      </c>
      <c r="G51" s="482" t="s">
        <v>1070</v>
      </c>
      <c r="H51" s="452"/>
    </row>
    <row r="52" spans="1:8" s="139" customFormat="1" ht="14.4" thickBot="1" x14ac:dyDescent="0.3">
      <c r="A52" s="120"/>
      <c r="B52" s="121"/>
      <c r="C52" s="122" t="s">
        <v>4</v>
      </c>
      <c r="D52" s="123"/>
      <c r="E52" s="436"/>
      <c r="F52" s="487"/>
      <c r="G52" s="482"/>
      <c r="H52" s="452"/>
    </row>
    <row r="53" spans="1:8" s="119" customFormat="1" ht="38.25" customHeight="1" thickBot="1" x14ac:dyDescent="0.3">
      <c r="A53" s="114"/>
      <c r="B53" s="116" t="s">
        <v>39</v>
      </c>
      <c r="C53" s="117" t="s">
        <v>92</v>
      </c>
      <c r="D53" s="140" t="s">
        <v>130</v>
      </c>
      <c r="E53" s="435"/>
      <c r="F53" s="486" t="s">
        <v>981</v>
      </c>
      <c r="G53" s="477"/>
      <c r="H53" s="448"/>
    </row>
    <row r="54" spans="1:8" s="119" customFormat="1" ht="28.2" thickBot="1" x14ac:dyDescent="0.3">
      <c r="A54" s="217"/>
      <c r="B54" s="226" t="s">
        <v>38</v>
      </c>
      <c r="C54" s="226" t="s">
        <v>404</v>
      </c>
      <c r="D54" s="235"/>
      <c r="E54" s="442" t="s">
        <v>373</v>
      </c>
      <c r="F54" s="486" t="s">
        <v>981</v>
      </c>
      <c r="G54" s="477"/>
      <c r="H54" s="448"/>
    </row>
    <row r="55" spans="1:8" s="119" customFormat="1" ht="37.799999999999997" customHeight="1" thickBot="1" x14ac:dyDescent="0.3">
      <c r="A55" s="114"/>
      <c r="B55" s="116" t="s">
        <v>39</v>
      </c>
      <c r="C55" s="117" t="s">
        <v>1072</v>
      </c>
      <c r="D55" s="140" t="s">
        <v>98</v>
      </c>
      <c r="E55" s="276"/>
      <c r="F55" s="488" t="s">
        <v>981</v>
      </c>
      <c r="G55" s="477"/>
      <c r="H55" s="448"/>
    </row>
    <row r="56" spans="1:8" s="119" customFormat="1" ht="95.25" customHeight="1" thickBot="1" x14ac:dyDescent="0.3">
      <c r="A56" s="129"/>
      <c r="B56" s="116" t="s">
        <v>39</v>
      </c>
      <c r="C56" s="117" t="s">
        <v>1073</v>
      </c>
      <c r="D56" s="140" t="s">
        <v>131</v>
      </c>
      <c r="E56" s="276"/>
      <c r="F56" s="488" t="s">
        <v>981</v>
      </c>
      <c r="G56" s="477" t="s">
        <v>975</v>
      </c>
      <c r="H56" s="448"/>
    </row>
    <row r="57" spans="1:8" s="119" customFormat="1" ht="39.75" customHeight="1" thickBot="1" x14ac:dyDescent="0.3">
      <c r="A57" s="129"/>
      <c r="B57" s="116" t="s">
        <v>38</v>
      </c>
      <c r="C57" s="135" t="s">
        <v>132</v>
      </c>
      <c r="D57" s="125" t="s">
        <v>133</v>
      </c>
      <c r="E57" s="435"/>
      <c r="F57" s="486" t="s">
        <v>1074</v>
      </c>
      <c r="G57" s="477"/>
      <c r="H57" s="448"/>
    </row>
    <row r="58" spans="1:8" s="139" customFormat="1" ht="208.8" customHeight="1" thickBot="1" x14ac:dyDescent="0.3">
      <c r="A58" s="114"/>
      <c r="B58" s="116" t="s">
        <v>39</v>
      </c>
      <c r="C58" s="117" t="s">
        <v>1075</v>
      </c>
      <c r="D58" s="140" t="s">
        <v>135</v>
      </c>
      <c r="E58" s="276"/>
      <c r="F58" s="488" t="s">
        <v>1076</v>
      </c>
      <c r="G58" s="482"/>
      <c r="H58" s="452"/>
    </row>
    <row r="59" spans="1:8" s="119" customFormat="1" ht="14.4" thickBot="1" x14ac:dyDescent="0.3">
      <c r="A59" s="120"/>
      <c r="B59" s="121"/>
      <c r="C59" s="122" t="s">
        <v>136</v>
      </c>
      <c r="D59" s="123"/>
      <c r="E59" s="436"/>
      <c r="F59" s="487"/>
      <c r="G59" s="477"/>
      <c r="H59" s="448"/>
    </row>
    <row r="60" spans="1:8" s="124" customFormat="1" ht="69.599999999999994" thickBot="1" x14ac:dyDescent="0.3">
      <c r="A60" s="114"/>
      <c r="B60" s="116" t="s">
        <v>39</v>
      </c>
      <c r="C60" s="117" t="s">
        <v>137</v>
      </c>
      <c r="D60" s="141"/>
      <c r="E60" s="276"/>
      <c r="F60" s="488" t="s">
        <v>981</v>
      </c>
      <c r="G60" s="478"/>
      <c r="H60" s="449"/>
    </row>
    <row r="61" spans="1:8" s="119" customFormat="1" ht="39.75" customHeight="1" thickBot="1" x14ac:dyDescent="0.3">
      <c r="A61" s="114"/>
      <c r="B61" s="114" t="s">
        <v>38</v>
      </c>
      <c r="C61" s="142" t="s">
        <v>88</v>
      </c>
      <c r="D61" s="125" t="s">
        <v>138</v>
      </c>
      <c r="E61" s="435"/>
      <c r="F61" s="486" t="s">
        <v>1077</v>
      </c>
      <c r="G61" s="477"/>
      <c r="H61" s="448"/>
    </row>
    <row r="62" spans="1:8" s="119" customFormat="1" ht="127.35" customHeight="1" thickBot="1" x14ac:dyDescent="0.3">
      <c r="A62" s="129"/>
      <c r="B62" s="114" t="s">
        <v>39</v>
      </c>
      <c r="C62" s="117" t="s">
        <v>1078</v>
      </c>
      <c r="D62" s="125" t="s">
        <v>84</v>
      </c>
      <c r="E62" s="435"/>
      <c r="F62" s="486" t="s">
        <v>984</v>
      </c>
      <c r="G62" s="477"/>
      <c r="H62" s="448"/>
    </row>
    <row r="63" spans="1:8" s="119" customFormat="1" ht="102.6" customHeight="1" thickBot="1" x14ac:dyDescent="0.3">
      <c r="A63" s="114"/>
      <c r="B63" s="114" t="s">
        <v>39</v>
      </c>
      <c r="C63" s="117" t="s">
        <v>1100</v>
      </c>
      <c r="D63" s="125" t="s">
        <v>31</v>
      </c>
      <c r="E63" s="435"/>
      <c r="F63" s="486" t="s">
        <v>984</v>
      </c>
      <c r="G63" s="477"/>
      <c r="H63" s="448"/>
    </row>
    <row r="64" spans="1:8" s="119" customFormat="1" ht="14.4" thickBot="1" x14ac:dyDescent="0.3">
      <c r="A64" s="120"/>
      <c r="B64" s="121"/>
      <c r="C64" s="122" t="s">
        <v>51</v>
      </c>
      <c r="D64" s="123"/>
      <c r="E64" s="436"/>
      <c r="F64" s="487"/>
      <c r="G64" s="477"/>
      <c r="H64" s="448"/>
    </row>
    <row r="65" spans="1:8" s="119" customFormat="1" ht="166.2" thickBot="1" x14ac:dyDescent="0.3">
      <c r="A65" s="224"/>
      <c r="B65" s="217" t="s">
        <v>39</v>
      </c>
      <c r="C65" s="237" t="s">
        <v>417</v>
      </c>
      <c r="D65" s="225"/>
      <c r="E65" s="442" t="s">
        <v>373</v>
      </c>
      <c r="F65" s="565" t="s">
        <v>1079</v>
      </c>
      <c r="G65" s="477"/>
      <c r="H65" s="448"/>
    </row>
    <row r="66" spans="1:8" s="119" customFormat="1" ht="85.8" customHeight="1" thickBot="1" x14ac:dyDescent="0.3">
      <c r="A66" s="294"/>
      <c r="B66" s="114" t="s">
        <v>39</v>
      </c>
      <c r="C66" s="117" t="s">
        <v>614</v>
      </c>
      <c r="D66" s="125" t="s">
        <v>59</v>
      </c>
      <c r="E66" s="443" t="s">
        <v>615</v>
      </c>
      <c r="F66" s="486" t="s">
        <v>984</v>
      </c>
      <c r="G66" s="477" t="s">
        <v>1004</v>
      </c>
      <c r="H66" s="448"/>
    </row>
    <row r="67" spans="1:8" s="119" customFormat="1" ht="191.55" customHeight="1" thickBot="1" x14ac:dyDescent="0.3">
      <c r="A67" s="294"/>
      <c r="B67" s="114" t="s">
        <v>39</v>
      </c>
      <c r="C67" s="143" t="s">
        <v>1080</v>
      </c>
      <c r="D67" s="125" t="s">
        <v>61</v>
      </c>
      <c r="E67" s="551" t="s">
        <v>415</v>
      </c>
      <c r="F67" s="488" t="s">
        <v>984</v>
      </c>
      <c r="G67" s="477" t="s">
        <v>1005</v>
      </c>
      <c r="H67" s="448"/>
    </row>
    <row r="68" spans="1:8" s="119" customFormat="1" ht="39.75" customHeight="1" thickBot="1" x14ac:dyDescent="0.3">
      <c r="A68" s="114"/>
      <c r="B68" s="114" t="s">
        <v>39</v>
      </c>
      <c r="C68" s="143" t="s">
        <v>1101</v>
      </c>
      <c r="D68" s="125" t="s">
        <v>75</v>
      </c>
      <c r="E68" s="276"/>
      <c r="F68" s="488" t="s">
        <v>981</v>
      </c>
      <c r="G68" s="477"/>
      <c r="H68" s="448"/>
    </row>
    <row r="69" spans="1:8" s="119" customFormat="1" ht="28.2" thickBot="1" x14ac:dyDescent="0.3">
      <c r="A69" s="217"/>
      <c r="B69" s="217" t="s">
        <v>38</v>
      </c>
      <c r="C69" s="227" t="s">
        <v>406</v>
      </c>
      <c r="D69" s="219"/>
      <c r="E69" s="442" t="s">
        <v>373</v>
      </c>
      <c r="F69" s="565" t="s">
        <v>1077</v>
      </c>
      <c r="G69" s="477"/>
      <c r="H69" s="448"/>
    </row>
    <row r="70" spans="1:8" s="119" customFormat="1" ht="28.2" thickBot="1" x14ac:dyDescent="0.3">
      <c r="A70" s="114"/>
      <c r="B70" s="114" t="s">
        <v>39</v>
      </c>
      <c r="C70" s="131" t="s">
        <v>140</v>
      </c>
      <c r="D70" s="125"/>
      <c r="E70" s="435" t="s">
        <v>578</v>
      </c>
      <c r="F70" s="486" t="s">
        <v>981</v>
      </c>
      <c r="G70" s="477"/>
      <c r="H70" s="448"/>
    </row>
    <row r="71" spans="1:8" s="124" customFormat="1" ht="17.25" customHeight="1" thickBot="1" x14ac:dyDescent="0.3">
      <c r="A71" s="136"/>
      <c r="B71" s="121"/>
      <c r="C71" s="122" t="s">
        <v>34</v>
      </c>
      <c r="D71" s="123"/>
      <c r="E71" s="436"/>
      <c r="F71" s="487"/>
      <c r="G71" s="478"/>
      <c r="H71" s="449"/>
    </row>
    <row r="72" spans="1:8" ht="147.6" customHeight="1" thickBot="1" x14ac:dyDescent="0.3">
      <c r="A72" s="294"/>
      <c r="B72" s="114" t="s">
        <v>39</v>
      </c>
      <c r="C72" s="117" t="s">
        <v>1081</v>
      </c>
      <c r="D72" s="125" t="s">
        <v>141</v>
      </c>
      <c r="E72" s="445" t="s">
        <v>643</v>
      </c>
      <c r="F72" s="486" t="s">
        <v>984</v>
      </c>
      <c r="G72" s="475" t="s">
        <v>1006</v>
      </c>
      <c r="H72" s="450"/>
    </row>
    <row r="73" spans="1:8" ht="162.75" customHeight="1" thickBot="1" x14ac:dyDescent="0.3">
      <c r="A73" s="114"/>
      <c r="B73" s="114" t="s">
        <v>37</v>
      </c>
      <c r="C73" s="117" t="s">
        <v>1102</v>
      </c>
      <c r="D73" s="125" t="s">
        <v>91</v>
      </c>
      <c r="E73" s="446"/>
      <c r="F73" s="490" t="s">
        <v>981</v>
      </c>
      <c r="G73" s="475"/>
      <c r="H73" s="450"/>
    </row>
    <row r="74" spans="1:8" ht="83.4" thickBot="1" x14ac:dyDescent="0.3">
      <c r="A74" s="217"/>
      <c r="B74" s="217" t="s">
        <v>39</v>
      </c>
      <c r="C74" s="218" t="s">
        <v>407</v>
      </c>
      <c r="D74" s="219"/>
      <c r="E74" s="442" t="s">
        <v>373</v>
      </c>
      <c r="F74" s="486" t="s">
        <v>981</v>
      </c>
      <c r="G74" s="475"/>
      <c r="H74" s="450"/>
    </row>
    <row r="75" spans="1:8" ht="59.55" customHeight="1" thickBot="1" x14ac:dyDescent="0.3">
      <c r="A75" s="129"/>
      <c r="B75" s="114" t="s">
        <v>39</v>
      </c>
      <c r="C75" s="117" t="s">
        <v>618</v>
      </c>
      <c r="D75" s="125" t="s">
        <v>142</v>
      </c>
      <c r="E75" s="435" t="s">
        <v>578</v>
      </c>
      <c r="F75" s="486" t="s">
        <v>981</v>
      </c>
      <c r="G75" s="475"/>
      <c r="H75" s="450"/>
    </row>
    <row r="76" spans="1:8" s="124" customFormat="1" ht="147" customHeight="1" thickBot="1" x14ac:dyDescent="0.3">
      <c r="A76" s="297"/>
      <c r="B76" s="114" t="s">
        <v>39</v>
      </c>
      <c r="C76" s="117" t="s">
        <v>143</v>
      </c>
      <c r="D76" s="125" t="s">
        <v>33</v>
      </c>
      <c r="E76" s="566" t="s">
        <v>425</v>
      </c>
      <c r="F76" s="486" t="s">
        <v>984</v>
      </c>
      <c r="G76" s="483" t="s">
        <v>981</v>
      </c>
      <c r="H76" s="449"/>
    </row>
    <row r="77" spans="1:8" s="124" customFormat="1" ht="209.4" thickBot="1" x14ac:dyDescent="0.3">
      <c r="A77" s="224"/>
      <c r="B77" s="217" t="s">
        <v>39</v>
      </c>
      <c r="C77" s="218" t="s">
        <v>426</v>
      </c>
      <c r="D77" s="219"/>
      <c r="E77" s="442" t="s">
        <v>373</v>
      </c>
      <c r="F77" s="486" t="s">
        <v>981</v>
      </c>
      <c r="G77" s="478"/>
      <c r="H77" s="449"/>
    </row>
    <row r="78" spans="1:8" ht="87.75" customHeight="1" thickBot="1" x14ac:dyDescent="0.3">
      <c r="A78" s="136"/>
      <c r="B78" s="114" t="s">
        <v>39</v>
      </c>
      <c r="C78" s="117" t="s">
        <v>144</v>
      </c>
      <c r="D78" s="125" t="s">
        <v>145</v>
      </c>
      <c r="E78" s="435" t="s">
        <v>578</v>
      </c>
      <c r="F78" s="486" t="s">
        <v>981</v>
      </c>
      <c r="G78" s="567" t="s">
        <v>1082</v>
      </c>
      <c r="H78" s="450"/>
    </row>
    <row r="79" spans="1:8" ht="14.4" thickBot="1" x14ac:dyDescent="0.3">
      <c r="A79" s="120"/>
      <c r="B79" s="121"/>
      <c r="C79" s="122" t="s">
        <v>1</v>
      </c>
      <c r="D79" s="123"/>
      <c r="E79" s="436"/>
      <c r="F79" s="487"/>
      <c r="G79" s="475"/>
      <c r="H79" s="450"/>
    </row>
    <row r="80" spans="1:8" s="124" customFormat="1" ht="84.75" customHeight="1" thickBot="1" x14ac:dyDescent="0.3">
      <c r="A80" s="136"/>
      <c r="B80" s="114" t="s">
        <v>39</v>
      </c>
      <c r="C80" s="117" t="s">
        <v>146</v>
      </c>
      <c r="D80" s="125" t="s">
        <v>67</v>
      </c>
      <c r="E80" s="435"/>
      <c r="F80" s="486" t="s">
        <v>981</v>
      </c>
      <c r="G80" s="478"/>
      <c r="H80" s="449"/>
    </row>
    <row r="81" spans="1:8" ht="46.35" customHeight="1" thickBot="1" x14ac:dyDescent="0.3">
      <c r="A81" s="136"/>
      <c r="B81" s="114" t="s">
        <v>39</v>
      </c>
      <c r="C81" s="117" t="s">
        <v>147</v>
      </c>
      <c r="D81" s="125" t="s">
        <v>67</v>
      </c>
      <c r="E81" s="435"/>
      <c r="F81" s="486" t="s">
        <v>981</v>
      </c>
      <c r="G81" s="475"/>
      <c r="H81" s="450"/>
    </row>
    <row r="82" spans="1:8" ht="273.60000000000002" customHeight="1" thickBot="1" x14ac:dyDescent="0.3">
      <c r="A82" s="294"/>
      <c r="B82" s="114" t="s">
        <v>37</v>
      </c>
      <c r="C82" s="117" t="s">
        <v>624</v>
      </c>
      <c r="D82" s="125" t="s">
        <v>71</v>
      </c>
      <c r="E82" s="566" t="s">
        <v>428</v>
      </c>
      <c r="F82" s="486" t="s">
        <v>984</v>
      </c>
      <c r="G82" s="475" t="s">
        <v>982</v>
      </c>
      <c r="H82" s="450"/>
    </row>
    <row r="83" spans="1:8" ht="38.25" customHeight="1" thickBot="1" x14ac:dyDescent="0.3">
      <c r="A83" s="114"/>
      <c r="B83" s="114" t="s">
        <v>38</v>
      </c>
      <c r="C83" s="135" t="s">
        <v>148</v>
      </c>
      <c r="D83" s="144" t="s">
        <v>149</v>
      </c>
      <c r="E83" s="435" t="s">
        <v>578</v>
      </c>
      <c r="F83" s="486" t="s">
        <v>981</v>
      </c>
      <c r="G83" s="475"/>
      <c r="H83" s="450"/>
    </row>
    <row r="84" spans="1:8" ht="72.75" customHeight="1" thickBot="1" x14ac:dyDescent="0.3">
      <c r="A84" s="145"/>
      <c r="B84" s="114" t="s">
        <v>39</v>
      </c>
      <c r="C84" s="117" t="s">
        <v>625</v>
      </c>
      <c r="D84" s="125" t="s">
        <v>150</v>
      </c>
      <c r="E84" s="276"/>
      <c r="F84" s="488" t="s">
        <v>981</v>
      </c>
      <c r="G84" s="475"/>
      <c r="H84" s="450"/>
    </row>
    <row r="85" spans="1:8" ht="28.2" thickBot="1" x14ac:dyDescent="0.3">
      <c r="A85" s="114"/>
      <c r="B85" s="114" t="s">
        <v>39</v>
      </c>
      <c r="C85" s="117" t="s">
        <v>151</v>
      </c>
      <c r="D85" s="125"/>
      <c r="E85" s="435"/>
      <c r="F85" s="486" t="s">
        <v>981</v>
      </c>
      <c r="G85" s="475"/>
      <c r="H85" s="450"/>
    </row>
    <row r="86" spans="1:8" ht="33.75" customHeight="1" thickBot="1" x14ac:dyDescent="0.3">
      <c r="A86" s="114"/>
      <c r="B86" s="114" t="s">
        <v>38</v>
      </c>
      <c r="C86" s="135" t="s">
        <v>152</v>
      </c>
      <c r="D86" s="125" t="s">
        <v>122</v>
      </c>
      <c r="E86" s="435"/>
      <c r="F86" s="565" t="s">
        <v>1077</v>
      </c>
      <c r="G86" s="475"/>
      <c r="H86" s="450"/>
    </row>
    <row r="87" spans="1:8" s="124" customFormat="1" ht="14.4" thickBot="1" x14ac:dyDescent="0.3">
      <c r="A87" s="121"/>
      <c r="B87" s="121"/>
      <c r="C87" s="122" t="s">
        <v>49</v>
      </c>
      <c r="D87" s="123"/>
      <c r="E87" s="436"/>
      <c r="F87" s="487"/>
      <c r="G87" s="478"/>
      <c r="H87" s="449"/>
    </row>
    <row r="88" spans="1:8" ht="53.55" customHeight="1" thickBot="1" x14ac:dyDescent="0.3">
      <c r="A88" s="114"/>
      <c r="B88" s="114" t="s">
        <v>39</v>
      </c>
      <c r="C88" s="117" t="s">
        <v>153</v>
      </c>
      <c r="D88" s="125" t="s">
        <v>67</v>
      </c>
      <c r="E88" s="435" t="s">
        <v>578</v>
      </c>
      <c r="F88" s="565" t="s">
        <v>1038</v>
      </c>
      <c r="G88" s="475"/>
      <c r="H88" s="450"/>
    </row>
    <row r="89" spans="1:8" ht="42" thickBot="1" x14ac:dyDescent="0.3">
      <c r="A89" s="294"/>
      <c r="B89" s="217" t="s">
        <v>38</v>
      </c>
      <c r="C89" s="226" t="s">
        <v>412</v>
      </c>
      <c r="D89" s="219"/>
      <c r="E89" s="442" t="s">
        <v>626</v>
      </c>
      <c r="F89" s="565" t="s">
        <v>1077</v>
      </c>
      <c r="G89" s="475" t="s">
        <v>1029</v>
      </c>
      <c r="H89" s="450"/>
    </row>
    <row r="90" spans="1:8" ht="148.80000000000001" customHeight="1" thickBot="1" x14ac:dyDescent="0.3">
      <c r="A90" s="114"/>
      <c r="B90" s="114" t="s">
        <v>39</v>
      </c>
      <c r="C90" s="117" t="s">
        <v>154</v>
      </c>
      <c r="D90" s="238" t="s">
        <v>67</v>
      </c>
      <c r="E90" s="551" t="s">
        <v>413</v>
      </c>
      <c r="F90" s="488" t="s">
        <v>1103</v>
      </c>
      <c r="G90" s="475"/>
      <c r="H90" s="450"/>
    </row>
    <row r="91" spans="1:8" ht="97.2" thickBot="1" x14ac:dyDescent="0.3">
      <c r="A91" s="294"/>
      <c r="B91" s="217" t="s">
        <v>38</v>
      </c>
      <c r="C91" s="226" t="s">
        <v>412</v>
      </c>
      <c r="D91" s="239"/>
      <c r="E91" s="442" t="s">
        <v>626</v>
      </c>
      <c r="F91" s="565" t="s">
        <v>1077</v>
      </c>
      <c r="G91" s="475" t="s">
        <v>1030</v>
      </c>
      <c r="H91" s="450"/>
    </row>
    <row r="92" spans="1:8" ht="15" x14ac:dyDescent="0.25">
      <c r="A92" s="147"/>
      <c r="G92"/>
    </row>
    <row r="93" spans="1:8" ht="15" x14ac:dyDescent="0.25">
      <c r="A93" s="147"/>
      <c r="G93"/>
    </row>
    <row r="94" spans="1:8" ht="15" x14ac:dyDescent="0.25">
      <c r="A94" s="147"/>
      <c r="G94"/>
    </row>
    <row r="95" spans="1:8" ht="15" x14ac:dyDescent="0.25">
      <c r="A95" s="147"/>
      <c r="G95"/>
    </row>
    <row r="96" spans="1:8" ht="15" x14ac:dyDescent="0.25">
      <c r="A96" s="147"/>
      <c r="G96"/>
    </row>
    <row r="97" spans="1:7" ht="15" x14ac:dyDescent="0.25">
      <c r="A97" s="147"/>
      <c r="G97"/>
    </row>
    <row r="98" spans="1:7" x14ac:dyDescent="0.25">
      <c r="A98" s="147"/>
    </row>
    <row r="99" spans="1:7" x14ac:dyDescent="0.25">
      <c r="A99" s="147"/>
    </row>
    <row r="100" spans="1:7" x14ac:dyDescent="0.25">
      <c r="A100" s="147"/>
    </row>
    <row r="101" spans="1:7" x14ac:dyDescent="0.25">
      <c r="A101" s="147"/>
    </row>
    <row r="102" spans="1:7" x14ac:dyDescent="0.25">
      <c r="A102" s="147"/>
    </row>
    <row r="103" spans="1:7" x14ac:dyDescent="0.25">
      <c r="A103" s="147"/>
    </row>
  </sheetData>
  <dataValidations count="1">
    <dataValidation type="list" allowBlank="1" showInputMessage="1" showErrorMessage="1" sqref="B8:C8 C69 C45:C46 C24:C25 C65 C31:C32 C54 E48:F48 E42:F42 E44:F46 E50:F51 E62:F63 E55:F56 E58:F58 E60:F60 E67:F68 E31:F32 C74 E72:F73 E84:F84 C77 E80:F80 E82:F82 E90:F90 C89 C91 E76:F76 E4:F8 B1:B7 C6 B9:B1048576 C11:C13 E20:F25 E34:F38 C37:C38 E10:F13 F41" xr:uid="{A4D39532-21BC-4BAC-9F6F-ABF1E286CD31}">
      <formula1>Spec_Compl_Adj</formula1>
    </dataValidation>
  </dataValidations>
  <pageMargins left="0.7" right="0.7" top="0.75" bottom="0.75" header="0.3" footer="0.3"/>
  <pageSetup paperSize="9" orientation="portrait" r:id="rId1"/>
  <drawing r:id="rId2"/>
</worksheet>
</file>

<file path=customXML/_rels/item2.xml.rels>&#65279;<?xml version="1.0" encoding="utf-8"?><Relationships xmlns="http://schemas.openxmlformats.org/package/2006/relationships"><Relationship Type="http://schemas.openxmlformats.org/officeDocument/2006/relationships/customXmlProps" Target="/customXML/itemProps2.xml" Id="Rd3c4172d526e4b2384ade4b889302c76" /></Relationships>
</file>

<file path=customXML/item2.xml><?xml version="1.0" encoding="utf-8"?>
<metadata xmlns="http://www.objective.com/ecm/document/metadata/E082C855B2CC4CE58E7448F960A4E632" version="1.0.0">
  <systemFields>
    <field name="Objective-Id">
      <value order="0">A2756174</value>
    </field>
    <field name="Objective-Title">
      <value order="0">Document No. 05 Homecare Technical Specification for Pulmonary Hypertension v1</value>
    </field>
    <field name="Objective-Description">
      <value order="0"/>
    </field>
    <field name="Objective-CreationStamp">
      <value order="0">2023-09-21T12:01:13Z</value>
    </field>
    <field name="Objective-IsApproved">
      <value order="0">false</value>
    </field>
    <field name="Objective-IsPublished">
      <value order="0">true</value>
    </field>
    <field name="Objective-DatePublished">
      <value order="0">2023-09-28T10:07:03Z</value>
    </field>
    <field name="Objective-ModificationStamp">
      <value order="0">2023-09-28T10:07:03Z</value>
    </field>
    <field name="Objective-Owner">
      <value order="0">Johanna Rodriguez</value>
    </field>
    <field name="Objective-Path">
      <value order="0">Global Folder:04 Homecare and Services Projects and Contracts:Live Projects:Homecare - Contracts 2023:CM/MSR/17/5557 - Home Delivery Service - Pulmonary Hypertension Drugs - National - June 2024:03 Tender for CM/MSR/17/5557:03. Tender Documents:02. LL approved tender documents</value>
    </field>
    <field name="Objective-Parent">
      <value order="0">02. LL approved tender documents</value>
    </field>
    <field name="Objective-State">
      <value order="0">Published</value>
    </field>
    <field name="Objective-VersionId">
      <value order="0">vA4235577</value>
    </field>
    <field name="Objective-Version">
      <value order="0">2.0</value>
    </field>
    <field name="Objective-VersionNumber">
      <value order="0">2</value>
    </field>
    <field name="Objective-VersionComment">
      <value order="0"/>
    </field>
    <field name="Objective-FileNumber">
      <value order="0">qA18567</value>
    </field>
    <field name="Objective-Classification">
      <value order="0"/>
    </field>
    <field name="Objective-Caveats">
      <value order="0"/>
    </field>
  </systemFields>
  <catalogues/>
</metadata>
</file>

<file path=customXML/itemProps2.xml><?xml version="1.0" encoding="utf-8"?>
<ds:datastoreItem xmlns:ds="http://schemas.openxmlformats.org/officeDocument/2006/customXml" ds:itemID="{5745109E-2DDF-40CB-AC2B-FF9B10C90820}">
  <ds:schemaRefs>
    <ds:schemaRef ds:uri="http://www.objective.com/ecm/document/metadata/E082C855B2CC4CE58E7448F960A4E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22</vt:i4>
      </vt:variant>
    </vt:vector>
  </HeadingPairs>
  <TitlesOfParts>
    <vt:vector size="60" baseType="lpstr">
      <vt:lpstr>Template Sheet New format</vt:lpstr>
      <vt:lpstr>Lists</vt:lpstr>
      <vt:lpstr>Weighting </vt:lpstr>
      <vt:lpstr>Instructions for Suppliers </vt:lpstr>
      <vt:lpstr>Definitions</vt:lpstr>
      <vt:lpstr>Introduction</vt:lpstr>
      <vt:lpstr>General</vt:lpstr>
      <vt:lpstr>5a_General </vt:lpstr>
      <vt:lpstr>General working </vt:lpstr>
      <vt:lpstr>Prescribing&amp;Dispensing</vt:lpstr>
      <vt:lpstr>5b_Prescribing&amp;Dispensing </vt:lpstr>
      <vt:lpstr>5c_Delivery</vt:lpstr>
      <vt:lpstr>Prescribing&amp;Dispensing working</vt:lpstr>
      <vt:lpstr>Delivery</vt:lpstr>
      <vt:lpstr>Delivery working </vt:lpstr>
      <vt:lpstr>5d_Cold Chain</vt:lpstr>
      <vt:lpstr>Cold Chain-CD-Hazardous Meds wo</vt:lpstr>
      <vt:lpstr>cold chain  sheffield</vt:lpstr>
      <vt:lpstr>HomeVisits</vt:lpstr>
      <vt:lpstr>Homevisits working </vt:lpstr>
      <vt:lpstr>Equipment and Ancils</vt:lpstr>
      <vt:lpstr>Clinical Services</vt:lpstr>
      <vt:lpstr>5e_Equipment and Ancils</vt:lpstr>
      <vt:lpstr>5f_Homevisits</vt:lpstr>
      <vt:lpstr>Equipment and Ancils working</vt:lpstr>
      <vt:lpstr>Governance</vt:lpstr>
      <vt:lpstr>5g_Governance</vt:lpstr>
      <vt:lpstr>Governance working</vt:lpstr>
      <vt:lpstr>Finance</vt:lpstr>
      <vt:lpstr>5h_Finance </vt:lpstr>
      <vt:lpstr>Finance working</vt:lpstr>
      <vt:lpstr>5i_Digital</vt:lpstr>
      <vt:lpstr>Digital working</vt:lpstr>
      <vt:lpstr>5j_Net Zero &amp; Social Value</vt:lpstr>
      <vt:lpstr>Net Zero &amp; Social Value working</vt:lpstr>
      <vt:lpstr>5k_Contacts</vt:lpstr>
      <vt:lpstr>5l_Equipment List</vt:lpstr>
      <vt:lpstr>5l_Equipment List (2)</vt:lpstr>
      <vt:lpstr>Lists!Adj_Evidence</vt:lpstr>
      <vt:lpstr>Lists!Adj_Service</vt:lpstr>
      <vt:lpstr>Lists!Adj_Weight</vt:lpstr>
      <vt:lpstr>Adjudication_Weighting</vt:lpstr>
      <vt:lpstr>'5d_Cold Chain'!Print_Area</vt:lpstr>
      <vt:lpstr>'5h_Finance '!Print_Area</vt:lpstr>
      <vt:lpstr>'5i_Digital'!Print_Area</vt:lpstr>
      <vt:lpstr>'5j_Net Zero &amp; Social Value'!Print_Area</vt:lpstr>
      <vt:lpstr>'Clinical Services'!Print_Area</vt:lpstr>
      <vt:lpstr>'Cold Chain-CD-Hazardous Meds wo'!Print_Area</vt:lpstr>
      <vt:lpstr>Delivery!Print_Area</vt:lpstr>
      <vt:lpstr>'Digital working'!Print_Area</vt:lpstr>
      <vt:lpstr>'Equipment and Ancils'!Print_Area</vt:lpstr>
      <vt:lpstr>Finance!Print_Area</vt:lpstr>
      <vt:lpstr>'Finance working'!Print_Area</vt:lpstr>
      <vt:lpstr>General!Print_Area</vt:lpstr>
      <vt:lpstr>Governance!Print_Area</vt:lpstr>
      <vt:lpstr>HomeVisits!Print_Area</vt:lpstr>
      <vt:lpstr>Lists!Print_Area</vt:lpstr>
      <vt:lpstr>'Net Zero &amp; Social Value working'!Print_Area</vt:lpstr>
      <vt:lpstr>'Prescribing&amp;Dispensing'!Print_Area</vt:lpstr>
      <vt:lpstr>Lists!Spec_Compl_Adj</vt:lpstr>
    </vt:vector>
  </TitlesOfParts>
  <Company>NHS PASA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networking</dc:creator>
  <cp:lastModifiedBy>Michelle Clarke</cp:lastModifiedBy>
  <cp:lastPrinted>2015-01-13T15:55:12Z</cp:lastPrinted>
  <dcterms:created xsi:type="dcterms:W3CDTF">2013-10-02T10:19:19Z</dcterms:created>
  <dcterms:modified xsi:type="dcterms:W3CDTF">2023-09-28T10:06:41Z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Id">
    <vt:lpwstr>A2756174</vt:lpwstr>
  </property>
  <property fmtid="{D5CDD505-2E9C-101B-9397-08002B2CF9AE}" pid="3" name="Objective-Title">
    <vt:lpwstr>Document No. 05 Homecare Technical Specification for Pulmonary Hypertension v1</vt:lpwstr>
  </property>
  <property fmtid="{D5CDD505-2E9C-101B-9397-08002B2CF9AE}" pid="4" name="Objective-Comment">
    <vt:lpwstr/>
  </property>
  <property fmtid="{D5CDD505-2E9C-101B-9397-08002B2CF9AE}" pid="5" name="Objective-CreationStamp">
    <vt:filetime>2023-09-21T12:01:13Z</vt:filetime>
  </property>
  <property fmtid="{D5CDD505-2E9C-101B-9397-08002B2CF9AE}" pid="6" name="Objective-IsApproved">
    <vt:bool>false</vt:bool>
  </property>
  <property fmtid="{D5CDD505-2E9C-101B-9397-08002B2CF9AE}" pid="7" name="Objective-IsPublished">
    <vt:bool>true</vt:bool>
  </property>
  <property fmtid="{D5CDD505-2E9C-101B-9397-08002B2CF9AE}" pid="8" name="Objective-DatePublished">
    <vt:filetime>2023-09-28T10:07:03Z</vt:filetime>
  </property>
  <property fmtid="{D5CDD505-2E9C-101B-9397-08002B2CF9AE}" pid="9" name="Objective-ModificationStamp">
    <vt:filetime>2023-09-28T10:07:03Z</vt:filetime>
  </property>
  <property fmtid="{D5CDD505-2E9C-101B-9397-08002B2CF9AE}" pid="10" name="Objective-Owner">
    <vt:lpwstr>Johanna Rodriguez</vt:lpwstr>
  </property>
  <property fmtid="{D5CDD505-2E9C-101B-9397-08002B2CF9AE}" pid="11" name="Objective-Path">
    <vt:lpwstr>Global Folder:04 Homecare and Services Projects and Contracts:Live Projects:Homecare - Contracts 2023:CM/MSR/17/5557 - Home Delivery Service - Pulmonary Hypertension Drugs - National - June 2024:03 Tender for CM/MSR/17/5557:03. Tender Documents:02. LL approved tender documents</vt:lpwstr>
  </property>
  <property fmtid="{D5CDD505-2E9C-101B-9397-08002B2CF9AE}" pid="12" name="Objective-Parent">
    <vt:lpwstr>02. LL approved tender documents</vt:lpwstr>
  </property>
  <property fmtid="{D5CDD505-2E9C-101B-9397-08002B2CF9AE}" pid="13" name="Objective-State">
    <vt:lpwstr>Published</vt:lpwstr>
  </property>
  <property fmtid="{D5CDD505-2E9C-101B-9397-08002B2CF9AE}" pid="14" name="Objective-Version">
    <vt:lpwstr>2.0</vt:lpwstr>
  </property>
  <property fmtid="{D5CDD505-2E9C-101B-9397-08002B2CF9AE}" pid="15" name="Objective-VersionNumber">
    <vt:r8>2</vt:r8>
  </property>
  <property fmtid="{D5CDD505-2E9C-101B-9397-08002B2CF9AE}" pid="16" name="Objective-VersionComment">
    <vt:lpwstr/>
  </property>
  <property fmtid="{D5CDD505-2E9C-101B-9397-08002B2CF9AE}" pid="17" name="Objective-FileNumber">
    <vt:lpwstr>qA18567</vt:lpwstr>
  </property>
  <property fmtid="{D5CDD505-2E9C-101B-9397-08002B2CF9AE}" pid="18" name="Objective-Classification">
    <vt:lpwstr/>
  </property>
  <property fmtid="{D5CDD505-2E9C-101B-9397-08002B2CF9AE}" pid="19" name="Objective-Caveats">
    <vt:lpwstr/>
  </property>
  <property fmtid="{D5CDD505-2E9C-101B-9397-08002B2CF9AE}" pid="20" name="_NewReviewCycle">
    <vt:lpwstr/>
  </property>
  <property fmtid="{D5CDD505-2E9C-101B-9397-08002B2CF9AE}" pid="21" name="Objective-Description">
    <vt:lpwstr/>
  </property>
  <property fmtid="{D5CDD505-2E9C-101B-9397-08002B2CF9AE}" pid="22" name="Objective-VersionId">
    <vt:lpwstr>vA4235577</vt:lpwstr>
  </property>
</Properties>
</file>