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13_ncr:1_{8B91EFE2-0E36-4BAC-B954-8F7DBCD3875F}" xr6:coauthVersionLast="47" xr6:coauthVersionMax="47" xr10:uidLastSave="{00000000-0000-0000-0000-000000000000}"/>
  <bookViews>
    <workbookView xWindow="28680" yWindow="-120" windowWidth="29040" windowHeight="15840" xr2:uid="{D195A501-4800-4B1E-BF7A-3BB70D7459E8}"/>
  </bookViews>
  <sheets>
    <sheet name="CMU PAH Price Schedule 2023" sheetId="1" r:id="rId1"/>
    <sheet name="Weighting for Adjudication" sheetId="19" r:id="rId2"/>
    <sheet name="Rental Equipment List 2023" sheetId="25" r:id="rId3"/>
    <sheet name="Rental Equipment List" sheetId="22" state="hidden" r:id="rId4"/>
    <sheet name="Master Ancillaries" sheetId="17" r:id="rId5"/>
    <sheet name="Master SIB Ancillaries" sheetId="18" r:id="rId6"/>
    <sheet name="CADD Legacy pump ancil list 1" sheetId="5" r:id="rId7"/>
    <sheet name="CADDLegacy Ancil List 2 Paed" sheetId="16" r:id="rId8"/>
    <sheet name="Crono pump ancil list 3" sheetId="6" r:id="rId9"/>
    <sheet name="iJet pump ancil list 4" sheetId="14" r:id="rId10"/>
    <sheet name="Inhaler ancil list 5 " sheetId="7" r:id="rId11"/>
    <sheet name="CADD Solis Ancil List 6" sheetId="20" r:id="rId12"/>
    <sheet name="CADD Solis Ancil List 7 Paed" sheetId="21" r:id="rId13"/>
    <sheet name="Avoset ancil list 8" sheetId="24" r:id="rId14"/>
    <sheet name="Avoset ancil list 9 Paed" sheetId="26" r:id="rId15"/>
  </sheets>
  <definedNames>
    <definedName name="_xlnm._FilterDatabase" localSheetId="6" hidden="1">'CADD Legacy pump ancil list 1'!$A$15:$G$34</definedName>
    <definedName name="_xlnm._FilterDatabase" localSheetId="11" hidden="1">'CADD Solis Ancil List 6'!$A$13:$G$31</definedName>
    <definedName name="_xlnm._FilterDatabase" localSheetId="8" hidden="1">'Crono pump ancil list 3'!$A$41:$E$70</definedName>
    <definedName name="_xlnm._FilterDatabase" localSheetId="4" hidden="1">'Master Ancillaries'!$A$8:$K$43</definedName>
    <definedName name="_xlnm._FilterDatabase" localSheetId="5" hidden="1">'Master SIB Ancillaries'!#REF!</definedName>
    <definedName name="Header2" localSheetId="11" hidden="1">[0]!Header1-1 &amp; "." &amp; MAX(1,COUNTA(INDEX(#REF!,MATCH([0]!Header1-1,#REF!,FALSE)):#REF!))</definedName>
    <definedName name="Header2" localSheetId="12" hidden="1">[0]!Header1-1 &amp; "." &amp; MAX(1,COUNTA(INDEX(#REF!,MATCH([0]!Header1-1,#REF!,FALSE)):#REF!))</definedName>
    <definedName name="Header2" localSheetId="0" hidden="1">'CMU PAH Price Schedule 2023'!Header1-1 &amp; "." &amp; MAX(1,COUNTA(INDEX(#REF!,MATCH('CMU PAH Price Schedule 2023'!Header1-1,#REF!,FALSE)):#REF!))</definedName>
    <definedName name="Header2" localSheetId="2" hidden="1">[0]!Header1-1 &amp; "." &amp; MAX(1,COUNTA(INDEX(#REF!,MATCH([0]!Header1-1,#REF!,FALSE)):#REF!))</definedName>
    <definedName name="Header2" hidden="1">[0]!Header1-1 &amp; "." &amp; MAX(1,COUNTA(INDEX(#REF!,MATCH([0]!Header1-1,#REF!,FALSE)):#REF!))</definedName>
    <definedName name="MasterSIB">'Master SIB Ancillaries'!$B$6:$I$84</definedName>
    <definedName name="MstrAncills">'Master Ancillaries'!$B$9:$I$43</definedName>
    <definedName name="_xlnm.Print_Area" localSheetId="0">'CMU PAH Price Schedule 2023'!$B$4:$H$71</definedName>
    <definedName name="VolumeModel" localSheetId="11" hidden="1">[0]!Header1-1 &amp; "." &amp; MAX(1,COUNTA(INDEX(#REF!,MATCH([0]!Header1-1,#REF!,FALSE)):#REF!))</definedName>
    <definedName name="VolumeModel" localSheetId="12" hidden="1">[0]!Header1-1 &amp; "." &amp; MAX(1,COUNTA(INDEX(#REF!,MATCH([0]!Header1-1,#REF!,FALSE)):#REF!))</definedName>
    <definedName name="VolumeModel" localSheetId="0" hidden="1">'CMU PAH Price Schedule 2023'!Header1-1 &amp; "." &amp; MAX(1,COUNTA(INDEX(#REF!,MATCH('CMU PAH Price Schedule 2023'!Header1-1,#REF!,FALSE)):#REF!))</definedName>
    <definedName name="VolumeModel" localSheetId="2" hidden="1">[0]!Header1-1 &amp; "." &amp; MAX(1,COUNTA(INDEX(#REF!,MATCH([0]!Header1-1,#REF!,FALSE)):#REF!))</definedName>
    <definedName name="VolumeModel" hidden="1">[0]!Header1-1 &amp; "." &amp; MAX(1,COUNTA(INDEX(#REF!,MATCH([0]!Header1-1,#REF!,FALSE)):#REF!))</definedName>
    <definedName name="wrn.Man._.acc._.1." hidden="1">{#N/A,#N/A,TRUE,"Page 1&amp;2";#N/A,#N/A,TRUE,"bal sheet";#N/A,#N/A,TRUE,"Cashflow";#N/A,#N/A,TRUE,"Page 5&amp;6";#N/A,#N/A,TRUE,"Page 3&amp;4";#N/A,#N/A,TRUE,"Page 7&amp;8";#N/A,#N/A,TRUE,"Page 10&amp;11"}</definedName>
    <definedName name="wrn.Manager._.print." hidden="1">{"Cost centre summary",#N/A,FALSE,"cost centre summary";"Salary summary",#N/A,FALSE,"salary details";"Salary details confidential",#N/A,FALSE,"salary details";"Vehicle summary",#N/A,FALSE,"vehicle details";"Vehicle input",#N/A,FALSE,"vehicle details"}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7" l="1"/>
  <c r="C24" i="7"/>
  <c r="C25" i="7"/>
  <c r="C26" i="7"/>
  <c r="C27" i="7"/>
  <c r="C28" i="7"/>
  <c r="C29" i="7"/>
  <c r="C22" i="7"/>
  <c r="C29" i="14"/>
  <c r="C27" i="14"/>
  <c r="H15" i="14"/>
  <c r="G15" i="14"/>
  <c r="C16" i="14"/>
  <c r="C17" i="14"/>
  <c r="C18" i="14"/>
  <c r="C19" i="14"/>
  <c r="C20" i="14"/>
  <c r="C21" i="14"/>
  <c r="C15" i="14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42" i="6"/>
  <c r="D25" i="6"/>
  <c r="D26" i="6"/>
  <c r="D27" i="6"/>
  <c r="D28" i="6"/>
  <c r="D24" i="6"/>
  <c r="D22" i="6"/>
  <c r="D16" i="6"/>
  <c r="D17" i="6"/>
  <c r="D18" i="6"/>
  <c r="D15" i="6"/>
  <c r="C28" i="6"/>
  <c r="C27" i="6"/>
  <c r="C26" i="6"/>
  <c r="C25" i="6"/>
  <c r="C24" i="6"/>
  <c r="C23" i="6"/>
  <c r="C22" i="6"/>
  <c r="C16" i="6"/>
  <c r="C17" i="6"/>
  <c r="C18" i="6"/>
  <c r="C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15" i="6"/>
  <c r="C36" i="5"/>
  <c r="C37" i="5"/>
  <c r="C38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42" i="5"/>
  <c r="C27" i="5"/>
  <c r="C28" i="5"/>
  <c r="C26" i="5"/>
  <c r="C25" i="5"/>
  <c r="C24" i="5"/>
  <c r="C23" i="5"/>
  <c r="C22" i="5"/>
  <c r="C21" i="5"/>
  <c r="C20" i="5"/>
  <c r="C19" i="5"/>
  <c r="C18" i="5"/>
  <c r="C17" i="5"/>
  <c r="C16" i="5"/>
  <c r="A15" i="20"/>
  <c r="A16" i="20"/>
  <c r="A17" i="20"/>
  <c r="A18" i="20"/>
  <c r="A19" i="20"/>
  <c r="A20" i="20"/>
  <c r="A21" i="20"/>
  <c r="A22" i="20"/>
  <c r="A23" i="20"/>
  <c r="A24" i="20"/>
  <c r="A25" i="20"/>
  <c r="A14" i="20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34" i="14"/>
  <c r="I23" i="17"/>
  <c r="D29" i="16" s="1"/>
  <c r="A2" i="26"/>
  <c r="A2" i="24"/>
  <c r="A2" i="21"/>
  <c r="A2" i="20"/>
  <c r="A2" i="7"/>
  <c r="A2" i="14"/>
  <c r="A2" i="6"/>
  <c r="A2" i="16"/>
  <c r="A2" i="5"/>
  <c r="I70" i="18"/>
  <c r="A70" i="16"/>
  <c r="A71" i="16"/>
  <c r="A68" i="21"/>
  <c r="A69" i="21"/>
  <c r="A70" i="26"/>
  <c r="A71" i="26"/>
  <c r="A82" i="26" l="1"/>
  <c r="C80" i="21"/>
  <c r="A80" i="21"/>
  <c r="A83" i="16"/>
  <c r="C83" i="16"/>
  <c r="A79" i="21"/>
  <c r="C79" i="21"/>
  <c r="A81" i="26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15" i="21"/>
  <c r="C15" i="20"/>
  <c r="C16" i="20"/>
  <c r="C17" i="20"/>
  <c r="C18" i="20"/>
  <c r="C19" i="20"/>
  <c r="C20" i="20"/>
  <c r="C21" i="20"/>
  <c r="C22" i="20"/>
  <c r="C23" i="20"/>
  <c r="C24" i="20"/>
  <c r="C25" i="20"/>
  <c r="C14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47" i="20"/>
  <c r="A48" i="20"/>
  <c r="A40" i="20"/>
  <c r="A41" i="20"/>
  <c r="A42" i="20"/>
  <c r="A43" i="20"/>
  <c r="A44" i="20"/>
  <c r="A45" i="20"/>
  <c r="A46" i="20"/>
  <c r="A39" i="20"/>
  <c r="A21" i="7"/>
  <c r="A16" i="14"/>
  <c r="A17" i="14"/>
  <c r="A18" i="14"/>
  <c r="A19" i="14"/>
  <c r="A20" i="14"/>
  <c r="A21" i="14"/>
  <c r="A15" i="14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15" i="21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37" i="24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15" i="16"/>
  <c r="C16" i="16"/>
  <c r="C15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7" i="1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15" i="26"/>
  <c r="B4" i="21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14" i="24"/>
  <c r="F29" i="16" l="1"/>
  <c r="I9" i="17"/>
  <c r="I10" i="17"/>
  <c r="I11" i="17"/>
  <c r="I31" i="17"/>
  <c r="D21" i="24" s="1"/>
  <c r="F21" i="24" s="1"/>
  <c r="I35" i="17"/>
  <c r="D26" i="16" s="1"/>
  <c r="I39" i="17"/>
  <c r="D20" i="16" s="1"/>
  <c r="I40" i="17"/>
  <c r="I41" i="17"/>
  <c r="D21" i="16" s="1"/>
  <c r="I42" i="17"/>
  <c r="D28" i="16" s="1"/>
  <c r="I43" i="17"/>
  <c r="D21" i="7"/>
  <c r="A20" i="7"/>
  <c r="A22" i="7"/>
  <c r="A23" i="7"/>
  <c r="A24" i="7"/>
  <c r="A25" i="7"/>
  <c r="A26" i="7"/>
  <c r="A27" i="7"/>
  <c r="A28" i="7"/>
  <c r="A29" i="7"/>
  <c r="A19" i="7"/>
  <c r="I49" i="18"/>
  <c r="D47" i="14" s="1"/>
  <c r="I18" i="18"/>
  <c r="D80" i="16" s="1"/>
  <c r="I26" i="18"/>
  <c r="D63" i="16" s="1"/>
  <c r="I27" i="18"/>
  <c r="D45" i="16" s="1"/>
  <c r="I29" i="18"/>
  <c r="D37" i="14" s="1"/>
  <c r="I31" i="18"/>
  <c r="D34" i="14" s="1"/>
  <c r="I30" i="18"/>
  <c r="D35" i="14" s="1"/>
  <c r="I33" i="18"/>
  <c r="I32" i="18"/>
  <c r="I34" i="18"/>
  <c r="D38" i="14" s="1"/>
  <c r="I36" i="18"/>
  <c r="I84" i="18"/>
  <c r="D58" i="24" s="1"/>
  <c r="I44" i="18"/>
  <c r="I45" i="18"/>
  <c r="D44" i="14" s="1"/>
  <c r="I46" i="18"/>
  <c r="I50" i="18"/>
  <c r="D63" i="21" s="1"/>
  <c r="I51" i="18"/>
  <c r="I52" i="18"/>
  <c r="I53" i="18"/>
  <c r="I54" i="18"/>
  <c r="I55" i="18"/>
  <c r="I56" i="18"/>
  <c r="D20" i="7" s="1"/>
  <c r="I58" i="18"/>
  <c r="D56" i="16" s="1"/>
  <c r="I62" i="18"/>
  <c r="I65" i="18"/>
  <c r="I64" i="18"/>
  <c r="I63" i="18"/>
  <c r="I78" i="18"/>
  <c r="I69" i="18"/>
  <c r="D66" i="21" s="1"/>
  <c r="I71" i="18"/>
  <c r="I72" i="18"/>
  <c r="D55" i="21" s="1"/>
  <c r="I75" i="18"/>
  <c r="D19" i="7" s="1"/>
  <c r="I74" i="18"/>
  <c r="I76" i="18"/>
  <c r="D58" i="16" s="1"/>
  <c r="I79" i="18"/>
  <c r="I80" i="18"/>
  <c r="I81" i="18"/>
  <c r="I57" i="18"/>
  <c r="D48" i="14" s="1"/>
  <c r="I48" i="18"/>
  <c r="D46" i="14" s="1"/>
  <c r="I47" i="18"/>
  <c r="D45" i="14" s="1"/>
  <c r="I20" i="18"/>
  <c r="I22" i="18"/>
  <c r="D60" i="16" s="1"/>
  <c r="I24" i="18"/>
  <c r="D61" i="16" s="1"/>
  <c r="I21" i="18"/>
  <c r="I23" i="18"/>
  <c r="I67" i="18"/>
  <c r="D74" i="16" s="1"/>
  <c r="I68" i="18"/>
  <c r="I25" i="18"/>
  <c r="I40" i="18"/>
  <c r="D39" i="14" s="1"/>
  <c r="I41" i="18"/>
  <c r="I42" i="18"/>
  <c r="I43" i="18"/>
  <c r="I77" i="18"/>
  <c r="I73" i="18"/>
  <c r="D51" i="14" s="1"/>
  <c r="I82" i="18"/>
  <c r="D53" i="14" s="1"/>
  <c r="I28" i="18"/>
  <c r="D72" i="16" s="1"/>
  <c r="I14" i="18"/>
  <c r="I66" i="18"/>
  <c r="I13" i="18"/>
  <c r="D36" i="14" s="1"/>
  <c r="I12" i="18"/>
  <c r="D37" i="24" s="1"/>
  <c r="I39" i="18"/>
  <c r="I38" i="18"/>
  <c r="I11" i="18"/>
  <c r="I8" i="18"/>
  <c r="I59" i="18"/>
  <c r="I83" i="18"/>
  <c r="I7" i="18"/>
  <c r="I37" i="18"/>
  <c r="I61" i="18"/>
  <c r="D73" i="21" s="1"/>
  <c r="I19" i="18"/>
  <c r="D76" i="21" s="1"/>
  <c r="I60" i="18"/>
  <c r="D74" i="21" s="1"/>
  <c r="I9" i="18"/>
  <c r="D59" i="24" s="1"/>
  <c r="I10" i="18"/>
  <c r="D60" i="24" s="1"/>
  <c r="I35" i="18"/>
  <c r="I16" i="18"/>
  <c r="I17" i="18"/>
  <c r="D44" i="16"/>
  <c r="C79" i="16"/>
  <c r="A79" i="16"/>
  <c r="C50" i="5"/>
  <c r="A17" i="5"/>
  <c r="A18" i="5"/>
  <c r="A19" i="5"/>
  <c r="A20" i="5"/>
  <c r="A21" i="5"/>
  <c r="A22" i="5"/>
  <c r="A23" i="5"/>
  <c r="A24" i="5"/>
  <c r="A25" i="5"/>
  <c r="A26" i="5"/>
  <c r="A27" i="5"/>
  <c r="A28" i="5"/>
  <c r="A16" i="5"/>
  <c r="A61" i="26"/>
  <c r="A62" i="26"/>
  <c r="A63" i="26"/>
  <c r="C45" i="24"/>
  <c r="C58" i="24"/>
  <c r="C37" i="24"/>
  <c r="C62" i="24"/>
  <c r="C61" i="24"/>
  <c r="C53" i="21"/>
  <c r="A53" i="21"/>
  <c r="C75" i="21"/>
  <c r="C76" i="21"/>
  <c r="C77" i="21"/>
  <c r="C78" i="21"/>
  <c r="A77" i="21"/>
  <c r="A78" i="21"/>
  <c r="A73" i="21"/>
  <c r="A74" i="21"/>
  <c r="A75" i="21"/>
  <c r="A76" i="21"/>
  <c r="C77" i="16"/>
  <c r="C78" i="16"/>
  <c r="C80" i="16"/>
  <c r="C81" i="16"/>
  <c r="C82" i="16"/>
  <c r="A76" i="16"/>
  <c r="A77" i="16"/>
  <c r="A78" i="16"/>
  <c r="A80" i="16"/>
  <c r="A81" i="16"/>
  <c r="A82" i="16"/>
  <c r="C55" i="16"/>
  <c r="A55" i="16"/>
  <c r="C63" i="26"/>
  <c r="A80" i="26"/>
  <c r="A79" i="26"/>
  <c r="A78" i="26"/>
  <c r="A77" i="26"/>
  <c r="A76" i="26"/>
  <c r="A75" i="26"/>
  <c r="A74" i="26"/>
  <c r="A73" i="26"/>
  <c r="A72" i="26"/>
  <c r="A69" i="26"/>
  <c r="A68" i="26"/>
  <c r="A67" i="26"/>
  <c r="A66" i="26"/>
  <c r="A65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B5" i="18"/>
  <c r="B4" i="24"/>
  <c r="B4" i="26"/>
  <c r="B6" i="17"/>
  <c r="B4" i="20"/>
  <c r="B4" i="7"/>
  <c r="B4" i="14"/>
  <c r="B4" i="6"/>
  <c r="B4" i="16"/>
  <c r="B4" i="5"/>
  <c r="C76" i="16"/>
  <c r="C73" i="21"/>
  <c r="C74" i="21"/>
  <c r="C47" i="14"/>
  <c r="C74" i="26"/>
  <c r="C73" i="26"/>
  <c r="C72" i="26"/>
  <c r="C69" i="26"/>
  <c r="C68" i="26"/>
  <c r="C67" i="26"/>
  <c r="C66" i="26"/>
  <c r="C65" i="26"/>
  <c r="C64" i="26"/>
  <c r="A64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72" i="24"/>
  <c r="C71" i="24"/>
  <c r="C70" i="24"/>
  <c r="C69" i="24"/>
  <c r="C68" i="24"/>
  <c r="C67" i="24"/>
  <c r="C66" i="24"/>
  <c r="C65" i="24"/>
  <c r="C64" i="24"/>
  <c r="C63" i="24"/>
  <c r="C60" i="24"/>
  <c r="C59" i="24"/>
  <c r="C57" i="24"/>
  <c r="C56" i="24"/>
  <c r="C55" i="24"/>
  <c r="C54" i="24"/>
  <c r="C52" i="24"/>
  <c r="C51" i="24"/>
  <c r="C50" i="24"/>
  <c r="C49" i="24"/>
  <c r="C48" i="24"/>
  <c r="C47" i="24"/>
  <c r="C46" i="24"/>
  <c r="C44" i="24"/>
  <c r="C43" i="24"/>
  <c r="C42" i="24"/>
  <c r="C41" i="24"/>
  <c r="C40" i="24"/>
  <c r="C39" i="24"/>
  <c r="C38" i="24"/>
  <c r="D73" i="16" l="1"/>
  <c r="D49" i="14"/>
  <c r="D14" i="7"/>
  <c r="D50" i="14"/>
  <c r="D51" i="16"/>
  <c r="D40" i="14"/>
  <c r="D54" i="16"/>
  <c r="D43" i="14"/>
  <c r="D67" i="16"/>
  <c r="D52" i="14"/>
  <c r="D53" i="16"/>
  <c r="D42" i="14"/>
  <c r="D26" i="7"/>
  <c r="D41" i="14"/>
  <c r="D55" i="16"/>
  <c r="D70" i="26"/>
  <c r="D68" i="21"/>
  <c r="D70" i="16"/>
  <c r="D71" i="26"/>
  <c r="D69" i="21"/>
  <c r="D71" i="16"/>
  <c r="D27" i="7"/>
  <c r="D81" i="16"/>
  <c r="D57" i="16"/>
  <c r="D29" i="26"/>
  <c r="F29" i="26" s="1"/>
  <c r="D27" i="21"/>
  <c r="D21" i="21"/>
  <c r="D22" i="26"/>
  <c r="D20" i="21"/>
  <c r="D21" i="26"/>
  <c r="D14" i="24"/>
  <c r="F14" i="24" s="1"/>
  <c r="D15" i="26"/>
  <c r="F15" i="26" s="1"/>
  <c r="D21" i="5"/>
  <c r="D21" i="14"/>
  <c r="D18" i="20"/>
  <c r="D18" i="26"/>
  <c r="D18" i="24"/>
  <c r="F18" i="24" s="1"/>
  <c r="D18" i="5"/>
  <c r="D16" i="20"/>
  <c r="D25" i="21"/>
  <c r="D27" i="26"/>
  <c r="D16" i="24"/>
  <c r="D30" i="26"/>
  <c r="F30" i="26" s="1"/>
  <c r="D28" i="21"/>
  <c r="F28" i="21" s="1"/>
  <c r="D83" i="16"/>
  <c r="D82" i="26"/>
  <c r="D80" i="21"/>
  <c r="D28" i="7"/>
  <c r="D29" i="7"/>
  <c r="D76" i="16"/>
  <c r="D78" i="16"/>
  <c r="D77" i="26"/>
  <c r="D76" i="26"/>
  <c r="D75" i="26"/>
  <c r="D64" i="20"/>
  <c r="D60" i="21"/>
  <c r="D64" i="24"/>
  <c r="D41" i="24"/>
  <c r="D42" i="20"/>
  <c r="D68" i="16"/>
  <c r="D70" i="21"/>
  <c r="D72" i="24"/>
  <c r="D72" i="20"/>
  <c r="D71" i="21"/>
  <c r="D63" i="24"/>
  <c r="D63" i="20"/>
  <c r="D46" i="20"/>
  <c r="D51" i="21"/>
  <c r="D46" i="24"/>
  <c r="D41" i="20"/>
  <c r="D40" i="24"/>
  <c r="D42" i="21"/>
  <c r="D44" i="20"/>
  <c r="D43" i="24"/>
  <c r="D80" i="26"/>
  <c r="D78" i="21"/>
  <c r="D66" i="20"/>
  <c r="D48" i="21"/>
  <c r="D66" i="24"/>
  <c r="D65" i="20"/>
  <c r="D47" i="21"/>
  <c r="D65" i="24"/>
  <c r="D52" i="21"/>
  <c r="D48" i="20"/>
  <c r="D52" i="16"/>
  <c r="D50" i="16"/>
  <c r="D59" i="21"/>
  <c r="D61" i="20"/>
  <c r="D58" i="20"/>
  <c r="D65" i="21"/>
  <c r="D54" i="20"/>
  <c r="D53" i="24"/>
  <c r="D54" i="21"/>
  <c r="D61" i="21"/>
  <c r="D62" i="20"/>
  <c r="D61" i="26"/>
  <c r="D61" i="24"/>
  <c r="D57" i="21"/>
  <c r="D59" i="20"/>
  <c r="D57" i="24"/>
  <c r="D82" i="16"/>
  <c r="D65" i="16"/>
  <c r="D71" i="20"/>
  <c r="D67" i="21"/>
  <c r="D71" i="24"/>
  <c r="D58" i="21"/>
  <c r="D60" i="20"/>
  <c r="D56" i="24"/>
  <c r="D57" i="20"/>
  <c r="D56" i="21"/>
  <c r="D79" i="26"/>
  <c r="D77" i="21"/>
  <c r="D77" i="16"/>
  <c r="D75" i="21"/>
  <c r="D69" i="20"/>
  <c r="D69" i="24"/>
  <c r="D66" i="16"/>
  <c r="D56" i="20"/>
  <c r="D64" i="21"/>
  <c r="D55" i="24"/>
  <c r="D53" i="20"/>
  <c r="D52" i="24"/>
  <c r="D22" i="7"/>
  <c r="D46" i="16"/>
  <c r="D43" i="20"/>
  <c r="D42" i="24"/>
  <c r="D43" i="21"/>
  <c r="D60" i="26"/>
  <c r="D62" i="16"/>
  <c r="D75" i="16"/>
  <c r="D72" i="21"/>
  <c r="D70" i="20"/>
  <c r="D70" i="24"/>
  <c r="D52" i="20"/>
  <c r="D51" i="24"/>
  <c r="D48" i="16"/>
  <c r="D45" i="21"/>
  <c r="D23" i="7"/>
  <c r="D69" i="16"/>
  <c r="D59" i="26"/>
  <c r="D79" i="16"/>
  <c r="D59" i="16"/>
  <c r="D39" i="24"/>
  <c r="D40" i="20"/>
  <c r="D41" i="21"/>
  <c r="D50" i="24"/>
  <c r="D51" i="20"/>
  <c r="D47" i="16"/>
  <c r="D45" i="20"/>
  <c r="D44" i="24"/>
  <c r="D44" i="21"/>
  <c r="D24" i="7"/>
  <c r="D49" i="21"/>
  <c r="D67" i="20"/>
  <c r="D67" i="24"/>
  <c r="D64" i="16"/>
  <c r="D48" i="24"/>
  <c r="D62" i="21"/>
  <c r="D49" i="20"/>
  <c r="D79" i="21"/>
  <c r="D81" i="26"/>
  <c r="D47" i="24"/>
  <c r="D47" i="20"/>
  <c r="D53" i="21"/>
  <c r="D78" i="26"/>
  <c r="D62" i="24"/>
  <c r="D45" i="24"/>
  <c r="D68" i="20"/>
  <c r="D50" i="21"/>
  <c r="D68" i="24"/>
  <c r="D55" i="20"/>
  <c r="D54" i="24"/>
  <c r="D49" i="24"/>
  <c r="D50" i="20"/>
  <c r="D49" i="16"/>
  <c r="D46" i="21"/>
  <c r="D25" i="7"/>
  <c r="D62" i="26"/>
  <c r="I15" i="17"/>
  <c r="D14" i="20" l="1"/>
  <c r="D15" i="21"/>
  <c r="C35" i="14"/>
  <c r="C72" i="21" l="1"/>
  <c r="A72" i="21"/>
  <c r="C71" i="21"/>
  <c r="A71" i="21"/>
  <c r="C70" i="21"/>
  <c r="A70" i="21"/>
  <c r="C67" i="21"/>
  <c r="A67" i="21"/>
  <c r="C66" i="21"/>
  <c r="A66" i="21"/>
  <c r="C65" i="21"/>
  <c r="A65" i="21"/>
  <c r="C64" i="21"/>
  <c r="A64" i="21"/>
  <c r="C63" i="21"/>
  <c r="A63" i="21"/>
  <c r="C62" i="21"/>
  <c r="A62" i="21"/>
  <c r="C61" i="21"/>
  <c r="A61" i="21"/>
  <c r="C60" i="21"/>
  <c r="A60" i="21"/>
  <c r="C59" i="21"/>
  <c r="A59" i="21"/>
  <c r="C58" i="21"/>
  <c r="A58" i="21"/>
  <c r="C57" i="21"/>
  <c r="A57" i="21"/>
  <c r="C56" i="21"/>
  <c r="A56" i="21"/>
  <c r="C55" i="21"/>
  <c r="A55" i="21"/>
  <c r="C54" i="21"/>
  <c r="A54" i="21"/>
  <c r="C52" i="21"/>
  <c r="A52" i="21"/>
  <c r="C51" i="21"/>
  <c r="A51" i="21"/>
  <c r="C50" i="21"/>
  <c r="A50" i="21"/>
  <c r="C49" i="21"/>
  <c r="A49" i="21"/>
  <c r="C48" i="21"/>
  <c r="A48" i="21"/>
  <c r="C47" i="21"/>
  <c r="A47" i="21"/>
  <c r="C46" i="21"/>
  <c r="A46" i="21"/>
  <c r="C45" i="21"/>
  <c r="A45" i="21"/>
  <c r="C44" i="21"/>
  <c r="A44" i="21"/>
  <c r="C43" i="21"/>
  <c r="A43" i="21"/>
  <c r="C42" i="21"/>
  <c r="A42" i="21"/>
  <c r="C41" i="21"/>
  <c r="A41" i="21"/>
  <c r="C40" i="21"/>
  <c r="A40" i="21"/>
  <c r="D16" i="21"/>
  <c r="F15" i="21"/>
  <c r="C39" i="20"/>
  <c r="F39" i="20"/>
  <c r="F14" i="20"/>
  <c r="C57" i="16"/>
  <c r="A57" i="16"/>
  <c r="D73" i="26" l="1"/>
  <c r="C38" i="14"/>
  <c r="D56" i="26"/>
  <c r="I36" i="17" l="1"/>
  <c r="D16" i="14" s="1"/>
  <c r="C64" i="5"/>
  <c r="A63" i="16"/>
  <c r="C63" i="16"/>
  <c r="F16" i="24" l="1"/>
  <c r="F27" i="26"/>
  <c r="F16" i="20"/>
  <c r="F25" i="21"/>
  <c r="C57" i="5" l="1"/>
  <c r="C14" i="7" l="1"/>
  <c r="C15" i="7"/>
  <c r="C13" i="7"/>
  <c r="A14" i="7"/>
  <c r="A15" i="7"/>
  <c r="A13" i="7"/>
  <c r="A44" i="16"/>
  <c r="A45" i="16"/>
  <c r="A46" i="16"/>
  <c r="A47" i="16"/>
  <c r="A48" i="16"/>
  <c r="A49" i="16"/>
  <c r="A50" i="16"/>
  <c r="A51" i="16"/>
  <c r="A52" i="16"/>
  <c r="A53" i="16"/>
  <c r="A54" i="16"/>
  <c r="A56" i="16"/>
  <c r="A58" i="16"/>
  <c r="A59" i="16"/>
  <c r="A60" i="16"/>
  <c r="A61" i="16"/>
  <c r="A62" i="16"/>
  <c r="A64" i="16"/>
  <c r="A65" i="16"/>
  <c r="A66" i="16"/>
  <c r="A67" i="16"/>
  <c r="A68" i="16"/>
  <c r="A69" i="16"/>
  <c r="A72" i="16"/>
  <c r="A73" i="16"/>
  <c r="A74" i="16"/>
  <c r="A75" i="16"/>
  <c r="A43" i="16"/>
  <c r="C71" i="5"/>
  <c r="C72" i="5"/>
  <c r="C73" i="5"/>
  <c r="C74" i="5"/>
  <c r="C75" i="5"/>
  <c r="C42" i="6" l="1"/>
  <c r="C44" i="16"/>
  <c r="C45" i="16"/>
  <c r="C46" i="16"/>
  <c r="C47" i="16"/>
  <c r="C48" i="16"/>
  <c r="C49" i="16"/>
  <c r="C50" i="16"/>
  <c r="C51" i="16"/>
  <c r="C52" i="16"/>
  <c r="C53" i="16"/>
  <c r="C54" i="16"/>
  <c r="C56" i="16"/>
  <c r="C58" i="16"/>
  <c r="C59" i="16"/>
  <c r="C60" i="16"/>
  <c r="C61" i="16"/>
  <c r="C62" i="16"/>
  <c r="C64" i="16"/>
  <c r="C65" i="16"/>
  <c r="C66" i="16"/>
  <c r="C67" i="16"/>
  <c r="C68" i="16"/>
  <c r="C69" i="16"/>
  <c r="C72" i="16"/>
  <c r="C73" i="16"/>
  <c r="C74" i="16"/>
  <c r="C75" i="16"/>
  <c r="C43" i="16"/>
  <c r="C43" i="5"/>
  <c r="C44" i="5"/>
  <c r="C45" i="5"/>
  <c r="C46" i="5"/>
  <c r="C47" i="5"/>
  <c r="C48" i="5"/>
  <c r="C49" i="5"/>
  <c r="C51" i="5"/>
  <c r="C52" i="5"/>
  <c r="C53" i="5"/>
  <c r="C54" i="5"/>
  <c r="C55" i="5"/>
  <c r="C56" i="5"/>
  <c r="C58" i="5"/>
  <c r="C59" i="5"/>
  <c r="C60" i="5"/>
  <c r="C61" i="5"/>
  <c r="C62" i="5"/>
  <c r="C63" i="5"/>
  <c r="C65" i="5"/>
  <c r="C66" i="5"/>
  <c r="C67" i="5"/>
  <c r="C68" i="5"/>
  <c r="C69" i="5"/>
  <c r="C70" i="5"/>
  <c r="C42" i="5"/>
  <c r="C39" i="14"/>
  <c r="C40" i="14"/>
  <c r="C41" i="14"/>
  <c r="C42" i="14"/>
  <c r="C43" i="14"/>
  <c r="C52" i="14"/>
  <c r="C48" i="14"/>
  <c r="C46" i="14"/>
  <c r="C45" i="14"/>
  <c r="C36" i="14"/>
  <c r="C50" i="14"/>
  <c r="C44" i="14"/>
  <c r="C37" i="14"/>
  <c r="C51" i="14"/>
  <c r="C49" i="14"/>
  <c r="C53" i="14"/>
  <c r="C34" i="14"/>
  <c r="D68" i="26"/>
  <c r="D49" i="26"/>
  <c r="I15" i="18" l="1"/>
  <c r="D67" i="26"/>
  <c r="D65" i="26"/>
  <c r="D48" i="26"/>
  <c r="D43" i="26" l="1"/>
  <c r="D38" i="24"/>
  <c r="D39" i="20"/>
  <c r="D40" i="21"/>
  <c r="D43" i="16"/>
  <c r="D53" i="26"/>
  <c r="D69" i="26"/>
  <c r="D64" i="26"/>
  <c r="D52" i="26"/>
  <c r="D51" i="26"/>
  <c r="D63" i="26"/>
  <c r="D72" i="26"/>
  <c r="D50" i="26"/>
  <c r="D57" i="26"/>
  <c r="D74" i="26"/>
  <c r="D45" i="26"/>
  <c r="D44" i="26"/>
  <c r="D58" i="26"/>
  <c r="D54" i="26"/>
  <c r="D66" i="26"/>
  <c r="D47" i="26"/>
  <c r="D55" i="26"/>
  <c r="D46" i="26"/>
  <c r="D23" i="6"/>
  <c r="I22" i="17"/>
  <c r="F17" i="6" s="1"/>
  <c r="F16" i="6"/>
  <c r="I28" i="17"/>
  <c r="D17" i="14" s="1"/>
  <c r="I29" i="17"/>
  <c r="D19" i="16" s="1"/>
  <c r="I30" i="17"/>
  <c r="D18" i="16" s="1"/>
  <c r="I33" i="17"/>
  <c r="F22" i="6" s="1"/>
  <c r="I34" i="17"/>
  <c r="D25" i="16" s="1"/>
  <c r="D19" i="6"/>
  <c r="D20" i="6"/>
  <c r="D21" i="6"/>
  <c r="I24" i="17"/>
  <c r="D20" i="14" l="1"/>
  <c r="D23" i="24"/>
  <c r="F23" i="24" s="1"/>
  <c r="D21" i="20"/>
  <c r="F21" i="20" s="1"/>
  <c r="D26" i="26"/>
  <c r="F26" i="26" s="1"/>
  <c r="D24" i="21"/>
  <c r="F24" i="21" s="1"/>
  <c r="D22" i="20"/>
  <c r="F22" i="20" s="1"/>
  <c r="D24" i="24"/>
  <c r="F24" i="24" s="1"/>
  <c r="D19" i="26"/>
  <c r="F19" i="26" s="1"/>
  <c r="D18" i="21"/>
  <c r="F18" i="21" s="1"/>
  <c r="D20" i="26"/>
  <c r="F20" i="26" s="1"/>
  <c r="D19" i="21"/>
  <c r="F19" i="21" s="1"/>
  <c r="D24" i="5"/>
  <c r="D25" i="5"/>
  <c r="F27" i="21"/>
  <c r="F21" i="21"/>
  <c r="F22" i="26"/>
  <c r="F20" i="21"/>
  <c r="F21" i="26"/>
  <c r="F18" i="6"/>
  <c r="F25" i="6"/>
  <c r="F18" i="20"/>
  <c r="F28" i="6"/>
  <c r="I19" i="17" l="1"/>
  <c r="D17" i="16" s="1"/>
  <c r="D17" i="21" l="1"/>
  <c r="F17" i="21" s="1"/>
  <c r="E30" i="21" s="1"/>
  <c r="C34" i="21" s="1"/>
  <c r="D17" i="24"/>
  <c r="F17" i="24" s="1"/>
  <c r="E29" i="24" s="1"/>
  <c r="D17" i="20"/>
  <c r="F17" i="20" s="1"/>
  <c r="E28" i="20" s="1"/>
  <c r="C33" i="20" s="1"/>
  <c r="D17" i="26"/>
  <c r="F17" i="26" s="1"/>
  <c r="E33" i="26" s="1"/>
  <c r="D19" i="5"/>
  <c r="F21" i="16"/>
  <c r="F20" i="16"/>
  <c r="F18" i="16"/>
  <c r="F19" i="16"/>
  <c r="I38" i="17"/>
  <c r="D27" i="16" s="1"/>
  <c r="I21" i="17"/>
  <c r="D18" i="14" s="1"/>
  <c r="I20" i="17"/>
  <c r="D24" i="16" s="1"/>
  <c r="I16" i="17"/>
  <c r="D15" i="16" s="1"/>
  <c r="I37" i="17"/>
  <c r="D23" i="16" s="1"/>
  <c r="I14" i="17"/>
  <c r="I13" i="17"/>
  <c r="D15" i="14" s="1"/>
  <c r="I12" i="17"/>
  <c r="D22" i="16" s="1"/>
  <c r="C37" i="26" l="1"/>
  <c r="C36" i="26"/>
  <c r="C34" i="20"/>
  <c r="C33" i="24"/>
  <c r="C32" i="24"/>
  <c r="F81" i="1" s="1"/>
  <c r="D19" i="14"/>
  <c r="D22" i="24"/>
  <c r="F22" i="24" s="1"/>
  <c r="D19" i="20"/>
  <c r="F19" i="20" s="1"/>
  <c r="D26" i="21"/>
  <c r="F26" i="21" s="1"/>
  <c r="D28" i="26"/>
  <c r="F28" i="26" s="1"/>
  <c r="D23" i="26"/>
  <c r="F23" i="26" s="1"/>
  <c r="D19" i="24"/>
  <c r="F19" i="24" s="1"/>
  <c r="D22" i="21"/>
  <c r="F22" i="21" s="1"/>
  <c r="D24" i="26"/>
  <c r="F24" i="26" s="1"/>
  <c r="D20" i="20"/>
  <c r="F20" i="20" s="1"/>
  <c r="D25" i="26"/>
  <c r="F25" i="26" s="1"/>
  <c r="D20" i="24"/>
  <c r="F20" i="24" s="1"/>
  <c r="D23" i="21"/>
  <c r="F23" i="21" s="1"/>
  <c r="F82" i="1"/>
  <c r="D23" i="5"/>
  <c r="F23" i="5" s="1"/>
  <c r="D22" i="5"/>
  <c r="F22" i="5" s="1"/>
  <c r="F87" i="1"/>
  <c r="F86" i="1"/>
  <c r="D16" i="5"/>
  <c r="F16" i="5" s="1"/>
  <c r="D20" i="5"/>
  <c r="F20" i="5" s="1"/>
  <c r="F26" i="6"/>
  <c r="F71" i="1"/>
  <c r="F72" i="1"/>
  <c r="C33" i="21"/>
  <c r="F76" i="1" s="1"/>
  <c r="F77" i="1"/>
  <c r="F24" i="6"/>
  <c r="F27" i="6"/>
  <c r="F18" i="5"/>
  <c r="F21" i="5"/>
  <c r="F28" i="16"/>
  <c r="F17" i="16"/>
  <c r="F19" i="5"/>
  <c r="F25" i="5"/>
  <c r="F25" i="16"/>
  <c r="F24" i="5"/>
  <c r="F31" i="6" l="1"/>
  <c r="C37" i="6" s="1"/>
  <c r="E31" i="5"/>
  <c r="E34" i="26"/>
  <c r="C38" i="26" s="1"/>
  <c r="F88" i="1" s="1"/>
  <c r="E32" i="5"/>
  <c r="E31" i="21"/>
  <c r="C35" i="21" s="1"/>
  <c r="F78" i="1" s="1"/>
  <c r="E30" i="24"/>
  <c r="C34" i="24" s="1"/>
  <c r="F83" i="1" s="1"/>
  <c r="E29" i="20"/>
  <c r="C35" i="20" s="1"/>
  <c r="F15" i="6"/>
  <c r="F30" i="6" s="1"/>
  <c r="F22" i="16"/>
  <c r="F23" i="16"/>
  <c r="F26" i="16"/>
  <c r="F24" i="16"/>
  <c r="F27" i="16"/>
  <c r="C35" i="6" l="1"/>
  <c r="C36" i="6"/>
  <c r="C34" i="6"/>
  <c r="F73" i="1"/>
  <c r="E33" i="16"/>
  <c r="C38" i="16" s="1"/>
  <c r="F58" i="1" s="1"/>
  <c r="H16" i="14"/>
  <c r="H17" i="14"/>
  <c r="H18" i="14"/>
  <c r="H19" i="14"/>
  <c r="H20" i="14"/>
  <c r="H21" i="14"/>
  <c r="H24" i="14" l="1"/>
  <c r="G16" i="14"/>
  <c r="G19" i="14"/>
  <c r="G18" i="14"/>
  <c r="G20" i="14"/>
  <c r="G21" i="14"/>
  <c r="G17" i="14"/>
  <c r="D16" i="16"/>
  <c r="F15" i="16"/>
  <c r="E32" i="16" s="1"/>
  <c r="F42" i="5"/>
  <c r="G24" i="14" l="1"/>
  <c r="F67" i="1" s="1"/>
  <c r="F68" i="1"/>
  <c r="C36" i="16" l="1"/>
  <c r="F56" i="1" s="1"/>
  <c r="C37" i="16"/>
  <c r="F57" i="1" s="1"/>
  <c r="F52" i="1"/>
  <c r="F51" i="1"/>
  <c r="F61" i="1" l="1"/>
  <c r="F64" i="1"/>
  <c r="F63" i="1" l="1"/>
  <c r="F62" i="1"/>
  <c r="F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2" authorId="0" shapeId="0" xr:uid="{4ADF6D94-51E4-43CF-AD43-C08EFAB4E19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5B8EB9A3-43DA-40C6-917E-B97DCDC4938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4" authorId="0" shapeId="0" xr:uid="{0AED7AB8-A1C4-4CD1-A299-13C65B4B143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4" authorId="0" shapeId="0" xr:uid="{205EC278-FE7D-487C-8C23-16B7847AD84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7" authorId="0" shapeId="0" xr:uid="{19C24D50-0A06-4F36-BCC7-73648B56A4B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Rocialle Single Use Sterile Woundcare Plus 3 Pack Components: Tray with Triangular Gallipots 170 x 98 x 33mm 1 
Swabs Non-Woven 7.5 x 7.5cm 4-Ply 5 
Towel Dressing 43 x 38cm 5 
Case Qty: 50 Paper White Plain 40 x 50cm 1 
Yellow Bag Poly 45 x 29cm 1</t>
        </r>
      </text>
    </comment>
  </commentList>
</comments>
</file>

<file path=xl/sharedStrings.xml><?xml version="1.0" encoding="utf-8"?>
<sst xmlns="http://schemas.openxmlformats.org/spreadsheetml/2006/main" count="1750" uniqueCount="359">
  <si>
    <t>Treatment type</t>
  </si>
  <si>
    <t>Dispense and Delivery Prices</t>
  </si>
  <si>
    <t>Oral</t>
  </si>
  <si>
    <t>Inhaled</t>
  </si>
  <si>
    <t>IV/Sub Cut</t>
  </si>
  <si>
    <t>Price Period</t>
  </si>
  <si>
    <t>Clarification Notes:</t>
  </si>
  <si>
    <t>Price to dispense and deliver by Van</t>
  </si>
  <si>
    <t>Price to dispense and deliver Outside normal hours Van</t>
  </si>
  <si>
    <t>Additional fixed prices - Oral</t>
  </si>
  <si>
    <t>Blood test kit &amp; packaging suitable for postal delivery</t>
  </si>
  <si>
    <t>Additional fixed prices - Inhaled</t>
  </si>
  <si>
    <t>Additional fixed prices - IV/Sub Cut</t>
  </si>
  <si>
    <t>Description</t>
  </si>
  <si>
    <t>Per Delivery</t>
  </si>
  <si>
    <t>Per 12 weekly</t>
  </si>
  <si>
    <t>Per 4 weekly</t>
  </si>
  <si>
    <t>Unit price</t>
  </si>
  <si>
    <t>Please see list 1 of Ancillaries - included within this excel workbook.</t>
  </si>
  <si>
    <t>Please see list 3 of Ancillaries - included within this excel workbook.</t>
  </si>
  <si>
    <t>EA</t>
  </si>
  <si>
    <t>BX</t>
  </si>
  <si>
    <t>Unit of measurment</t>
  </si>
  <si>
    <t>Unit of measurement</t>
  </si>
  <si>
    <t>SIB</t>
  </si>
  <si>
    <t>CLINICAL</t>
  </si>
  <si>
    <t>DRUG ADMIN</t>
  </si>
  <si>
    <t>ADDITIONAL SIB ITEMS DUE TO VARIATION BY REFERRING CENTRE</t>
  </si>
  <si>
    <t>£</t>
  </si>
  <si>
    <t>4 WEEKLY Qty</t>
  </si>
  <si>
    <t>CADD Leg - Standard Clinical ancils</t>
  </si>
  <si>
    <t>Pricing Per 4 weekly delivery - CADD Legacy Pump</t>
  </si>
  <si>
    <t>Pricing Per 4 weekly delivery - Crono Pump</t>
  </si>
  <si>
    <t>Crono - Drug infusion ancils 1 pack (48 hr)</t>
  </si>
  <si>
    <t>Crono - Drug infusion ancils 2 packs (24hr)</t>
  </si>
  <si>
    <t>Crono - Standard Clinical ancils</t>
  </si>
  <si>
    <t>Crono - Drug infusion ancils 4 packs (12hr)</t>
  </si>
  <si>
    <t>12 WEEKLY Qty</t>
  </si>
  <si>
    <t xml:space="preserve">Sanicloth 70 tub 125 </t>
  </si>
  <si>
    <r>
      <t xml:space="preserve">VARIABLE - Items used for drug administration and quantity varies depending on </t>
    </r>
    <r>
      <rPr>
        <sz val="11"/>
        <rFont val="Calibri"/>
        <family val="2"/>
      </rPr>
      <t>infusion requirement.</t>
    </r>
  </si>
  <si>
    <t>Crono Pump (Ancil List 3)</t>
  </si>
  <si>
    <r>
      <t xml:space="preserve">VARIABLE - Items used for drug administration and quantity varies depending on </t>
    </r>
    <r>
      <rPr>
        <sz val="10"/>
        <rFont val="Calibri"/>
        <family val="2"/>
      </rPr>
      <t>infusion requirement.</t>
    </r>
  </si>
  <si>
    <t>Please see list 8 of Ancillaries - included within this excel workbook.</t>
  </si>
  <si>
    <t xml:space="preserve"> Item No:</t>
  </si>
  <si>
    <t>Hand Rub Purell*  350ml</t>
  </si>
  <si>
    <t>iJet pump</t>
  </si>
  <si>
    <t>Pricing Per 12 weekly delivery - iJet Pump</t>
  </si>
  <si>
    <t>iJet - Standard Clinical ancils</t>
  </si>
  <si>
    <t xml:space="preserve">Standard Qty </t>
  </si>
  <si>
    <t>Please see list 4 of Ancillaries - included within this excel workbook.</t>
  </si>
  <si>
    <t xml:space="preserve">SIB </t>
  </si>
  <si>
    <t>Needle* 21g green [100] 304432</t>
  </si>
  <si>
    <t>Needle 19G White</t>
  </si>
  <si>
    <t>Needle* 19g white</t>
  </si>
  <si>
    <t>1,2</t>
  </si>
  <si>
    <t>FOC</t>
  </si>
  <si>
    <t xml:space="preserve">Dressing IV-3000 6x7 </t>
  </si>
  <si>
    <t>Bx</t>
  </si>
  <si>
    <t xml:space="preserve">Needle 21G Green </t>
  </si>
  <si>
    <t>Needle 23G Blue</t>
  </si>
  <si>
    <t>Needle Blunt 21G</t>
  </si>
  <si>
    <t>Needle Blunt 23G</t>
  </si>
  <si>
    <t>Needle Blunt 19G</t>
  </si>
  <si>
    <t>Syringe 10ml Luer lock</t>
  </si>
  <si>
    <t>Syringe 2ml Luer lock</t>
  </si>
  <si>
    <t>Syringe 50/60ml Luer lock Central Nozzle</t>
  </si>
  <si>
    <t>Syringe 20ml Luer lock</t>
  </si>
  <si>
    <t>Tape Micropore 2.5cm x9.1m</t>
  </si>
  <si>
    <t>Sharps Bin 11.5Lt Yellow Lid</t>
  </si>
  <si>
    <t>Battery - 1.5V AA</t>
  </si>
  <si>
    <t>UOI</t>
  </si>
  <si>
    <t>Battery - 1.5V AAA</t>
  </si>
  <si>
    <t>Cadd cassettes 50ml(21-7001-24)</t>
  </si>
  <si>
    <t xml:space="preserve">Chloraprep one step 3ml </t>
  </si>
  <si>
    <t xml:space="preserve">Cleo 90 Infusion Sets 6mm </t>
  </si>
  <si>
    <t xml:space="preserve">BD Q-SYTE Closed Luer </t>
  </si>
  <si>
    <t xml:space="preserve">Bionector 896.01 </t>
  </si>
  <si>
    <t>Dressing Pack RML101-003</t>
  </si>
  <si>
    <t>Syringe 10ml Luer Lock</t>
  </si>
  <si>
    <t>Dressing Tegaderm 8.5 x11.5cm</t>
  </si>
  <si>
    <t>Dressing Mepore 6cm x 7cm</t>
  </si>
  <si>
    <t xml:space="preserve">Battery Lithium For Crono </t>
  </si>
  <si>
    <t>NA</t>
  </si>
  <si>
    <t>Needle Filter Blunt 18G Red 305211</t>
  </si>
  <si>
    <t>Item Number</t>
  </si>
  <si>
    <t>Item Code</t>
  </si>
  <si>
    <t>Ancil lists</t>
  </si>
  <si>
    <t>Offer Product code</t>
  </si>
  <si>
    <t>Offer Description</t>
  </si>
  <si>
    <t>Offer Packsize</t>
  </si>
  <si>
    <t>Offer Brand / Supplier</t>
  </si>
  <si>
    <t>Offer Price per pack</t>
  </si>
  <si>
    <t>Offer Price per Single</t>
  </si>
  <si>
    <t>I Jet Pump (Ancil list 4)</t>
  </si>
  <si>
    <t>Non-Standard Dispense and Delivery Prices</t>
  </si>
  <si>
    <t>Price to dispense and deliver to The Channel Islands</t>
  </si>
  <si>
    <t>Price to dispense and deliver to Isle of Man</t>
  </si>
  <si>
    <t>Price to dispense and deliver in emergency</t>
  </si>
  <si>
    <t>Neria soft standard 17mm cannula /110cm tubing</t>
  </si>
  <si>
    <t>MiniMed Quick-set® 6mm Cannual/110cm tubing</t>
  </si>
  <si>
    <t xml:space="preserve">MiniMed Quick-serter® </t>
  </si>
  <si>
    <t>Price to dispense and deliver by Post  (if required -van is usually preferred delivery route)</t>
  </si>
  <si>
    <t>CADD Legacy Pump - 1 pump</t>
  </si>
  <si>
    <t>Crono Pump - 1 pump</t>
  </si>
  <si>
    <t>I Jet Pump - 1 pump</t>
  </si>
  <si>
    <t xml:space="preserve"> </t>
  </si>
  <si>
    <t>Carry forward to PriceSchedule</t>
  </si>
  <si>
    <t>DrugAdmin</t>
  </si>
  <si>
    <t>Pricing Per 4 weekly delivery - iJet Pump</t>
  </si>
  <si>
    <t>Syringe 2ml Luer Lock</t>
  </si>
  <si>
    <t>12 WEEKLY Price</t>
  </si>
  <si>
    <t>4 WEEKLY Price</t>
  </si>
  <si>
    <t>Alternative to 21-7002-24</t>
  </si>
  <si>
    <t>Remarks</t>
  </si>
  <si>
    <t xml:space="preserve">OFFICIAL - SENSITIVE COMMERCIAL </t>
  </si>
  <si>
    <t>BIOPATCH 2.5cm with 4mm hole Chlorhexidine Gluconate (44150)</t>
  </si>
  <si>
    <t>Notes</t>
  </si>
  <si>
    <t>Please indicate 'no offer' if you cannot offer this service.</t>
  </si>
  <si>
    <t>Product group</t>
  </si>
  <si>
    <t>Weighting</t>
  </si>
  <si>
    <t>PUMP RENTAL</t>
  </si>
  <si>
    <t xml:space="preserve">Price to dispense and deliver by Van (Oral ) standard hours </t>
  </si>
  <si>
    <t>Price to dispense and deliver by Van (IV/Subcut) standard hours</t>
  </si>
  <si>
    <t>Per Item</t>
  </si>
  <si>
    <t xml:space="preserve"> Safety Bag-in-Box System Example Product Code: DIAG009D Pre-Assembled Bag-in-Box Kit, to include return pre-paid address label.</t>
  </si>
  <si>
    <t>I-Jet Ancillary Pack - Clinical</t>
  </si>
  <si>
    <t>SET - Standard items despatched with every delivery with no variation to quantity.</t>
  </si>
  <si>
    <t>BREELIB MONTHLY PACK (SKU:85236911) (Supplied by Bayer)</t>
  </si>
  <si>
    <t xml:space="preserve">PIPETTES FOR VENTAVIS PACK OF 50 (supplied by Bayer) </t>
  </si>
  <si>
    <t>PROTECT A-LINE 0835.01 (Orange)</t>
  </si>
  <si>
    <t>PROTECT A-LINE 0835.02 (Clear)</t>
  </si>
  <si>
    <t>available as SIB</t>
  </si>
  <si>
    <t xml:space="preserve">Alternative </t>
  </si>
  <si>
    <t>Alternative Sizes</t>
  </si>
  <si>
    <t>Glove sterile latex free - large Box 50</t>
  </si>
  <si>
    <t>Glove sterile latex free - medium Box 50</t>
  </si>
  <si>
    <t>Glove sterile latex free - small Box 50</t>
  </si>
  <si>
    <t>Glove sterile latex free - extra large Box 50</t>
  </si>
  <si>
    <t>Cavilon sticks 1ml Foam Applicator</t>
  </si>
  <si>
    <t>Tegaderm plus pad 9cmx10cm</t>
  </si>
  <si>
    <r>
      <t xml:space="preserve">Smartsite needle free valve </t>
    </r>
    <r>
      <rPr>
        <sz val="10.5"/>
        <color theme="1"/>
        <rFont val="FS Albert Pro"/>
      </rPr>
      <t>2000E7D</t>
    </r>
  </si>
  <si>
    <t>Smartsite needle free valve 2000E7D</t>
  </si>
  <si>
    <t xml:space="preserve">Syringe 20ml SYR-20-CRONO-LOCK (Cane medical technology) </t>
  </si>
  <si>
    <t>Syringe 30ml Luer Lock</t>
  </si>
  <si>
    <t>Syringe 20ml SYR-20-CRONO-LOCK (Cane medical technology)</t>
  </si>
  <si>
    <t xml:space="preserve">I-JET Pump Syringe 0.7mm x 12.5 Cartridge Box of 20 </t>
  </si>
  <si>
    <r>
      <t xml:space="preserve">Breelib or INEB </t>
    </r>
    <r>
      <rPr>
        <b/>
        <sz val="14"/>
        <color theme="1"/>
        <rFont val="Arial"/>
        <family val="2"/>
      </rPr>
      <t>Nebulisers for inhaled iloprost (Ventavis)</t>
    </r>
  </si>
  <si>
    <t>Alternative</t>
  </si>
  <si>
    <t>Syringe 1ml Luer Lock</t>
  </si>
  <si>
    <t xml:space="preserve">Dressing Mepitel Dressings (10.5 x 12cm / 4.2 x 4.8 in)  REF296500 SN018210
</t>
  </si>
  <si>
    <t>Sterile Swabs 70% alcohol 2% chlorhexidine gluconate Clinell (CA2C200) box 200</t>
  </si>
  <si>
    <t>Sterile Swabs 70% alcohol 2% chlorhexidine gluconate Clinell (CA2C200) Box 200</t>
  </si>
  <si>
    <t>PUMP ANCILLARY KITS</t>
  </si>
  <si>
    <t>Commercial Schedule Schedule _ Document No.6</t>
  </si>
  <si>
    <t xml:space="preserve">Supplier Name </t>
  </si>
  <si>
    <t xml:space="preserve">Please enter your Company Name Here </t>
  </si>
  <si>
    <t>If more than one item is being delivered at the same time, we only expect to pay one delivery fee - whichever is the higher - the lower cost item should be reported as F.O.C.</t>
  </si>
  <si>
    <t xml:space="preserve">© 2019 NHS England </t>
  </si>
  <si>
    <t>Supplier</t>
  </si>
  <si>
    <t>Commercial Schedule _ Document No.6</t>
  </si>
  <si>
    <t>CADD - Drug infusion ancils 2 packs (24hr)</t>
  </si>
  <si>
    <t>CADD - Drug infusion ancils 1 pack (48 hr)</t>
  </si>
  <si>
    <t>Cadd cassettes 100ml(21-7002-24)</t>
  </si>
  <si>
    <t>Cadd Extension Set ref 21-7052-24</t>
  </si>
  <si>
    <t>Clinical Legacy</t>
  </si>
  <si>
    <t>Clinical Solis</t>
  </si>
  <si>
    <t>CADD Solis - Standard Clinical ancils</t>
  </si>
  <si>
    <t>Pricing Per 4 weekly delivery - CADD  Pump</t>
  </si>
  <si>
    <t>Cadd Solis - Standard Clinical ancils</t>
  </si>
  <si>
    <t>Cadd Pump Pouch ref 21-2165-64</t>
  </si>
  <si>
    <t>Sharps Bin 1Lt Yellow Lid</t>
  </si>
  <si>
    <t>Key Solis Pump 21-2815-51</t>
  </si>
  <si>
    <t>Normasol sachet 25ml</t>
  </si>
  <si>
    <t>Only required for Legacy Pump</t>
  </si>
  <si>
    <t xml:space="preserve">Sterile gauze swab 10cm x 10cm </t>
  </si>
  <si>
    <t xml:space="preserve">Sterile gauze swab 5cm x 5cm </t>
  </si>
  <si>
    <r>
      <t xml:space="preserve">Nebuliser Ancillaries including Sharps Bin and disposal </t>
    </r>
    <r>
      <rPr>
        <b/>
        <sz val="9"/>
        <rFont val="Arial"/>
        <family val="2"/>
      </rPr>
      <t>(Ancil list 5)</t>
    </r>
  </si>
  <si>
    <t>Please see list 2 of Ancillaries - included within this excel workbook.</t>
  </si>
  <si>
    <t xml:space="preserve">Please see list 5 of Ancillaries  - All items to be Single Item Billing included within this excel workbook. </t>
  </si>
  <si>
    <t>CADD Solis - Drug infusion ancils 1 pack (48 hr)</t>
  </si>
  <si>
    <t>CADD Solis - Drug infusion ancils 2 packs (24hr)</t>
  </si>
  <si>
    <t>Cadd cassettes 50ml with Flow Stop(21-7301-24)</t>
  </si>
  <si>
    <t>Cadd cassettes 100ml with Flow Stop (21-7302-24)</t>
  </si>
  <si>
    <t xml:space="preserve">Clinical </t>
  </si>
  <si>
    <t>Pricing Per 4 weekly delivery - CADD Solis Pump</t>
  </si>
  <si>
    <t>Alternative to 21-7302-24</t>
  </si>
  <si>
    <t>CADD Solis  Pump - 1 pump , 1 AC Pack, 1 Rechargeable Battery Pack, 1 Key</t>
  </si>
  <si>
    <t>CADD Solis  Pump - 1 pump , 1 AC Pack,1  Rechargeable Battery Pack, 1 Key</t>
  </si>
  <si>
    <t>`</t>
  </si>
  <si>
    <t>Dressing IV3000 10X12cm</t>
  </si>
  <si>
    <t xml:space="preserve">Pricing  will receive 25%  of the Marks ,  and the following weighting will be applied as sub criteria </t>
  </si>
  <si>
    <t>Equipment to be included in Pump Rental Costs</t>
  </si>
  <si>
    <t>CADD Legacy Pump Rental to Include</t>
  </si>
  <si>
    <t>1 Cadd-Legacy Plus pump (Model 6500 Ambulatory Infusion Pump)</t>
  </si>
  <si>
    <t>1 plastic ‘Guard’ protecting the area where cassettes are attached</t>
  </si>
  <si>
    <t>1 Legacy Plus Patient Information booklet</t>
  </si>
  <si>
    <t>Crono Pump Rental to Include</t>
  </si>
  <si>
    <t>1 Crono Pump</t>
  </si>
  <si>
    <t>1 Elastic belt</t>
  </si>
  <si>
    <t xml:space="preserve">1 Collar strap </t>
  </si>
  <si>
    <t>1 Fabric holder</t>
  </si>
  <si>
    <t xml:space="preserve">1 Battery tool </t>
  </si>
  <si>
    <t>1 Operating Manual</t>
  </si>
  <si>
    <t>I Jet Pump Rental to Include</t>
  </si>
  <si>
    <t>1 I Jet Pump</t>
  </si>
  <si>
    <t>1 Case with clip</t>
  </si>
  <si>
    <t>MS3 Pump Rental to Include</t>
  </si>
  <si>
    <t>1 MS3 Pump</t>
  </si>
  <si>
    <t>T60 Ambulatory Pump Rental to Include</t>
  </si>
  <si>
    <t>1 T60 Ambulatory Pump</t>
  </si>
  <si>
    <t>CADD Solis Pump Rental to Include</t>
  </si>
  <si>
    <t>1 Solis Standard Pump (21-2127-0105-50)</t>
  </si>
  <si>
    <t xml:space="preserve">1 AC Adaptor (21-0270-25)      </t>
  </si>
  <si>
    <t>1 Battery Pack Rechargeable (21-2160-51) </t>
  </si>
  <si>
    <t>1 Cadd Solis Pump Key (21-2185-51)</t>
  </si>
  <si>
    <t>1 Cadd Solis Operators Manual</t>
  </si>
  <si>
    <t>1 Cadd Solis Patient Information Booklet</t>
  </si>
  <si>
    <r>
      <rPr>
        <sz val="11"/>
        <rFont val="Arial"/>
        <family val="2"/>
      </rPr>
      <t xml:space="preserve"> 1 Legacy Plus Operator’s Manual</t>
    </r>
  </si>
  <si>
    <t>List 1 -  4 weekly charge for Cadd Legacy pump (Adults) ancillaries</t>
  </si>
  <si>
    <t xml:space="preserve">List 2 - 4 weekly charge for Cadd Legacy pump (Paediatric) ancillaries </t>
  </si>
  <si>
    <t xml:space="preserve"> List 3 - 4 weekly charge for Crono pump ancillaries</t>
  </si>
  <si>
    <t xml:space="preserve"> List 4 - 12 weekly charge for iJet pump ancillaries</t>
  </si>
  <si>
    <t>List 5 - Single Item Billing  charges for Inhaler/Nebuliser ancillaries</t>
  </si>
  <si>
    <t>List 8 - 4 Weekly charge for  Cadd Solis pump (Paediatrics) ancillaries</t>
  </si>
  <si>
    <t xml:space="preserve">List 7 - 4 weekly charge for Cadd Solis Pump (Adults) ancillaries </t>
  </si>
  <si>
    <t>NHS National Framework Agreement Home Delivery Service – Pulmonary Hypertension
Period of framework:  1 June 2024 to 31 May 2026 with options to extend for up to a total period of 24 months.
Framework reference number:  CM/MSR/17/5557</t>
  </si>
  <si>
    <t xml:space="preserve">new pump required here  Eitian Medical and ancillary list required </t>
  </si>
  <si>
    <t>Fridge Rental</t>
  </si>
  <si>
    <t>1 week</t>
  </si>
  <si>
    <t>4 week</t>
  </si>
  <si>
    <t>4 weekly rental Fridge Size 2 (small)
(for ONE refrigerator, includes initial delivery of refrigerator, repair,  replacement , removal if required)</t>
  </si>
  <si>
    <t>1 weekly rental Fridge Size 2 (Small)
(for ONE refrigerator, includes initial delivery of refrigerator, repair,  replacement , removal if required)</t>
  </si>
  <si>
    <t>Avoset  Pump - 1 pump</t>
  </si>
  <si>
    <t>Avoset - Drug infusion ancils 1 pack (48 hr)</t>
  </si>
  <si>
    <t>Avoset- Drug infusion ancils 2 packs (24hr)</t>
  </si>
  <si>
    <t>Avoset- Standard Clinical ancils</t>
  </si>
  <si>
    <t>Avoset cassettes 100ml 1221-000-0002</t>
  </si>
  <si>
    <t xml:space="preserve">Suitable for use with the Avoset </t>
  </si>
  <si>
    <t>Prevase 200ml</t>
  </si>
  <si>
    <t>Avoset cassettes 50ml</t>
  </si>
  <si>
    <t xml:space="preserve">Standard ancillary pack </t>
  </si>
  <si>
    <t>Pricing Per 4 weekly delivery -Avoset Pump</t>
  </si>
  <si>
    <t>Avoset- Drug infusion ancils 1 pack (48 hr)</t>
  </si>
  <si>
    <t>Avoset - Drug infusion ancils 2 packs (24hr)</t>
  </si>
  <si>
    <t>Avoset - Standard Clinical ancils</t>
  </si>
  <si>
    <t>Avoset 50-/100-mL Reusable Pump Pouch (D)</t>
  </si>
  <si>
    <t>Please see list 5 of Ancillaries - included within this excel workbook.</t>
  </si>
  <si>
    <t>Please see list 6 of Ancillaries - included within this excel workbook.</t>
  </si>
  <si>
    <t xml:space="preserve">Fridge rental requirement </t>
  </si>
  <si>
    <t>1 Medical grade fridge - with alarm</t>
  </si>
  <si>
    <t>table top, small, medium</t>
  </si>
  <si>
    <t>1 Fridge temperature monitor</t>
  </si>
  <si>
    <t>1 Pump Bag</t>
  </si>
  <si>
    <r>
      <rPr>
        <sz val="12"/>
        <rFont val="Arial"/>
        <family val="2"/>
      </rPr>
      <t xml:space="preserve"> 1 Legacy Plus Operator’s Manual</t>
    </r>
  </si>
  <si>
    <t>1 Pump bag</t>
  </si>
  <si>
    <t>AVOSET pump rental to include</t>
  </si>
  <si>
    <t>1 Avoset pump</t>
  </si>
  <si>
    <t>1 Avoset Operators Manual</t>
  </si>
  <si>
    <t>1 Avoset Patient Information Booklet</t>
  </si>
  <si>
    <t xml:space="preserve">© 2023 NHS England </t>
  </si>
  <si>
    <t>1 Fridge storage box</t>
  </si>
  <si>
    <t>if using own domestic fridge</t>
  </si>
  <si>
    <t>OPSITE 10 x 12</t>
  </si>
  <si>
    <t>Tegaderm CHG</t>
  </si>
  <si>
    <t>One off Purchase</t>
  </si>
  <si>
    <t>Peadiactrics only</t>
  </si>
  <si>
    <t>Peadiatrics only</t>
  </si>
  <si>
    <t>for safe storage in patients own domestic fridge</t>
  </si>
  <si>
    <t>Patient thermometer</t>
  </si>
  <si>
    <t xml:space="preserve">1 Patient thermometer </t>
  </si>
  <si>
    <t>1 Blue preparation tray (WWIT3025)</t>
  </si>
  <si>
    <t>Equipment to be included in Pump Rental Costs 
(2 per patient - 3 if lives more than 6 hours away)</t>
  </si>
  <si>
    <t xml:space="preserve">If more than one item is being delivered at the same time, we only expect to pay one delivery fee </t>
  </si>
  <si>
    <t>Artery Forceps Plastic Blue (AFJB- 8558B)</t>
  </si>
  <si>
    <t>Blue preparation tray (WWIT3025)</t>
  </si>
  <si>
    <t>Biopatch 2.5mm with 7mm hole CHG (44152)</t>
  </si>
  <si>
    <t>MiniMed Silhouette infusion set 17mm/60cm</t>
  </si>
  <si>
    <t>Syringe 1ml Luer lock</t>
  </si>
  <si>
    <t>200 per month </t>
  </si>
  <si>
    <t>400 per month</t>
  </si>
  <si>
    <t>200 per month</t>
  </si>
  <si>
    <t>Breelib</t>
  </si>
  <si>
    <r>
      <rPr>
        <b/>
        <sz val="14"/>
        <color theme="1"/>
        <rFont val="Calibri"/>
        <family val="2"/>
        <scheme val="minor"/>
      </rPr>
      <t>Onrom</t>
    </r>
    <r>
      <rPr>
        <sz val="11"/>
        <color theme="1"/>
        <rFont val="Calibri"/>
        <family val="2"/>
        <scheme val="minor"/>
      </rPr>
      <t xml:space="preserve"> (nebuliser) patients need further:</t>
    </r>
  </si>
  <si>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Not all patients will require a Pharmaceutical grade fridge, Pharmaceutical grade fridges should only be supplied with the  agreement of the Purchasing Authority.
</t>
    </r>
    <r>
      <rPr>
        <b/>
        <sz val="10"/>
        <rFont val="Calibri"/>
        <family val="2"/>
        <scheme val="minor"/>
      </rPr>
      <t>Note</t>
    </r>
    <r>
      <rPr>
        <sz val="10"/>
        <rFont val="Calibri"/>
        <family val="2"/>
        <scheme val="minor"/>
      </rPr>
      <t xml:space="preserve">: the 1 weekly fee is to be applied when a full 4 week period has not been utilised
</t>
    </r>
  </si>
  <si>
    <t>1 weekly rental Fridge Size 3 (medium) 
(for ONE refrigerator, includes initial delivery of refrigerator, repair,  replacement , removal if required)</t>
  </si>
  <si>
    <t>4 weekly rental Fridge Size 3 (medium) 
(for ONE refrigerator, includes initial delivery of refrigerator, repair,  replacement , removal if required)</t>
  </si>
  <si>
    <t>List 8 - 4 Weekly charge for AVOSET pump (Adult) ancillaries</t>
  </si>
  <si>
    <t>List 9 - 4 Weekly charge for AVOSET pump (Paediatrics) ancillaries</t>
  </si>
  <si>
    <t>CADD Legacy  Pump (Ancil List 1 - Adults)</t>
  </si>
  <si>
    <t>CADD Legacy Pump (Ancil List 2- Paediatrics)</t>
  </si>
  <si>
    <t>AVOSET ( Ancil List 9 pump - Paediactrics)</t>
  </si>
  <si>
    <t>CADD Solis Pump ( Ancil List 7 - Paediatrics)</t>
  </si>
  <si>
    <t>CADD Solis Pump ( Ancil List 6 - Adults)</t>
  </si>
  <si>
    <t>AVOSET ( Ancil List 8 pump - Adult)</t>
  </si>
  <si>
    <t>1 weekly rental Fridge Size 1 (TableTop)
(for ONE refrigerator, includes initial delivery of refrigerator, repair,  replacement , removal if required)</t>
  </si>
  <si>
    <t>4 weekly rental Fridge Size 1 (Table Top)
(for ONE refrigerator, includes initial delivery of refrigerator, repair,  replacement , removal if required)</t>
  </si>
  <si>
    <t xml:space="preserve">Offer Code </t>
  </si>
  <si>
    <t>Price</t>
  </si>
  <si>
    <t>Offer description</t>
  </si>
  <si>
    <t xml:space="preserve">Notes </t>
  </si>
  <si>
    <t>Pricing Per 4 weekly delivery - Avoset  Pump</t>
  </si>
  <si>
    <t>1,2,8,9</t>
  </si>
  <si>
    <t>8,9</t>
  </si>
  <si>
    <t xml:space="preserve">Avoset extension set </t>
  </si>
  <si>
    <t>2,7,9</t>
  </si>
  <si>
    <t>Compatible with Avoset</t>
  </si>
  <si>
    <t>When Available</t>
  </si>
  <si>
    <t>Fridge temperature monitor</t>
  </si>
  <si>
    <t>(if using own fridge)</t>
  </si>
  <si>
    <t>(for safe storage in patients own domestic frdge)</t>
  </si>
  <si>
    <t xml:space="preserve">Comment </t>
  </si>
  <si>
    <t>Fridge storage box</t>
  </si>
  <si>
    <t>Clinical</t>
  </si>
  <si>
    <t>Dressing post op opsite 9.5cm</t>
  </si>
  <si>
    <t>Clinical 12 Wkly</t>
  </si>
  <si>
    <t>Clinical 4 Wkly</t>
  </si>
  <si>
    <t>New</t>
  </si>
  <si>
    <t>Sodium chloride 0.9% 10ml vial</t>
  </si>
  <si>
    <t xml:space="preserve">Roll </t>
  </si>
  <si>
    <t>Non-sterile medical tape Tape-Micropore 2.5cm x 9.1m</t>
  </si>
  <si>
    <t>Epoprostenol patient labels</t>
  </si>
  <si>
    <t>Avoset extension set</t>
  </si>
  <si>
    <t>Avoset Extension set</t>
  </si>
  <si>
    <t>Alternative to 1221-000-0002</t>
  </si>
  <si>
    <t>Avoset giving set  - unavailable at the moment</t>
  </si>
  <si>
    <t>Alternative to 1221-000-0002 ( unavailable at present</t>
  </si>
  <si>
    <t>1,2,3,6,7,8,9</t>
  </si>
  <si>
    <t>1,2,6,7</t>
  </si>
  <si>
    <t>1,2,6,7,8,9</t>
  </si>
  <si>
    <t>4,5</t>
  </si>
  <si>
    <t>1,2,3,4,6,7,8,9</t>
  </si>
  <si>
    <t>1,3,6,8</t>
  </si>
  <si>
    <t>1,2,3,4,5,6,7,8,9</t>
  </si>
  <si>
    <t>1,3,4,6,8</t>
  </si>
  <si>
    <t>2,5,7,9</t>
  </si>
  <si>
    <t xml:space="preserve">1,2,6,7,8 </t>
  </si>
  <si>
    <t>1,2,4,6,7,9</t>
  </si>
  <si>
    <t>6,7</t>
  </si>
  <si>
    <t>1,2,8</t>
  </si>
  <si>
    <t>7,9</t>
  </si>
  <si>
    <t>1,3,4,6</t>
  </si>
  <si>
    <t>Additional Deliveries fixed price</t>
  </si>
  <si>
    <t>Price to deliver non prescription items (blood kit, dessings, small low cost items)</t>
  </si>
  <si>
    <t>Period of framework:  1 June 2024 to 31 May 2026 with options to extend for up to a total period of 24 months.</t>
  </si>
  <si>
    <t>Framework reference number:  CM/MSR/17/5557</t>
  </si>
  <si>
    <t>Fridge Rental Pharmaceutical</t>
  </si>
  <si>
    <t>Fridge Rental Domestic</t>
  </si>
  <si>
    <t>For appropriate patients where a fridge is required. 
Size dependant upon  amount of vials for storage to be dicussed and agreed with the Purchasing Authority</t>
  </si>
  <si>
    <t>1 domestic fridge</t>
  </si>
  <si>
    <t xml:space="preserve">Dispense and Delivery Prices must include
Dispense, Prescription Management, Delivery and waste collection </t>
  </si>
  <si>
    <t>Delivery</t>
  </si>
  <si>
    <r>
      <rPr>
        <b/>
        <sz val="10"/>
        <rFont val="Calibri"/>
        <family val="2"/>
        <scheme val="minor"/>
      </rPr>
      <t>Price for rental of 1 Pump plus associated equipment (see Rental Equipment List tab) for a 4 week period</t>
    </r>
    <r>
      <rPr>
        <sz val="10"/>
        <rFont val="Calibri"/>
        <family val="2"/>
        <scheme val="minor"/>
      </rPr>
      <t xml:space="preserve"> (Please note the standard requirement is for 2 pumps, with extra pumps supplied where agreed only if extra contingency is required - see spec point 5e_2.1)</t>
    </r>
  </si>
  <si>
    <r>
      <rPr>
        <b/>
        <sz val="10"/>
        <rFont val="Calibri"/>
        <family val="2"/>
        <scheme val="minor"/>
      </rPr>
      <t>Price for rental of 1 Pump plus associated equipment (see Rental Equipment List tab) for a 4 week period</t>
    </r>
    <r>
      <rPr>
        <sz val="10"/>
        <rFont val="Calibri"/>
        <family val="2"/>
        <scheme val="minor"/>
      </rPr>
      <t xml:space="preserve"> 
(Please note the standard requirement is for 2 pumps, with extra pumps supplied where agreed only if extra contingency is required - see spec point 5e_2.1) </t>
    </r>
  </si>
  <si>
    <r>
      <rPr>
        <b/>
        <sz val="10"/>
        <rFont val="Calibri"/>
        <family val="2"/>
        <scheme val="minor"/>
      </rPr>
      <t xml:space="preserve">Price for rental of 1 Pump plus associated equipment (see Rental Equipment List tab) for a 4 week period
</t>
    </r>
    <r>
      <rPr>
        <sz val="10"/>
        <rFont val="Calibri"/>
        <family val="2"/>
        <scheme val="minor"/>
      </rPr>
      <t xml:space="preserve"> (Please note the standard requirement is for 2 pumps, with extra pumps supplied where agreed only if extra contingency is required - see spec point 5e_2.1) </t>
    </r>
  </si>
  <si>
    <t>New product</t>
  </si>
  <si>
    <t>(one off delivery)</t>
  </si>
  <si>
    <t xml:space="preserve">re-Introduced by Stakeholder Request </t>
  </si>
  <si>
    <t xml:space="preserve">Avoset giving set, Quantity  - unavailable at the moment </t>
  </si>
  <si>
    <t>Parafilm PM-992 50mm x 75m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</si>
</sst>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;[Red]&quot;£&quot;#,##0.00"/>
    <numFmt numFmtId="165" formatCode="_-* &quot;£&quot;#,##0_-;\-* &quot;£&quot;#,##0_-;_-* &quot;-&quot;??_-;_-@_-"/>
    <numFmt numFmtId="166" formatCode="&quot;$&quot;#,##0_);[Red]\(&quot;$&quot;#,##0\)"/>
    <numFmt numFmtId="167" formatCode="0.00000000"/>
    <numFmt numFmtId="168" formatCode="_-[$€-2]* #,##0.00_-;\-[$€-2]* #,##0.00_-;_-[$€-2]* &quot;-&quot;??_-"/>
    <numFmt numFmtId="169" formatCode="[Magenta]&quot;Err&quot;;[Magenta]&quot;Err&quot;;[Blue]&quot;OK&quot;"/>
    <numFmt numFmtId="170" formatCode="[Blue]&quot;ü&quot;;;[Red]&quot;û&quot;"/>
    <numFmt numFmtId="171" formatCode="General\ &quot;.&quot;"/>
    <numFmt numFmtId="172" formatCode="#,##0_);[Red]\(#,##0\);\-_)"/>
    <numFmt numFmtId="173" formatCode="0.0_)%;[Red]\(0.0%\);0.0_)%"/>
    <numFmt numFmtId="174" formatCode="[Red][&gt;1]&quot;&gt;100 %&quot;;[Red]\(0.0%\);0.0_)%"/>
    <numFmt numFmtId="175" formatCode="#,##0.0_);[Red]\(#,##0.0\);&quot;-&quot;??"/>
    <numFmt numFmtId="176" formatCode="General;\-General;\ּ"/>
    <numFmt numFmtId="177" formatCode="[=0]&quot;0 = Contract&quot;;[=1]&quot;1 = Merchant&quot;;General"/>
    <numFmt numFmtId="178" formatCode="\=\(#/262\)"/>
    <numFmt numFmtId="179" formatCode="0.0%;[Red]\(0.0%\);&quot;-&quot;??"/>
    <numFmt numFmtId="180" formatCode="&quot;£&quot;#,##0.00"/>
    <numFmt numFmtId="181" formatCode="0;0,\-"/>
    <numFmt numFmtId="182" formatCode="&quot;£&quot;#,##0.00;[Red]\(&quot;£&quot;#,##0.00\);\-"/>
    <numFmt numFmtId="183" formatCode="&quot;£&quot;#,##0.00;\(&quot;£&quot;#,##0.00\)"/>
    <numFmt numFmtId="184" formatCode="#,##0;[Red]#,##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theme="1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16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8"/>
      <name val="Wingdings"/>
      <charset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b/>
      <sz val="16"/>
      <name val="Times New Roman"/>
      <family val="1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0"/>
      <name val="Arial Narrow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Calibri"/>
      <family val="2"/>
      <scheme val="minor"/>
    </font>
    <font>
      <sz val="10.5"/>
      <color theme="1"/>
      <name val="FS Albert Pro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4"/>
      <color rgb="FFFF0000"/>
      <name val="Arial"/>
      <family val="2"/>
    </font>
    <font>
      <sz val="20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u/>
      <sz val="10"/>
      <color indexed="8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Times New Roman"/>
      <family val="1"/>
    </font>
    <font>
      <sz val="10"/>
      <color rgb="FF0D0D0D"/>
      <name val="Calibri"/>
      <family val="2"/>
    </font>
    <font>
      <sz val="10"/>
      <color rgb="FF00000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13"/>
      </patternFill>
    </fill>
    <fill>
      <patternFill patternType="mediumGray">
        <fgColor indexed="22"/>
      </patternFill>
    </fill>
    <fill>
      <patternFill patternType="solid">
        <fgColor indexed="41"/>
        <bgColor indexed="15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7">
    <xf numFmtId="0" fontId="0" fillId="0" borderId="0"/>
    <xf numFmtId="0" fontId="2" fillId="0" borderId="0"/>
    <xf numFmtId="165" fontId="6" fillId="0" borderId="12" applyFill="0" applyBorder="0"/>
    <xf numFmtId="0" fontId="2" fillId="0" borderId="12" applyFill="0" applyBorder="0"/>
    <xf numFmtId="165" fontId="6" fillId="0" borderId="12" applyFill="0" applyBorder="0"/>
    <xf numFmtId="166" fontId="2" fillId="0" borderId="12" applyFill="0" applyBorder="0"/>
    <xf numFmtId="165" fontId="6" fillId="0" borderId="12" applyFill="0" applyBorder="0"/>
    <xf numFmtId="0" fontId="2" fillId="0" borderId="12" applyFill="0" applyBorder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7" fillId="0" borderId="0" applyNumberFormat="0" applyFont="0" applyFill="0" applyBorder="0" applyProtection="0"/>
    <xf numFmtId="0" fontId="2" fillId="18" borderId="8" applyNumberFormat="0" applyFont="0" applyBorder="0" applyAlignment="0"/>
    <xf numFmtId="0" fontId="8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6" fillId="0" borderId="12" applyFill="0" applyBorder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2" fillId="0" borderId="0" applyNumberFormat="0" applyBorder="0" applyAlignment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14" fontId="2" fillId="0" borderId="0" applyFill="0" applyBorder="0" applyProtection="0">
      <alignment horizontal="center"/>
    </xf>
    <xf numFmtId="0" fontId="12" fillId="19" borderId="8">
      <protection locked="0"/>
    </xf>
    <xf numFmtId="168" fontId="2" fillId="0" borderId="0" applyFont="0" applyFill="0" applyBorder="0" applyAlignment="0" applyProtection="0"/>
    <xf numFmtId="0" fontId="7" fillId="20" borderId="0" applyNumberFormat="0" applyFont="0" applyBorder="0" applyAlignment="0" applyProtection="0"/>
    <xf numFmtId="0" fontId="13" fillId="0" borderId="0" applyNumberFormat="0" applyFill="0" applyBorder="0" applyAlignment="0" applyProtection="0"/>
    <xf numFmtId="169" fontId="14" fillId="0" borderId="0" applyFill="0" applyBorder="0"/>
    <xf numFmtId="15" fontId="5" fillId="0" borderId="0" applyFill="0" applyBorder="0" applyProtection="0">
      <alignment horizontal="center"/>
    </xf>
    <xf numFmtId="0" fontId="7" fillId="21" borderId="0" applyNumberFormat="0" applyFont="0" applyBorder="0" applyAlignment="0" applyProtection="0"/>
    <xf numFmtId="170" fontId="15" fillId="0" borderId="0" applyFill="0" applyBorder="0" applyProtection="0">
      <alignment horizontal="center"/>
    </xf>
    <xf numFmtId="171" fontId="3" fillId="22" borderId="13" applyAlignment="0" applyProtection="0"/>
    <xf numFmtId="172" fontId="16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5" fontId="18" fillId="23" borderId="14">
      <alignment horizontal="center"/>
      <protection locked="0"/>
    </xf>
    <xf numFmtId="173" fontId="18" fillId="23" borderId="14" applyAlignment="0">
      <protection locked="0"/>
    </xf>
    <xf numFmtId="172" fontId="18" fillId="23" borderId="14" applyAlignment="0">
      <protection locked="0"/>
    </xf>
    <xf numFmtId="172" fontId="5" fillId="0" borderId="0" applyFill="0" applyBorder="0" applyAlignment="0" applyProtection="0"/>
    <xf numFmtId="173" fontId="5" fillId="0" borderId="0" applyFill="0" applyBorder="0" applyAlignment="0" applyProtection="0"/>
    <xf numFmtId="174" fontId="5" fillId="0" borderId="0" applyFill="0" applyBorder="0" applyAlignment="0" applyProtection="0"/>
    <xf numFmtId="0" fontId="7" fillId="0" borderId="15" applyNumberFormat="0" applyFont="0" applyAlignment="0" applyProtection="0"/>
    <xf numFmtId="0" fontId="7" fillId="0" borderId="16" applyNumberFormat="0" applyFont="0" applyAlignment="0" applyProtection="0"/>
    <xf numFmtId="0" fontId="7" fillId="24" borderId="0" applyNumberFormat="0" applyFont="0" applyBorder="0" applyAlignment="0" applyProtection="0"/>
    <xf numFmtId="3" fontId="2" fillId="0" borderId="0" applyFill="0" applyBorder="0" applyAlignment="0" applyProtection="0">
      <protection locked="0"/>
    </xf>
    <xf numFmtId="175" fontId="6" fillId="25" borderId="17" applyBorder="0"/>
    <xf numFmtId="0" fontId="2" fillId="0" borderId="18" applyNumberFormat="0" applyBorder="0" applyAlignment="0">
      <alignment horizontal="center"/>
      <protection locked="0"/>
    </xf>
    <xf numFmtId="176" fontId="5" fillId="0" borderId="0"/>
    <xf numFmtId="0" fontId="19" fillId="15" borderId="19" applyFill="0" applyBorder="0">
      <alignment horizontal="center"/>
    </xf>
    <xf numFmtId="0" fontId="7" fillId="0" borderId="0" applyFont="0" applyFill="0" applyBorder="0" applyAlignment="0" applyProtection="0"/>
    <xf numFmtId="0" fontId="18" fillId="17" borderId="0">
      <protection locked="0"/>
    </xf>
    <xf numFmtId="0" fontId="10" fillId="26" borderId="0">
      <alignment vertical="top"/>
    </xf>
    <xf numFmtId="177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179" fontId="6" fillId="0" borderId="20" applyFill="0" applyBorder="0"/>
    <xf numFmtId="10" fontId="6" fillId="0" borderId="0" applyFill="0" applyBorder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2" fillId="0" borderId="21">
      <alignment horizontal="center"/>
    </xf>
    <xf numFmtId="3" fontId="21" fillId="0" borderId="0" applyFont="0" applyFill="0" applyBorder="0" applyAlignment="0" applyProtection="0"/>
    <xf numFmtId="0" fontId="21" fillId="27" borderId="0" applyNumberFormat="0" applyFont="0" applyBorder="0" applyAlignment="0" applyProtection="0"/>
    <xf numFmtId="38" fontId="2" fillId="0" borderId="0" applyFill="0" applyBorder="0" applyAlignment="0" applyProtection="0"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28" borderId="0"/>
    <xf numFmtId="49" fontId="7" fillId="0" borderId="0" applyFont="0" applyFill="0" applyBorder="0" applyAlignment="0" applyProtection="0"/>
    <xf numFmtId="0" fontId="2" fillId="0" borderId="0"/>
    <xf numFmtId="0" fontId="23" fillId="0" borderId="0">
      <alignment vertical="top"/>
    </xf>
    <xf numFmtId="0" fontId="24" fillId="19" borderId="8">
      <protection locked="0"/>
    </xf>
    <xf numFmtId="0" fontId="2" fillId="29" borderId="0" applyNumberFormat="0" applyFont="0" applyBorder="0" applyAlignment="0" applyProtection="0"/>
    <xf numFmtId="0" fontId="2" fillId="24" borderId="0" applyNumberFormat="0" applyFont="0" applyBorder="0" applyAlignment="0" applyProtection="0"/>
    <xf numFmtId="0" fontId="2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2" fillId="19" borderId="0" applyNumberFormat="0" applyFont="0" applyBorder="0" applyAlignment="0" applyProtection="0"/>
    <xf numFmtId="0" fontId="31" fillId="33" borderId="0" applyNumberFormat="0" applyBorder="0" applyAlignment="0" applyProtection="0"/>
    <xf numFmtId="44" fontId="1" fillId="0" borderId="0" applyFont="0" applyFill="0" applyBorder="0" applyAlignment="0" applyProtection="0"/>
    <xf numFmtId="0" fontId="65" fillId="0" borderId="0"/>
  </cellStyleXfs>
  <cellXfs count="475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0" fillId="0" borderId="0" xfId="0" applyAlignment="1">
      <alignment horizontal="left"/>
    </xf>
    <xf numFmtId="7" fontId="0" fillId="0" borderId="0" xfId="0" applyNumberFormat="1" applyAlignment="1">
      <alignment horizontal="center"/>
    </xf>
    <xf numFmtId="0" fontId="28" fillId="0" borderId="0" xfId="0" applyFont="1" applyAlignment="1">
      <alignment wrapText="1"/>
    </xf>
    <xf numFmtId="0" fontId="32" fillId="0" borderId="0" xfId="0" applyFont="1"/>
    <xf numFmtId="0" fontId="28" fillId="16" borderId="0" xfId="0" applyFont="1" applyFill="1" applyAlignment="1">
      <alignment horizontal="center"/>
    </xf>
    <xf numFmtId="0" fontId="28" fillId="34" borderId="0" xfId="0" applyFont="1" applyFill="1" applyAlignment="1">
      <alignment horizontal="center"/>
    </xf>
    <xf numFmtId="0" fontId="34" fillId="35" borderId="0" xfId="0" applyFont="1" applyFill="1"/>
    <xf numFmtId="0" fontId="35" fillId="35" borderId="0" xfId="0" applyFont="1" applyFill="1"/>
    <xf numFmtId="0" fontId="34" fillId="35" borderId="8" xfId="0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37" fillId="15" borderId="4" xfId="1" applyFont="1" applyFill="1" applyBorder="1" applyAlignment="1">
      <alignment horizontal="left"/>
    </xf>
    <xf numFmtId="0" fontId="37" fillId="15" borderId="11" xfId="1" applyFont="1" applyFill="1" applyBorder="1" applyAlignment="1">
      <alignment horizontal="left"/>
    </xf>
    <xf numFmtId="0" fontId="27" fillId="0" borderId="0" xfId="0" applyFont="1"/>
    <xf numFmtId="0" fontId="27" fillId="0" borderId="8" xfId="0" applyFont="1" applyBorder="1"/>
    <xf numFmtId="0" fontId="27" fillId="0" borderId="8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39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9" fillId="34" borderId="0" xfId="0" applyFont="1" applyFill="1" applyAlignment="1">
      <alignment horizontal="center"/>
    </xf>
    <xf numFmtId="0" fontId="39" fillId="0" borderId="0" xfId="0" applyFont="1"/>
    <xf numFmtId="0" fontId="39" fillId="16" borderId="0" xfId="0" applyFont="1" applyFill="1" applyAlignment="1">
      <alignment horizontal="center"/>
    </xf>
    <xf numFmtId="0" fontId="41" fillId="35" borderId="8" xfId="0" applyFont="1" applyFill="1" applyBorder="1" applyAlignment="1">
      <alignment horizontal="center" vertical="center"/>
    </xf>
    <xf numFmtId="0" fontId="42" fillId="35" borderId="8" xfId="0" applyFont="1" applyFill="1" applyBorder="1" applyAlignment="1">
      <alignment horizontal="center" vertical="center" wrapText="1"/>
    </xf>
    <xf numFmtId="0" fontId="42" fillId="35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181" fontId="27" fillId="16" borderId="17" xfId="0" applyNumberFormat="1" applyFont="1" applyFill="1" applyBorder="1" applyAlignment="1">
      <alignment horizontal="center"/>
    </xf>
    <xf numFmtId="183" fontId="27" fillId="16" borderId="17" xfId="0" applyNumberFormat="1" applyFont="1" applyFill="1" applyBorder="1" applyAlignment="1">
      <alignment horizontal="center"/>
    </xf>
    <xf numFmtId="182" fontId="27" fillId="0" borderId="26" xfId="0" applyNumberFormat="1" applyFont="1" applyBorder="1" applyAlignment="1">
      <alignment horizontal="center"/>
    </xf>
    <xf numFmtId="182" fontId="39" fillId="0" borderId="6" xfId="0" applyNumberFormat="1" applyFont="1" applyBorder="1" applyAlignment="1">
      <alignment horizontal="center"/>
    </xf>
    <xf numFmtId="0" fontId="43" fillId="35" borderId="0" xfId="0" applyFont="1" applyFill="1"/>
    <xf numFmtId="0" fontId="41" fillId="35" borderId="0" xfId="0" applyFont="1" applyFill="1"/>
    <xf numFmtId="0" fontId="39" fillId="0" borderId="8" xfId="0" applyFont="1" applyBorder="1" applyAlignment="1">
      <alignment horizontal="left" vertical="center"/>
    </xf>
    <xf numFmtId="0" fontId="39" fillId="0" borderId="8" xfId="0" applyFont="1" applyBorder="1" applyAlignment="1">
      <alignment vertical="center"/>
    </xf>
    <xf numFmtId="0" fontId="39" fillId="0" borderId="8" xfId="0" applyFont="1" applyBorder="1" applyAlignment="1">
      <alignment horizontal="center" vertical="center" wrapText="1"/>
    </xf>
    <xf numFmtId="7" fontId="27" fillId="0" borderId="8" xfId="0" applyNumberFormat="1" applyFont="1" applyBorder="1" applyAlignment="1">
      <alignment horizontal="center"/>
    </xf>
    <xf numFmtId="0" fontId="26" fillId="0" borderId="8" xfId="0" applyFont="1" applyBorder="1"/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left" vertical="center"/>
    </xf>
    <xf numFmtId="0" fontId="41" fillId="35" borderId="24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7" fontId="27" fillId="0" borderId="0" xfId="0" applyNumberFormat="1" applyFont="1" applyAlignment="1">
      <alignment horizontal="center"/>
    </xf>
    <xf numFmtId="0" fontId="44" fillId="0" borderId="0" xfId="0" applyFont="1"/>
    <xf numFmtId="0" fontId="36" fillId="35" borderId="24" xfId="0" applyFont="1" applyFill="1" applyBorder="1" applyAlignment="1">
      <alignment horizontal="center" vertical="center" wrapText="1"/>
    </xf>
    <xf numFmtId="0" fontId="36" fillId="35" borderId="24" xfId="0" applyFont="1" applyFill="1" applyBorder="1" applyAlignment="1">
      <alignment horizontal="center" vertical="center"/>
    </xf>
    <xf numFmtId="0" fontId="46" fillId="0" borderId="0" xfId="0" applyFont="1"/>
    <xf numFmtId="0" fontId="27" fillId="0" borderId="8" xfId="0" applyFont="1" applyBorder="1" applyAlignment="1">
      <alignment horizontal="center" vertical="center" wrapText="1"/>
    </xf>
    <xf numFmtId="181" fontId="27" fillId="36" borderId="8" xfId="0" applyNumberFormat="1" applyFont="1" applyFill="1" applyBorder="1" applyAlignment="1">
      <alignment horizontal="center"/>
    </xf>
    <xf numFmtId="181" fontId="26" fillId="36" borderId="8" xfId="0" applyNumberFormat="1" applyFont="1" applyFill="1" applyBorder="1" applyAlignment="1">
      <alignment horizontal="center"/>
    </xf>
    <xf numFmtId="0" fontId="26" fillId="0" borderId="0" xfId="0" applyFont="1"/>
    <xf numFmtId="0" fontId="27" fillId="36" borderId="8" xfId="0" applyFont="1" applyFill="1" applyBorder="1" applyAlignment="1">
      <alignment horizontal="center"/>
    </xf>
    <xf numFmtId="0" fontId="26" fillId="32" borderId="8" xfId="0" applyFont="1" applyFill="1" applyBorder="1"/>
    <xf numFmtId="0" fontId="27" fillId="0" borderId="24" xfId="0" applyFont="1" applyBorder="1"/>
    <xf numFmtId="0" fontId="27" fillId="36" borderId="8" xfId="0" applyFont="1" applyFill="1" applyBorder="1"/>
    <xf numFmtId="0" fontId="39" fillId="0" borderId="0" xfId="0" applyFont="1" applyAlignment="1">
      <alignment horizontal="center"/>
    </xf>
    <xf numFmtId="0" fontId="39" fillId="0" borderId="24" xfId="0" applyFont="1" applyBorder="1" applyAlignment="1">
      <alignment vertical="center"/>
    </xf>
    <xf numFmtId="0" fontId="50" fillId="0" borderId="8" xfId="0" applyFont="1" applyBorder="1" applyAlignment="1">
      <alignment vertical="center"/>
    </xf>
    <xf numFmtId="0" fontId="45" fillId="34" borderId="9" xfId="0" applyFont="1" applyFill="1" applyBorder="1" applyAlignment="1">
      <alignment horizontal="center" vertical="top"/>
    </xf>
    <xf numFmtId="181" fontId="27" fillId="0" borderId="0" xfId="0" applyNumberFormat="1" applyFont="1" applyAlignment="1">
      <alignment horizontal="center"/>
    </xf>
    <xf numFmtId="183" fontId="27" fillId="0" borderId="0" xfId="0" applyNumberFormat="1" applyFont="1" applyAlignment="1">
      <alignment horizontal="center"/>
    </xf>
    <xf numFmtId="0" fontId="27" fillId="37" borderId="8" xfId="0" applyFont="1" applyFill="1" applyBorder="1" applyAlignment="1">
      <alignment horizontal="center"/>
    </xf>
    <xf numFmtId="0" fontId="27" fillId="32" borderId="0" xfId="0" applyFont="1" applyFill="1"/>
    <xf numFmtId="7" fontId="27" fillId="36" borderId="8" xfId="0" applyNumberFormat="1" applyFont="1" applyFill="1" applyBorder="1" applyAlignment="1">
      <alignment horizontal="center"/>
    </xf>
    <xf numFmtId="0" fontId="26" fillId="36" borderId="8" xfId="0" applyFont="1" applyFill="1" applyBorder="1"/>
    <xf numFmtId="0" fontId="26" fillId="36" borderId="8" xfId="0" applyFont="1" applyFill="1" applyBorder="1" applyAlignment="1">
      <alignment horizontal="center"/>
    </xf>
    <xf numFmtId="0" fontId="26" fillId="36" borderId="8" xfId="134" applyFont="1" applyFill="1" applyBorder="1"/>
    <xf numFmtId="0" fontId="26" fillId="36" borderId="8" xfId="134" applyFont="1" applyFill="1" applyBorder="1" applyAlignment="1">
      <alignment horizontal="center"/>
    </xf>
    <xf numFmtId="181" fontId="27" fillId="36" borderId="8" xfId="0" applyNumberFormat="1" applyFont="1" applyFill="1" applyBorder="1" applyAlignment="1">
      <alignment horizontal="center" wrapText="1"/>
    </xf>
    <xf numFmtId="181" fontId="26" fillId="36" borderId="8" xfId="0" applyNumberFormat="1" applyFont="1" applyFill="1" applyBorder="1" applyAlignment="1">
      <alignment horizontal="center" wrapText="1"/>
    </xf>
    <xf numFmtId="0" fontId="0" fillId="37" borderId="8" xfId="0" applyFill="1" applyBorder="1" applyAlignment="1">
      <alignment horizontal="center"/>
    </xf>
    <xf numFmtId="0" fontId="50" fillId="37" borderId="8" xfId="0" applyFont="1" applyFill="1" applyBorder="1" applyAlignment="1">
      <alignment vertical="center"/>
    </xf>
    <xf numFmtId="0" fontId="26" fillId="0" borderId="8" xfId="0" applyFont="1" applyBorder="1" applyAlignment="1">
      <alignment horizontal="center"/>
    </xf>
    <xf numFmtId="181" fontId="26" fillId="36" borderId="24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vertical="top"/>
    </xf>
    <xf numFmtId="0" fontId="27" fillId="0" borderId="8" xfId="0" applyFont="1" applyBorder="1" applyAlignment="1">
      <alignment vertical="top"/>
    </xf>
    <xf numFmtId="0" fontId="27" fillId="0" borderId="8" xfId="0" applyFont="1" applyBorder="1" applyAlignment="1">
      <alignment horizontal="center" vertical="top"/>
    </xf>
    <xf numFmtId="7" fontId="27" fillId="0" borderId="8" xfId="0" applyNumberFormat="1" applyFont="1" applyBorder="1" applyAlignment="1">
      <alignment horizontal="center" vertical="top"/>
    </xf>
    <xf numFmtId="181" fontId="27" fillId="16" borderId="8" xfId="0" applyNumberFormat="1" applyFont="1" applyFill="1" applyBorder="1" applyAlignment="1">
      <alignment horizontal="center" vertical="top" wrapText="1"/>
    </xf>
    <xf numFmtId="0" fontId="27" fillId="16" borderId="5" xfId="0" applyFont="1" applyFill="1" applyBorder="1" applyAlignment="1">
      <alignment horizontal="center" vertical="top"/>
    </xf>
    <xf numFmtId="181" fontId="27" fillId="34" borderId="8" xfId="0" applyNumberFormat="1" applyFont="1" applyFill="1" applyBorder="1" applyAlignment="1">
      <alignment horizontal="center" vertical="top"/>
    </xf>
    <xf numFmtId="181" fontId="27" fillId="34" borderId="8" xfId="0" applyNumberFormat="1" applyFont="1" applyFill="1" applyBorder="1" applyAlignment="1">
      <alignment horizontal="center" vertical="top" wrapText="1"/>
    </xf>
    <xf numFmtId="0" fontId="27" fillId="34" borderId="8" xfId="0" applyFont="1" applyFill="1" applyBorder="1" applyAlignment="1">
      <alignment horizontal="center"/>
    </xf>
    <xf numFmtId="164" fontId="27" fillId="34" borderId="8" xfId="0" applyNumberFormat="1" applyFont="1" applyFill="1" applyBorder="1" applyAlignment="1">
      <alignment horizontal="center"/>
    </xf>
    <xf numFmtId="0" fontId="9" fillId="34" borderId="8" xfId="0" applyFont="1" applyFill="1" applyBorder="1" applyAlignment="1">
      <alignment horizontal="center" vertical="top"/>
    </xf>
    <xf numFmtId="164" fontId="27" fillId="36" borderId="8" xfId="0" applyNumberFormat="1" applyFont="1" applyFill="1" applyBorder="1" applyAlignment="1">
      <alignment horizontal="center"/>
    </xf>
    <xf numFmtId="0" fontId="50" fillId="0" borderId="0" xfId="0" applyFont="1" applyAlignment="1">
      <alignment vertical="center"/>
    </xf>
    <xf numFmtId="0" fontId="39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vertical="center"/>
    </xf>
    <xf numFmtId="0" fontId="28" fillId="0" borderId="8" xfId="0" applyFont="1" applyBorder="1" applyAlignment="1">
      <alignment horizontal="center" vertical="center" wrapText="1"/>
    </xf>
    <xf numFmtId="182" fontId="27" fillId="0" borderId="0" xfId="0" applyNumberFormat="1" applyFont="1" applyAlignment="1">
      <alignment horizontal="center"/>
    </xf>
    <xf numFmtId="182" fontId="39" fillId="0" borderId="0" xfId="0" applyNumberFormat="1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2" fillId="32" borderId="8" xfId="1" applyFill="1" applyBorder="1" applyAlignment="1">
      <alignment horizontal="left"/>
    </xf>
    <xf numFmtId="0" fontId="0" fillId="0" borderId="30" xfId="0" applyBorder="1" applyAlignment="1">
      <alignment horizontal="center"/>
    </xf>
    <xf numFmtId="7" fontId="0" fillId="0" borderId="19" xfId="0" applyNumberFormat="1" applyBorder="1" applyAlignment="1">
      <alignment horizontal="center"/>
    </xf>
    <xf numFmtId="7" fontId="0" fillId="0" borderId="31" xfId="0" applyNumberFormat="1" applyBorder="1" applyAlignment="1">
      <alignment horizontal="center"/>
    </xf>
    <xf numFmtId="0" fontId="43" fillId="35" borderId="0" xfId="0" applyFont="1" applyFill="1" applyAlignment="1">
      <alignment wrapText="1"/>
    </xf>
    <xf numFmtId="180" fontId="39" fillId="0" borderId="8" xfId="0" applyNumberFormat="1" applyFont="1" applyBorder="1" applyAlignment="1">
      <alignment horizontal="center" vertical="center" wrapText="1"/>
    </xf>
    <xf numFmtId="7" fontId="39" fillId="16" borderId="26" xfId="0" applyNumberFormat="1" applyFont="1" applyFill="1" applyBorder="1" applyAlignment="1">
      <alignment horizontal="center"/>
    </xf>
    <xf numFmtId="7" fontId="39" fillId="34" borderId="6" xfId="0" applyNumberFormat="1" applyFont="1" applyFill="1" applyBorder="1" applyAlignment="1">
      <alignment horizontal="center"/>
    </xf>
    <xf numFmtId="0" fontId="27" fillId="36" borderId="8" xfId="0" applyFont="1" applyFill="1" applyBorder="1" applyAlignment="1">
      <alignment horizontal="left"/>
    </xf>
    <xf numFmtId="0" fontId="52" fillId="0" borderId="0" xfId="1" applyFont="1"/>
    <xf numFmtId="0" fontId="34" fillId="35" borderId="0" xfId="0" applyFont="1" applyFill="1" applyAlignment="1">
      <alignment horizontal="center" vertical="center"/>
    </xf>
    <xf numFmtId="7" fontId="39" fillId="16" borderId="24" xfId="0" applyNumberFormat="1" applyFont="1" applyFill="1" applyBorder="1" applyAlignment="1">
      <alignment horizontal="center"/>
    </xf>
    <xf numFmtId="7" fontId="39" fillId="34" borderId="5" xfId="0" applyNumberFormat="1" applyFont="1" applyFill="1" applyBorder="1" applyAlignment="1">
      <alignment horizontal="center"/>
    </xf>
    <xf numFmtId="44" fontId="27" fillId="0" borderId="0" xfId="135" applyFont="1"/>
    <xf numFmtId="180" fontId="27" fillId="0" borderId="8" xfId="0" applyNumberFormat="1" applyFont="1" applyBorder="1" applyAlignment="1">
      <alignment horizontal="center"/>
    </xf>
    <xf numFmtId="0" fontId="27" fillId="16" borderId="8" xfId="0" applyFont="1" applyFill="1" applyBorder="1" applyAlignment="1">
      <alignment horizontal="center" vertical="center" wrapText="1"/>
    </xf>
    <xf numFmtId="8" fontId="27" fillId="16" borderId="8" xfId="0" applyNumberFormat="1" applyFont="1" applyFill="1" applyBorder="1" applyAlignment="1">
      <alignment horizontal="center"/>
    </xf>
    <xf numFmtId="181" fontId="27" fillId="16" borderId="8" xfId="0" applyNumberFormat="1" applyFont="1" applyFill="1" applyBorder="1" applyAlignment="1">
      <alignment horizontal="center"/>
    </xf>
    <xf numFmtId="181" fontId="26" fillId="16" borderId="8" xfId="0" applyNumberFormat="1" applyFont="1" applyFill="1" applyBorder="1" applyAlignment="1">
      <alignment horizontal="center" wrapText="1"/>
    </xf>
    <xf numFmtId="181" fontId="27" fillId="34" borderId="8" xfId="0" applyNumberFormat="1" applyFont="1" applyFill="1" applyBorder="1" applyAlignment="1">
      <alignment horizontal="center"/>
    </xf>
    <xf numFmtId="0" fontId="45" fillId="34" borderId="8" xfId="0" applyFont="1" applyFill="1" applyBorder="1" applyAlignment="1">
      <alignment horizontal="center" vertical="top"/>
    </xf>
    <xf numFmtId="180" fontId="26" fillId="36" borderId="8" xfId="134" applyNumberFormat="1" applyFont="1" applyFill="1" applyBorder="1" applyAlignment="1" applyProtection="1">
      <alignment horizontal="center"/>
    </xf>
    <xf numFmtId="164" fontId="27" fillId="0" borderId="8" xfId="0" applyNumberFormat="1" applyFont="1" applyBorder="1" applyAlignment="1">
      <alignment horizontal="center"/>
    </xf>
    <xf numFmtId="0" fontId="53" fillId="38" borderId="8" xfId="0" applyFont="1" applyFill="1" applyBorder="1" applyAlignment="1">
      <alignment horizontal="left" vertical="center" wrapText="1"/>
    </xf>
    <xf numFmtId="0" fontId="53" fillId="38" borderId="26" xfId="0" applyFont="1" applyFill="1" applyBorder="1" applyAlignment="1">
      <alignment vertical="center" wrapText="1"/>
    </xf>
    <xf numFmtId="0" fontId="2" fillId="32" borderId="8" xfId="1" applyFill="1" applyBorder="1" applyAlignment="1">
      <alignment horizontal="center"/>
    </xf>
    <xf numFmtId="0" fontId="37" fillId="15" borderId="11" xfId="1" applyFont="1" applyFill="1" applyBorder="1" applyAlignment="1">
      <alignment horizontal="center"/>
    </xf>
    <xf numFmtId="164" fontId="4" fillId="41" borderId="8" xfId="1" applyNumberFormat="1" applyFont="1" applyFill="1" applyBorder="1" applyAlignment="1" applyProtection="1">
      <alignment horizontal="center"/>
      <protection locked="0"/>
    </xf>
    <xf numFmtId="0" fontId="26" fillId="37" borderId="8" xfId="0" applyFont="1" applyFill="1" applyBorder="1" applyAlignment="1">
      <alignment horizontal="center"/>
    </xf>
    <xf numFmtId="0" fontId="26" fillId="37" borderId="24" xfId="0" applyFont="1" applyFill="1" applyBorder="1" applyAlignment="1">
      <alignment horizontal="center"/>
    </xf>
    <xf numFmtId="7" fontId="26" fillId="37" borderId="8" xfId="0" applyNumberFormat="1" applyFont="1" applyFill="1" applyBorder="1" applyAlignment="1">
      <alignment horizontal="center"/>
    </xf>
    <xf numFmtId="0" fontId="27" fillId="0" borderId="17" xfId="0" applyFont="1" applyBorder="1"/>
    <xf numFmtId="0" fontId="0" fillId="0" borderId="17" xfId="0" applyBorder="1"/>
    <xf numFmtId="0" fontId="2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7" fillId="37" borderId="8" xfId="0" applyFont="1" applyFill="1" applyBorder="1" applyAlignment="1">
      <alignment horizontal="center" vertical="top"/>
    </xf>
    <xf numFmtId="3" fontId="4" fillId="41" borderId="8" xfId="1" applyNumberFormat="1" applyFont="1" applyFill="1" applyBorder="1" applyAlignment="1" applyProtection="1">
      <alignment horizontal="center"/>
      <protection locked="0"/>
    </xf>
    <xf numFmtId="180" fontId="4" fillId="41" borderId="8" xfId="1" applyNumberFormat="1" applyFont="1" applyFill="1" applyBorder="1" applyAlignment="1" applyProtection="1">
      <alignment horizontal="center"/>
      <protection locked="0"/>
    </xf>
    <xf numFmtId="180" fontId="0" fillId="37" borderId="8" xfId="0" applyNumberFormat="1" applyFill="1" applyBorder="1" applyAlignment="1">
      <alignment horizontal="center"/>
    </xf>
    <xf numFmtId="184" fontId="4" fillId="41" borderId="8" xfId="1" applyNumberFormat="1" applyFont="1" applyFill="1" applyBorder="1" applyAlignment="1" applyProtection="1">
      <alignment horizontal="center"/>
      <protection locked="0"/>
    </xf>
    <xf numFmtId="0" fontId="27" fillId="16" borderId="0" xfId="0" applyFont="1" applyFill="1"/>
    <xf numFmtId="0" fontId="54" fillId="0" borderId="0" xfId="0" applyFont="1"/>
    <xf numFmtId="181" fontId="27" fillId="16" borderId="5" xfId="0" applyNumberFormat="1" applyFont="1" applyFill="1" applyBorder="1" applyAlignment="1">
      <alignment horizontal="center" vertical="top" wrapText="1"/>
    </xf>
    <xf numFmtId="8" fontId="27" fillId="34" borderId="8" xfId="0" applyNumberFormat="1" applyFont="1" applyFill="1" applyBorder="1" applyAlignment="1">
      <alignment horizontal="center"/>
    </xf>
    <xf numFmtId="0" fontId="53" fillId="0" borderId="0" xfId="1" applyFont="1" applyAlignment="1">
      <alignment horizontal="center" vertical="center"/>
    </xf>
    <xf numFmtId="0" fontId="57" fillId="0" borderId="0" xfId="0" applyFont="1"/>
    <xf numFmtId="8" fontId="27" fillId="16" borderId="8" xfId="0" applyNumberFormat="1" applyFont="1" applyFill="1" applyBorder="1" applyAlignment="1">
      <alignment horizontal="center" vertical="top" wrapText="1"/>
    </xf>
    <xf numFmtId="8" fontId="27" fillId="37" borderId="8" xfId="0" applyNumberFormat="1" applyFont="1" applyFill="1" applyBorder="1" applyAlignment="1">
      <alignment horizontal="center" vertical="top"/>
    </xf>
    <xf numFmtId="0" fontId="50" fillId="37" borderId="8" xfId="0" applyFont="1" applyFill="1" applyBorder="1" applyAlignment="1">
      <alignment horizontal="center" vertical="center"/>
    </xf>
    <xf numFmtId="8" fontId="27" fillId="34" borderId="8" xfId="0" applyNumberFormat="1" applyFont="1" applyFill="1" applyBorder="1" applyAlignment="1">
      <alignment horizontal="center" vertical="top" wrapText="1"/>
    </xf>
    <xf numFmtId="0" fontId="4" fillId="41" borderId="8" xfId="1" applyFont="1" applyFill="1" applyBorder="1" applyAlignment="1" applyProtection="1">
      <alignment horizontal="center"/>
      <protection locked="0"/>
    </xf>
    <xf numFmtId="0" fontId="56" fillId="0" borderId="0" xfId="0" applyFont="1"/>
    <xf numFmtId="0" fontId="53" fillId="39" borderId="0" xfId="1" applyFont="1" applyFill="1" applyAlignment="1">
      <alignment horizontal="center" vertical="center"/>
    </xf>
    <xf numFmtId="0" fontId="4" fillId="41" borderId="8" xfId="1" quotePrefix="1" applyFont="1" applyFill="1" applyBorder="1" applyAlignment="1" applyProtection="1">
      <alignment horizontal="center"/>
      <protection locked="0"/>
    </xf>
    <xf numFmtId="0" fontId="44" fillId="36" borderId="8" xfId="0" applyFont="1" applyFill="1" applyBorder="1" applyAlignment="1">
      <alignment horizontal="left"/>
    </xf>
    <xf numFmtId="0" fontId="47" fillId="41" borderId="8" xfId="1" applyFont="1" applyFill="1" applyBorder="1" applyAlignment="1" applyProtection="1">
      <alignment horizontal="center"/>
      <protection locked="0"/>
    </xf>
    <xf numFmtId="0" fontId="0" fillId="0" borderId="5" xfId="0" applyBorder="1"/>
    <xf numFmtId="182" fontId="27" fillId="0" borderId="6" xfId="0" applyNumberFormat="1" applyFont="1" applyBorder="1" applyAlignment="1">
      <alignment horizontal="center"/>
    </xf>
    <xf numFmtId="0" fontId="2" fillId="41" borderId="8" xfId="1" applyFill="1" applyBorder="1" applyAlignment="1" applyProtection="1">
      <alignment horizontal="center"/>
      <protection locked="0"/>
    </xf>
    <xf numFmtId="0" fontId="25" fillId="0" borderId="0" xfId="0" applyFont="1"/>
    <xf numFmtId="0" fontId="53" fillId="0" borderId="0" xfId="1" applyFont="1" applyAlignment="1">
      <alignment horizontal="center"/>
    </xf>
    <xf numFmtId="0" fontId="9" fillId="32" borderId="0" xfId="0" applyFont="1" applyFill="1"/>
    <xf numFmtId="0" fontId="0" fillId="32" borderId="0" xfId="0" applyFill="1"/>
    <xf numFmtId="0" fontId="61" fillId="0" borderId="0" xfId="0" applyFont="1"/>
    <xf numFmtId="0" fontId="53" fillId="0" borderId="0" xfId="1" applyFont="1" applyAlignment="1">
      <alignment horizontal="left"/>
    </xf>
    <xf numFmtId="0" fontId="62" fillId="0" borderId="0" xfId="1" applyFont="1" applyAlignment="1">
      <alignment horizontal="left"/>
    </xf>
    <xf numFmtId="0" fontId="63" fillId="0" borderId="0" xfId="0" applyFont="1"/>
    <xf numFmtId="0" fontId="58" fillId="0" borderId="0" xfId="0" applyFont="1"/>
    <xf numFmtId="0" fontId="27" fillId="32" borderId="8" xfId="0" applyFont="1" applyFill="1" applyBorder="1"/>
    <xf numFmtId="0" fontId="50" fillId="32" borderId="8" xfId="0" applyFont="1" applyFill="1" applyBorder="1" applyAlignment="1">
      <alignment vertical="center"/>
    </xf>
    <xf numFmtId="0" fontId="27" fillId="32" borderId="8" xfId="0" applyFont="1" applyFill="1" applyBorder="1" applyAlignment="1">
      <alignment horizontal="left"/>
    </xf>
    <xf numFmtId="0" fontId="0" fillId="16" borderId="0" xfId="0" applyFill="1"/>
    <xf numFmtId="0" fontId="0" fillId="0" borderId="0" xfId="0" applyAlignment="1">
      <alignment wrapText="1"/>
    </xf>
    <xf numFmtId="0" fontId="27" fillId="32" borderId="8" xfId="0" applyFont="1" applyFill="1" applyBorder="1" applyAlignment="1">
      <alignment horizontal="center"/>
    </xf>
    <xf numFmtId="0" fontId="39" fillId="0" borderId="8" xfId="0" applyFont="1" applyBorder="1" applyAlignment="1">
      <alignment vertical="center" wrapText="1"/>
    </xf>
    <xf numFmtId="0" fontId="50" fillId="42" borderId="8" xfId="0" applyFont="1" applyFill="1" applyBorder="1" applyAlignment="1">
      <alignment vertical="center" wrapText="1"/>
    </xf>
    <xf numFmtId="0" fontId="50" fillId="37" borderId="8" xfId="0" applyFont="1" applyFill="1" applyBorder="1" applyAlignment="1">
      <alignment vertical="center" wrapText="1"/>
    </xf>
    <xf numFmtId="0" fontId="39" fillId="0" borderId="8" xfId="0" applyFont="1" applyBorder="1" applyAlignment="1">
      <alignment horizontal="left" vertical="center" wrapText="1"/>
    </xf>
    <xf numFmtId="0" fontId="27" fillId="36" borderId="8" xfId="0" applyFont="1" applyFill="1" applyBorder="1" applyAlignment="1">
      <alignment horizontal="left" wrapText="1"/>
    </xf>
    <xf numFmtId="181" fontId="26" fillId="0" borderId="0" xfId="0" applyNumberFormat="1" applyFont="1" applyAlignment="1">
      <alignment horizontal="center"/>
    </xf>
    <xf numFmtId="0" fontId="50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0" fontId="62" fillId="0" borderId="0" xfId="136" applyFont="1" applyAlignment="1">
      <alignment vertical="center" wrapText="1"/>
    </xf>
    <xf numFmtId="0" fontId="67" fillId="43" borderId="0" xfId="1" applyFont="1" applyFill="1" applyAlignment="1">
      <alignment horizontal="left"/>
    </xf>
    <xf numFmtId="0" fontId="67" fillId="43" borderId="0" xfId="0" applyFont="1" applyFill="1"/>
    <xf numFmtId="0" fontId="27" fillId="36" borderId="8" xfId="0" applyFont="1" applyFill="1" applyBorder="1" applyAlignment="1">
      <alignment horizontal="center" vertical="center"/>
    </xf>
    <xf numFmtId="0" fontId="0" fillId="43" borderId="0" xfId="0" applyFill="1"/>
    <xf numFmtId="0" fontId="62" fillId="0" borderId="8" xfId="136" applyFont="1" applyBorder="1" applyAlignment="1">
      <alignment vertical="center" wrapText="1"/>
    </xf>
    <xf numFmtId="0" fontId="67" fillId="43" borderId="0" xfId="1" applyFont="1" applyFill="1" applyAlignment="1">
      <alignment horizontal="left" vertical="top" wrapText="1"/>
    </xf>
    <xf numFmtId="0" fontId="2" fillId="32" borderId="0" xfId="1" applyFill="1" applyAlignment="1">
      <alignment horizontal="center"/>
    </xf>
    <xf numFmtId="0" fontId="2" fillId="32" borderId="0" xfId="1" applyFill="1"/>
    <xf numFmtId="0" fontId="27" fillId="32" borderId="8" xfId="0" applyFont="1" applyFill="1" applyBorder="1" applyAlignment="1">
      <alignment horizontal="left" wrapText="1"/>
    </xf>
    <xf numFmtId="0" fontId="33" fillId="32" borderId="8" xfId="136" applyFont="1" applyFill="1" applyBorder="1" applyAlignment="1">
      <alignment vertical="center" wrapText="1"/>
    </xf>
    <xf numFmtId="0" fontId="0" fillId="32" borderId="8" xfId="0" applyFill="1" applyBorder="1" applyAlignment="1">
      <alignment vertical="center"/>
    </xf>
    <xf numFmtId="0" fontId="27" fillId="36" borderId="8" xfId="0" applyFont="1" applyFill="1" applyBorder="1" applyAlignment="1">
      <alignment horizontal="center" vertical="top" wrapText="1"/>
    </xf>
    <xf numFmtId="0" fontId="70" fillId="0" borderId="37" xfId="0" applyFont="1" applyBorder="1" applyAlignment="1">
      <alignment vertical="center"/>
    </xf>
    <xf numFmtId="0" fontId="0" fillId="0" borderId="0" xfId="0" applyAlignment="1">
      <alignment vertical="center"/>
    </xf>
    <xf numFmtId="0" fontId="69" fillId="0" borderId="0" xfId="0" applyFont="1"/>
    <xf numFmtId="0" fontId="71" fillId="0" borderId="0" xfId="0" applyFont="1" applyAlignment="1">
      <alignment vertical="center"/>
    </xf>
    <xf numFmtId="0" fontId="71" fillId="0" borderId="0" xfId="0" applyFont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0" fillId="36" borderId="8" xfId="0" applyFill="1" applyBorder="1"/>
    <xf numFmtId="0" fontId="71" fillId="36" borderId="8" xfId="0" applyFont="1" applyFill="1" applyBorder="1" applyAlignment="1">
      <alignment vertical="center"/>
    </xf>
    <xf numFmtId="0" fontId="71" fillId="36" borderId="8" xfId="0" applyFont="1" applyFill="1" applyBorder="1" applyAlignment="1">
      <alignment horizontal="center" vertical="center"/>
    </xf>
    <xf numFmtId="0" fontId="70" fillId="36" borderId="8" xfId="0" applyFont="1" applyFill="1" applyBorder="1" applyAlignment="1">
      <alignment vertical="center"/>
    </xf>
    <xf numFmtId="0" fontId="73" fillId="40" borderId="35" xfId="1" applyFont="1" applyFill="1" applyBorder="1" applyAlignment="1">
      <alignment horizontal="left"/>
    </xf>
    <xf numFmtId="0" fontId="26" fillId="32" borderId="29" xfId="1" applyFont="1" applyFill="1" applyBorder="1" applyAlignment="1">
      <alignment horizontal="center" vertical="center"/>
    </xf>
    <xf numFmtId="164" fontId="2" fillId="40" borderId="41" xfId="1" applyNumberFormat="1" applyFill="1" applyBorder="1" applyAlignment="1">
      <alignment horizontal="center"/>
    </xf>
    <xf numFmtId="0" fontId="26" fillId="32" borderId="13" xfId="1" applyFont="1" applyFill="1" applyBorder="1" applyAlignment="1">
      <alignment horizontal="center" vertical="center"/>
    </xf>
    <xf numFmtId="164" fontId="2" fillId="40" borderId="0" xfId="1" applyNumberFormat="1" applyFill="1" applyAlignment="1">
      <alignment horizontal="center" vertical="center"/>
    </xf>
    <xf numFmtId="0" fontId="2" fillId="0" borderId="0" xfId="1" applyAlignment="1">
      <alignment horizontal="center" vertical="center"/>
    </xf>
    <xf numFmtId="0" fontId="36" fillId="43" borderId="8" xfId="0" applyFont="1" applyFill="1" applyBorder="1" applyAlignment="1">
      <alignment horizontal="center" vertical="center"/>
    </xf>
    <xf numFmtId="0" fontId="36" fillId="43" borderId="8" xfId="0" applyFont="1" applyFill="1" applyBorder="1" applyAlignment="1">
      <alignment vertical="center"/>
    </xf>
    <xf numFmtId="0" fontId="36" fillId="4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4" fillId="0" borderId="0" xfId="0" applyFont="1" applyAlignment="1">
      <alignment horizontal="left" vertical="top" wrapText="1"/>
    </xf>
    <xf numFmtId="0" fontId="67" fillId="45" borderId="31" xfId="0" applyFont="1" applyFill="1" applyBorder="1" applyAlignment="1">
      <alignment horizontal="center" vertical="center" wrapText="1"/>
    </xf>
    <xf numFmtId="0" fontId="75" fillId="45" borderId="3" xfId="1" applyFont="1" applyFill="1" applyBorder="1" applyAlignment="1">
      <alignment horizontal="center" vertical="center" shrinkToFit="1"/>
    </xf>
    <xf numFmtId="0" fontId="74" fillId="45" borderId="0" xfId="0" applyFont="1" applyFill="1"/>
    <xf numFmtId="0" fontId="74" fillId="45" borderId="0" xfId="0" applyFont="1" applyFill="1" applyAlignment="1">
      <alignment horizontal="left"/>
    </xf>
    <xf numFmtId="0" fontId="36" fillId="45" borderId="6" xfId="0" applyFont="1" applyFill="1" applyBorder="1"/>
    <xf numFmtId="0" fontId="36" fillId="45" borderId="28" xfId="0" applyFont="1" applyFill="1" applyBorder="1"/>
    <xf numFmtId="0" fontId="36" fillId="45" borderId="8" xfId="0" applyFont="1" applyFill="1" applyBorder="1"/>
    <xf numFmtId="0" fontId="46" fillId="16" borderId="8" xfId="0" applyFont="1" applyFill="1" applyBorder="1"/>
    <xf numFmtId="0" fontId="28" fillId="40" borderId="0" xfId="0" applyFont="1" applyFill="1" applyAlignment="1">
      <alignment horizontal="left"/>
    </xf>
    <xf numFmtId="0" fontId="0" fillId="40" borderId="0" xfId="0" applyFill="1"/>
    <xf numFmtId="0" fontId="29" fillId="40" borderId="0" xfId="0" applyFont="1" applyFill="1" applyAlignment="1">
      <alignment horizontal="left"/>
    </xf>
    <xf numFmtId="0" fontId="76" fillId="40" borderId="0" xfId="0" applyFont="1" applyFill="1"/>
    <xf numFmtId="0" fontId="36" fillId="0" borderId="0" xfId="0" applyFont="1"/>
    <xf numFmtId="0" fontId="36" fillId="43" borderId="6" xfId="0" applyFont="1" applyFill="1" applyBorder="1"/>
    <xf numFmtId="0" fontId="36" fillId="43" borderId="28" xfId="0" applyFont="1" applyFill="1" applyBorder="1"/>
    <xf numFmtId="0" fontId="68" fillId="43" borderId="0" xfId="1" applyFont="1" applyFill="1"/>
    <xf numFmtId="0" fontId="36" fillId="43" borderId="0" xfId="0" applyFont="1" applyFill="1" applyAlignment="1">
      <alignment horizontal="center"/>
    </xf>
    <xf numFmtId="0" fontId="36" fillId="43" borderId="0" xfId="0" applyFont="1" applyFill="1"/>
    <xf numFmtId="0" fontId="36" fillId="43" borderId="8" xfId="0" applyFont="1" applyFill="1" applyBorder="1"/>
    <xf numFmtId="0" fontId="36" fillId="43" borderId="8" xfId="0" applyFont="1" applyFill="1" applyBorder="1" applyAlignment="1">
      <alignment horizontal="left" vertical="top"/>
    </xf>
    <xf numFmtId="0" fontId="36" fillId="43" borderId="6" xfId="0" applyFont="1" applyFill="1" applyBorder="1" applyAlignment="1">
      <alignment horizontal="left" vertical="top"/>
    </xf>
    <xf numFmtId="0" fontId="36" fillId="43" borderId="28" xfId="0" applyFont="1" applyFill="1" applyBorder="1" applyAlignment="1">
      <alignment horizontal="left" vertical="top"/>
    </xf>
    <xf numFmtId="0" fontId="68" fillId="43" borderId="0" xfId="1" applyFont="1" applyFill="1" applyAlignment="1">
      <alignment horizontal="left" vertical="top"/>
    </xf>
    <xf numFmtId="0" fontId="36" fillId="43" borderId="0" xfId="0" applyFont="1" applyFill="1" applyAlignment="1">
      <alignment horizontal="left" vertical="top"/>
    </xf>
    <xf numFmtId="0" fontId="46" fillId="16" borderId="8" xfId="0" applyFont="1" applyFill="1" applyBorder="1" applyAlignment="1">
      <alignment horizontal="left" vertical="top"/>
    </xf>
    <xf numFmtId="0" fontId="36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70" fillId="44" borderId="8" xfId="0" applyFont="1" applyFill="1" applyBorder="1" applyAlignment="1">
      <alignment vertical="center"/>
    </xf>
    <xf numFmtId="0" fontId="30" fillId="40" borderId="0" xfId="0" applyFont="1" applyFill="1" applyAlignment="1">
      <alignment horizontal="left"/>
    </xf>
    <xf numFmtId="0" fontId="36" fillId="0" borderId="0" xfId="0" applyFont="1" applyAlignment="1">
      <alignment horizontal="center"/>
    </xf>
    <xf numFmtId="0" fontId="73" fillId="40" borderId="41" xfId="1" applyFont="1" applyFill="1" applyBorder="1" applyAlignment="1">
      <alignment horizontal="left"/>
    </xf>
    <xf numFmtId="0" fontId="26" fillId="32" borderId="22" xfId="1" applyFont="1" applyFill="1" applyBorder="1" applyAlignment="1">
      <alignment horizontal="center" vertical="center"/>
    </xf>
    <xf numFmtId="164" fontId="2" fillId="40" borderId="38" xfId="1" applyNumberFormat="1" applyFill="1" applyBorder="1" applyAlignment="1">
      <alignment horizontal="center"/>
    </xf>
    <xf numFmtId="0" fontId="36" fillId="43" borderId="17" xfId="0" applyFont="1" applyFill="1" applyBorder="1" applyAlignment="1">
      <alignment horizontal="center" vertical="center" wrapText="1"/>
    </xf>
    <xf numFmtId="0" fontId="77" fillId="0" borderId="0" xfId="0" applyFont="1"/>
    <xf numFmtId="0" fontId="26" fillId="0" borderId="2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8" fontId="26" fillId="0" borderId="8" xfId="0" applyNumberFormat="1" applyFont="1" applyBorder="1" applyAlignment="1">
      <alignment horizontal="center"/>
    </xf>
    <xf numFmtId="0" fontId="27" fillId="0" borderId="17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50" fillId="0" borderId="8" xfId="0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0" fontId="72" fillId="42" borderId="45" xfId="1" applyFont="1" applyFill="1" applyBorder="1" applyAlignment="1">
      <alignment horizontal="center" vertical="center"/>
    </xf>
    <xf numFmtId="0" fontId="73" fillId="40" borderId="20" xfId="1" applyFont="1" applyFill="1" applyBorder="1" applyAlignment="1">
      <alignment horizontal="left"/>
    </xf>
    <xf numFmtId="0" fontId="73" fillId="40" borderId="32" xfId="1" applyFont="1" applyFill="1" applyBorder="1" applyAlignment="1">
      <alignment horizontal="left"/>
    </xf>
    <xf numFmtId="164" fontId="2" fillId="40" borderId="33" xfId="1" applyNumberFormat="1" applyFill="1" applyBorder="1" applyAlignment="1">
      <alignment horizontal="center"/>
    </xf>
    <xf numFmtId="0" fontId="73" fillId="40" borderId="3" xfId="1" applyFont="1" applyFill="1" applyBorder="1" applyAlignment="1">
      <alignment horizontal="left"/>
    </xf>
    <xf numFmtId="164" fontId="4" fillId="41" borderId="34" xfId="1" applyNumberFormat="1" applyFont="1" applyFill="1" applyBorder="1" applyAlignment="1" applyProtection="1">
      <alignment horizontal="center"/>
      <protection locked="0"/>
    </xf>
    <xf numFmtId="164" fontId="4" fillId="41" borderId="28" xfId="1" applyNumberFormat="1" applyFont="1" applyFill="1" applyBorder="1" applyAlignment="1" applyProtection="1">
      <alignment horizontal="center"/>
      <protection locked="0"/>
    </xf>
    <xf numFmtId="164" fontId="2" fillId="40" borderId="3" xfId="1" applyNumberFormat="1" applyFill="1" applyBorder="1" applyAlignment="1">
      <alignment horizontal="center"/>
    </xf>
    <xf numFmtId="0" fontId="73" fillId="40" borderId="0" xfId="1" applyFont="1" applyFill="1" applyAlignment="1">
      <alignment horizontal="left"/>
    </xf>
    <xf numFmtId="0" fontId="10" fillId="40" borderId="17" xfId="0" applyFont="1" applyFill="1" applyBorder="1" applyAlignment="1">
      <alignment vertical="center" wrapText="1"/>
    </xf>
    <xf numFmtId="164" fontId="4" fillId="41" borderId="25" xfId="1" applyNumberFormat="1" applyFont="1" applyFill="1" applyBorder="1" applyAlignment="1" applyProtection="1">
      <alignment horizontal="center"/>
      <protection locked="0"/>
    </xf>
    <xf numFmtId="0" fontId="73" fillId="40" borderId="33" xfId="1" applyFont="1" applyFill="1" applyBorder="1" applyAlignment="1">
      <alignment horizontal="left"/>
    </xf>
    <xf numFmtId="164" fontId="2" fillId="40" borderId="33" xfId="1" applyNumberFormat="1" applyFill="1" applyBorder="1" applyAlignment="1">
      <alignment horizontal="center" vertical="center"/>
    </xf>
    <xf numFmtId="0" fontId="64" fillId="40" borderId="51" xfId="1" applyFont="1" applyFill="1" applyBorder="1" applyAlignment="1">
      <alignment horizontal="center"/>
    </xf>
    <xf numFmtId="0" fontId="26" fillId="32" borderId="30" xfId="1" applyFont="1" applyFill="1" applyBorder="1" applyAlignment="1">
      <alignment horizontal="left" vertical="top" wrapText="1"/>
    </xf>
    <xf numFmtId="0" fontId="26" fillId="32" borderId="52" xfId="1" applyFont="1" applyFill="1" applyBorder="1" applyAlignment="1">
      <alignment horizontal="left" vertical="top" wrapText="1"/>
    </xf>
    <xf numFmtId="0" fontId="26" fillId="32" borderId="53" xfId="1" applyFont="1" applyFill="1" applyBorder="1" applyAlignment="1">
      <alignment horizontal="left" vertical="top" wrapText="1"/>
    </xf>
    <xf numFmtId="164" fontId="4" fillId="41" borderId="27" xfId="1" applyNumberFormat="1" applyFont="1" applyFill="1" applyBorder="1" applyAlignment="1" applyProtection="1">
      <alignment horizontal="center"/>
      <protection locked="0"/>
    </xf>
    <xf numFmtId="164" fontId="2" fillId="40" borderId="32" xfId="1" applyNumberFormat="1" applyFill="1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8" xfId="0" applyBorder="1" applyAlignment="1">
      <alignment wrapText="1"/>
    </xf>
    <xf numFmtId="0" fontId="73" fillId="40" borderId="48" xfId="1" applyFont="1" applyFill="1" applyBorder="1" applyAlignment="1">
      <alignment horizontal="left"/>
    </xf>
    <xf numFmtId="0" fontId="72" fillId="32" borderId="35" xfId="1" applyFont="1" applyFill="1" applyBorder="1" applyAlignment="1">
      <alignment horizontal="left"/>
    </xf>
    <xf numFmtId="0" fontId="73" fillId="32" borderId="0" xfId="1" applyFont="1" applyFill="1" applyAlignment="1">
      <alignment horizontal="left"/>
    </xf>
    <xf numFmtId="0" fontId="72" fillId="42" borderId="31" xfId="1" applyFont="1" applyFill="1" applyBorder="1" applyAlignment="1">
      <alignment horizontal="center" vertical="center"/>
    </xf>
    <xf numFmtId="0" fontId="27" fillId="40" borderId="32" xfId="0" applyFont="1" applyFill="1" applyBorder="1"/>
    <xf numFmtId="0" fontId="27" fillId="40" borderId="33" xfId="0" applyFont="1" applyFill="1" applyBorder="1" applyAlignment="1">
      <alignment horizontal="center" vertical="center"/>
    </xf>
    <xf numFmtId="0" fontId="26" fillId="32" borderId="53" xfId="1" applyFont="1" applyFill="1" applyBorder="1" applyAlignment="1">
      <alignment horizontal="left"/>
    </xf>
    <xf numFmtId="0" fontId="26" fillId="32" borderId="57" xfId="1" applyFont="1" applyFill="1" applyBorder="1" applyAlignment="1">
      <alignment horizontal="left"/>
    </xf>
    <xf numFmtId="164" fontId="4" fillId="41" borderId="40" xfId="1" applyNumberFormat="1" applyFont="1" applyFill="1" applyBorder="1" applyAlignment="1" applyProtection="1">
      <alignment horizontal="center"/>
      <protection locked="0"/>
    </xf>
    <xf numFmtId="164" fontId="4" fillId="41" borderId="58" xfId="1" applyNumberFormat="1" applyFont="1" applyFill="1" applyBorder="1" applyAlignment="1" applyProtection="1">
      <alignment horizontal="center"/>
      <protection locked="0"/>
    </xf>
    <xf numFmtId="0" fontId="2" fillId="40" borderId="33" xfId="1" applyFill="1" applyBorder="1" applyAlignment="1">
      <alignment horizontal="center" vertical="center"/>
    </xf>
    <xf numFmtId="0" fontId="2" fillId="40" borderId="32" xfId="1" applyFill="1" applyBorder="1"/>
    <xf numFmtId="164" fontId="4" fillId="41" borderId="11" xfId="1" applyNumberFormat="1" applyFont="1" applyFill="1" applyBorder="1" applyAlignment="1" applyProtection="1">
      <alignment horizontal="center"/>
      <protection locked="0"/>
    </xf>
    <xf numFmtId="164" fontId="4" fillId="41" borderId="43" xfId="1" applyNumberFormat="1" applyFont="1" applyFill="1" applyBorder="1" applyAlignment="1" applyProtection="1">
      <alignment horizontal="center"/>
      <protection locked="0"/>
    </xf>
    <xf numFmtId="164" fontId="4" fillId="41" borderId="7" xfId="1" applyNumberFormat="1" applyFont="1" applyFill="1" applyBorder="1" applyAlignment="1" applyProtection="1">
      <alignment horizontal="center"/>
      <protection locked="0"/>
    </xf>
    <xf numFmtId="164" fontId="4" fillId="41" borderId="10" xfId="1" applyNumberFormat="1" applyFont="1" applyFill="1" applyBorder="1" applyAlignment="1" applyProtection="1">
      <alignment horizontal="center"/>
      <protection locked="0"/>
    </xf>
    <xf numFmtId="164" fontId="4" fillId="41" borderId="44" xfId="1" applyNumberFormat="1" applyFont="1" applyFill="1" applyBorder="1" applyAlignment="1" applyProtection="1">
      <alignment horizontal="center"/>
      <protection locked="0"/>
    </xf>
    <xf numFmtId="164" fontId="4" fillId="41" borderId="46" xfId="1" applyNumberFormat="1" applyFont="1" applyFill="1" applyBorder="1" applyAlignment="1" applyProtection="1">
      <alignment horizontal="center"/>
      <protection locked="0"/>
    </xf>
    <xf numFmtId="164" fontId="4" fillId="41" borderId="56" xfId="1" applyNumberFormat="1" applyFont="1" applyFill="1" applyBorder="1" applyAlignment="1" applyProtection="1">
      <alignment horizontal="center"/>
      <protection locked="0"/>
    </xf>
    <xf numFmtId="164" fontId="2" fillId="40" borderId="57" xfId="1" applyNumberFormat="1" applyFill="1" applyBorder="1" applyAlignment="1">
      <alignment horizontal="center"/>
    </xf>
    <xf numFmtId="164" fontId="2" fillId="40" borderId="53" xfId="1" applyNumberFormat="1" applyFill="1" applyBorder="1" applyAlignment="1">
      <alignment horizontal="center"/>
    </xf>
    <xf numFmtId="0" fontId="27" fillId="0" borderId="56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" fillId="40" borderId="3" xfId="1" applyFill="1" applyBorder="1"/>
    <xf numFmtId="0" fontId="26" fillId="32" borderId="56" xfId="0" applyFont="1" applyFill="1" applyBorder="1" applyAlignment="1">
      <alignment wrapText="1"/>
    </xf>
    <xf numFmtId="0" fontId="26" fillId="32" borderId="57" xfId="0" applyFont="1" applyFill="1" applyBorder="1"/>
    <xf numFmtId="0" fontId="26" fillId="32" borderId="53" xfId="0" applyFont="1" applyFill="1" applyBorder="1"/>
    <xf numFmtId="164" fontId="4" fillId="41" borderId="57" xfId="1" applyNumberFormat="1" applyFont="1" applyFill="1" applyBorder="1" applyAlignment="1" applyProtection="1">
      <alignment horizontal="center"/>
      <protection locked="0"/>
    </xf>
    <xf numFmtId="164" fontId="4" fillId="41" borderId="53" xfId="1" applyNumberFormat="1" applyFont="1" applyFill="1" applyBorder="1" applyAlignment="1" applyProtection="1">
      <alignment horizontal="center"/>
      <protection locked="0"/>
    </xf>
    <xf numFmtId="0" fontId="26" fillId="40" borderId="3" xfId="0" applyFont="1" applyFill="1" applyBorder="1" applyAlignment="1">
      <alignment wrapText="1"/>
    </xf>
    <xf numFmtId="0" fontId="27" fillId="40" borderId="3" xfId="0" applyFont="1" applyFill="1" applyBorder="1"/>
    <xf numFmtId="0" fontId="26" fillId="32" borderId="56" xfId="1" applyFont="1" applyFill="1" applyBorder="1" applyAlignment="1">
      <alignment horizontal="center" vertical="center"/>
    </xf>
    <xf numFmtId="0" fontId="26" fillId="32" borderId="57" xfId="1" applyFont="1" applyFill="1" applyBorder="1" applyAlignment="1">
      <alignment horizontal="center" vertical="center"/>
    </xf>
    <xf numFmtId="0" fontId="26" fillId="32" borderId="53" xfId="1" applyFont="1" applyFill="1" applyBorder="1" applyAlignment="1">
      <alignment horizontal="center" vertical="center"/>
    </xf>
    <xf numFmtId="0" fontId="26" fillId="32" borderId="56" xfId="1" applyFont="1" applyFill="1" applyBorder="1" applyAlignment="1">
      <alignment horizontal="left" wrapText="1"/>
    </xf>
    <xf numFmtId="0" fontId="10" fillId="40" borderId="3" xfId="0" applyFont="1" applyFill="1" applyBorder="1" applyAlignment="1">
      <alignment vertical="center" wrapText="1"/>
    </xf>
    <xf numFmtId="164" fontId="4" fillId="41" borderId="13" xfId="1" applyNumberFormat="1" applyFont="1" applyFill="1" applyBorder="1" applyAlignment="1" applyProtection="1">
      <alignment horizontal="center"/>
      <protection locked="0"/>
    </xf>
    <xf numFmtId="0" fontId="26" fillId="32" borderId="56" xfId="0" applyFont="1" applyFill="1" applyBorder="1"/>
    <xf numFmtId="0" fontId="26" fillId="32" borderId="3" xfId="0" applyFont="1" applyFill="1" applyBorder="1"/>
    <xf numFmtId="0" fontId="26" fillId="32" borderId="3" xfId="1" applyFont="1" applyFill="1" applyBorder="1" applyAlignment="1">
      <alignment horizontal="center" vertical="center"/>
    </xf>
    <xf numFmtId="164" fontId="2" fillId="41" borderId="3" xfId="1" applyNumberFormat="1" applyFill="1" applyBorder="1" applyAlignment="1" applyProtection="1">
      <alignment horizontal="center"/>
      <protection locked="0"/>
    </xf>
    <xf numFmtId="164" fontId="4" fillId="41" borderId="0" xfId="1" applyNumberFormat="1" applyFont="1" applyFill="1" applyAlignment="1" applyProtection="1">
      <alignment horizontal="center"/>
      <protection locked="0"/>
    </xf>
    <xf numFmtId="164" fontId="4" fillId="41" borderId="3" xfId="1" applyNumberFormat="1" applyFont="1" applyFill="1" applyBorder="1" applyAlignment="1" applyProtection="1">
      <alignment horizontal="center"/>
      <protection locked="0"/>
    </xf>
    <xf numFmtId="0" fontId="26" fillId="32" borderId="30" xfId="1" applyFont="1" applyFill="1" applyBorder="1" applyAlignment="1">
      <alignment horizontal="center" vertical="center"/>
    </xf>
    <xf numFmtId="0" fontId="26" fillId="32" borderId="52" xfId="1" applyFont="1" applyFill="1" applyBorder="1" applyAlignment="1">
      <alignment horizontal="center" vertical="center"/>
    </xf>
    <xf numFmtId="164" fontId="2" fillId="40" borderId="32" xfId="1" applyNumberFormat="1" applyFill="1" applyBorder="1" applyAlignment="1">
      <alignment horizontal="center" vertical="center"/>
    </xf>
    <xf numFmtId="0" fontId="26" fillId="32" borderId="48" xfId="1" applyFont="1" applyFill="1" applyBorder="1" applyAlignment="1">
      <alignment horizontal="center" vertical="center"/>
    </xf>
    <xf numFmtId="0" fontId="26" fillId="32" borderId="49" xfId="1" applyFont="1" applyFill="1" applyBorder="1" applyAlignment="1">
      <alignment horizontal="center" vertical="center"/>
    </xf>
    <xf numFmtId="0" fontId="26" fillId="32" borderId="60" xfId="1" applyFont="1" applyFill="1" applyBorder="1" applyAlignment="1">
      <alignment horizontal="center" vertical="center"/>
    </xf>
    <xf numFmtId="164" fontId="4" fillId="41" borderId="61" xfId="1" applyNumberFormat="1" applyFont="1" applyFill="1" applyBorder="1" applyAlignment="1" applyProtection="1">
      <alignment horizontal="center"/>
      <protection locked="0"/>
    </xf>
    <xf numFmtId="164" fontId="4" fillId="41" borderId="31" xfId="1" applyNumberFormat="1" applyFont="1" applyFill="1" applyBorder="1" applyAlignment="1" applyProtection="1">
      <alignment horizontal="center"/>
      <protection locked="0"/>
    </xf>
    <xf numFmtId="0" fontId="26" fillId="46" borderId="54" xfId="1" applyFont="1" applyFill="1" applyBorder="1" applyAlignment="1">
      <alignment horizontal="left"/>
    </xf>
    <xf numFmtId="0" fontId="27" fillId="32" borderId="23" xfId="105" applyFont="1" applyFill="1" applyBorder="1"/>
    <xf numFmtId="0" fontId="27" fillId="32" borderId="59" xfId="105" applyFont="1" applyFill="1" applyBorder="1"/>
    <xf numFmtId="0" fontId="27" fillId="32" borderId="62" xfId="105" applyFont="1" applyFill="1" applyBorder="1"/>
    <xf numFmtId="164" fontId="4" fillId="41" borderId="22" xfId="1" applyNumberFormat="1" applyFont="1" applyFill="1" applyBorder="1" applyAlignment="1" applyProtection="1">
      <alignment horizontal="center"/>
      <protection locked="0"/>
    </xf>
    <xf numFmtId="164" fontId="4" fillId="41" borderId="50" xfId="1" applyNumberFormat="1" applyFont="1" applyFill="1" applyBorder="1" applyAlignment="1" applyProtection="1">
      <alignment horizontal="center"/>
      <protection locked="0"/>
    </xf>
    <xf numFmtId="164" fontId="4" fillId="41" borderId="55" xfId="1" applyNumberFormat="1" applyFont="1" applyFill="1" applyBorder="1" applyAlignment="1" applyProtection="1">
      <alignment horizontal="center"/>
      <protection locked="0"/>
    </xf>
    <xf numFmtId="164" fontId="4" fillId="41" borderId="60" xfId="1" applyNumberFormat="1" applyFont="1" applyFill="1" applyBorder="1" applyAlignment="1" applyProtection="1">
      <alignment horizontal="center"/>
      <protection locked="0"/>
    </xf>
    <xf numFmtId="164" fontId="4" fillId="41" borderId="39" xfId="1" applyNumberFormat="1" applyFont="1" applyFill="1" applyBorder="1" applyAlignment="1" applyProtection="1">
      <alignment horizontal="center"/>
      <protection locked="0"/>
    </xf>
    <xf numFmtId="164" fontId="2" fillId="40" borderId="31" xfId="1" applyNumberFormat="1" applyFill="1" applyBorder="1" applyAlignment="1">
      <alignment horizontal="center" vertical="center"/>
    </xf>
    <xf numFmtId="164" fontId="2" fillId="40" borderId="36" xfId="1" applyNumberFormat="1" applyFill="1" applyBorder="1" applyAlignment="1">
      <alignment horizontal="center" vertical="center"/>
    </xf>
    <xf numFmtId="0" fontId="26" fillId="0" borderId="56" xfId="1" applyFont="1" applyBorder="1" applyAlignment="1">
      <alignment horizontal="center" vertical="center"/>
    </xf>
    <xf numFmtId="0" fontId="26" fillId="0" borderId="57" xfId="1" applyFont="1" applyBorder="1" applyAlignment="1">
      <alignment horizontal="center" vertical="center"/>
    </xf>
    <xf numFmtId="0" fontId="26" fillId="0" borderId="53" xfId="1" applyFont="1" applyBorder="1" applyAlignment="1">
      <alignment horizontal="center" vertical="center"/>
    </xf>
    <xf numFmtId="0" fontId="27" fillId="32" borderId="56" xfId="105" applyFont="1" applyFill="1" applyBorder="1"/>
    <xf numFmtId="0" fontId="27" fillId="32" borderId="57" xfId="105" applyFont="1" applyFill="1" applyBorder="1"/>
    <xf numFmtId="0" fontId="27" fillId="32" borderId="53" xfId="105" applyFont="1" applyFill="1" applyBorder="1"/>
    <xf numFmtId="0" fontId="26" fillId="50" borderId="56" xfId="1" applyFont="1" applyFill="1" applyBorder="1" applyAlignment="1">
      <alignment horizontal="left"/>
    </xf>
    <xf numFmtId="0" fontId="26" fillId="50" borderId="57" xfId="1" applyFont="1" applyFill="1" applyBorder="1" applyAlignment="1">
      <alignment horizontal="left"/>
    </xf>
    <xf numFmtId="0" fontId="26" fillId="50" borderId="57" xfId="1" applyFont="1" applyFill="1" applyBorder="1" applyAlignment="1">
      <alignment horizontal="left" wrapText="1"/>
    </xf>
    <xf numFmtId="0" fontId="26" fillId="51" borderId="56" xfId="1" applyFont="1" applyFill="1" applyBorder="1" applyAlignment="1">
      <alignment horizontal="left"/>
    </xf>
    <xf numFmtId="0" fontId="26" fillId="51" borderId="57" xfId="1" applyFont="1" applyFill="1" applyBorder="1" applyAlignment="1">
      <alignment horizontal="left"/>
    </xf>
    <xf numFmtId="0" fontId="26" fillId="51" borderId="53" xfId="1" applyFont="1" applyFill="1" applyBorder="1" applyAlignment="1">
      <alignment horizontal="left"/>
    </xf>
    <xf numFmtId="0" fontId="26" fillId="52" borderId="56" xfId="1" applyFont="1" applyFill="1" applyBorder="1" applyAlignment="1">
      <alignment horizontal="left"/>
    </xf>
    <xf numFmtId="0" fontId="26" fillId="52" borderId="57" xfId="1" applyFont="1" applyFill="1" applyBorder="1" applyAlignment="1">
      <alignment horizontal="left"/>
    </xf>
    <xf numFmtId="0" fontId="26" fillId="52" borderId="57" xfId="1" applyFont="1" applyFill="1" applyBorder="1" applyAlignment="1">
      <alignment horizontal="left" wrapText="1"/>
    </xf>
    <xf numFmtId="0" fontId="26" fillId="52" borderId="53" xfId="1" applyFont="1" applyFill="1" applyBorder="1" applyAlignment="1">
      <alignment horizontal="left"/>
    </xf>
    <xf numFmtId="0" fontId="26" fillId="50" borderId="3" xfId="1" applyFont="1" applyFill="1" applyBorder="1" applyAlignment="1">
      <alignment horizontal="left"/>
    </xf>
    <xf numFmtId="0" fontId="2" fillId="52" borderId="56" xfId="1" applyFill="1" applyBorder="1" applyAlignment="1">
      <alignment horizontal="left"/>
    </xf>
    <xf numFmtId="0" fontId="27" fillId="52" borderId="57" xfId="0" applyFont="1" applyFill="1" applyBorder="1"/>
    <xf numFmtId="0" fontId="27" fillId="52" borderId="53" xfId="0" applyFont="1" applyFill="1" applyBorder="1"/>
    <xf numFmtId="0" fontId="72" fillId="32" borderId="0" xfId="1" applyFont="1" applyFill="1"/>
    <xf numFmtId="0" fontId="2" fillId="32" borderId="0" xfId="1" applyFill="1" applyAlignment="1">
      <alignment horizontal="center" vertical="center"/>
    </xf>
    <xf numFmtId="0" fontId="5" fillId="32" borderId="0" xfId="1" applyFont="1" applyFill="1" applyAlignment="1">
      <alignment horizontal="center"/>
    </xf>
    <xf numFmtId="0" fontId="72" fillId="40" borderId="2" xfId="1" applyFont="1" applyFill="1" applyBorder="1" applyAlignment="1">
      <alignment horizontal="center" vertical="center"/>
    </xf>
    <xf numFmtId="0" fontId="26" fillId="52" borderId="52" xfId="1" applyFont="1" applyFill="1" applyBorder="1" applyAlignment="1">
      <alignment horizontal="left"/>
    </xf>
    <xf numFmtId="0" fontId="72" fillId="47" borderId="3" xfId="1" applyFont="1" applyFill="1" applyBorder="1" applyAlignment="1">
      <alignment horizontal="center" vertical="center"/>
    </xf>
    <xf numFmtId="0" fontId="72" fillId="47" borderId="39" xfId="1" applyFont="1" applyFill="1" applyBorder="1" applyAlignment="1">
      <alignment horizontal="center" vertical="center"/>
    </xf>
    <xf numFmtId="0" fontId="72" fillId="47" borderId="61" xfId="1" applyFont="1" applyFill="1" applyBorder="1" applyAlignment="1">
      <alignment horizontal="center" vertical="center"/>
    </xf>
    <xf numFmtId="0" fontId="72" fillId="38" borderId="61" xfId="1" applyFont="1" applyFill="1" applyBorder="1" applyAlignment="1">
      <alignment horizontal="center" vertical="center"/>
    </xf>
    <xf numFmtId="0" fontId="72" fillId="47" borderId="56" xfId="1" applyFont="1" applyFill="1" applyBorder="1" applyAlignment="1">
      <alignment horizontal="center" vertical="center"/>
    </xf>
    <xf numFmtId="0" fontId="72" fillId="40" borderId="19" xfId="1" applyFont="1" applyFill="1" applyBorder="1" applyAlignment="1">
      <alignment horizontal="center" vertical="center"/>
    </xf>
    <xf numFmtId="0" fontId="72" fillId="47" borderId="11" xfId="1" applyFont="1" applyFill="1" applyBorder="1" applyAlignment="1">
      <alignment horizontal="center" vertical="center"/>
    </xf>
    <xf numFmtId="0" fontId="72" fillId="38" borderId="4" xfId="1" applyFont="1" applyFill="1" applyBorder="1" applyAlignment="1">
      <alignment horizontal="center" vertical="center"/>
    </xf>
    <xf numFmtId="0" fontId="72" fillId="40" borderId="3" xfId="1" applyFont="1" applyFill="1" applyBorder="1" applyAlignment="1">
      <alignment horizontal="left" vertical="center"/>
    </xf>
    <xf numFmtId="0" fontId="72" fillId="40" borderId="3" xfId="1" applyFont="1" applyFill="1" applyBorder="1" applyAlignment="1">
      <alignment horizontal="center" vertical="center"/>
    </xf>
    <xf numFmtId="0" fontId="72" fillId="40" borderId="2" xfId="1" applyFont="1" applyFill="1" applyBorder="1" applyAlignment="1">
      <alignment horizontal="center" vertical="center" wrapText="1"/>
    </xf>
    <xf numFmtId="0" fontId="72" fillId="40" borderId="2" xfId="1" applyFont="1" applyFill="1" applyBorder="1" applyAlignment="1">
      <alignment horizontal="left" vertical="center" wrapText="1"/>
    </xf>
    <xf numFmtId="0" fontId="72" fillId="40" borderId="2" xfId="1" applyFont="1" applyFill="1" applyBorder="1" applyAlignment="1">
      <alignment horizontal="left" vertical="center"/>
    </xf>
    <xf numFmtId="8" fontId="27" fillId="16" borderId="34" xfId="0" applyNumberFormat="1" applyFont="1" applyFill="1" applyBorder="1" applyAlignment="1">
      <alignment horizontal="center"/>
    </xf>
    <xf numFmtId="181" fontId="27" fillId="34" borderId="5" xfId="0" applyNumberFormat="1" applyFont="1" applyFill="1" applyBorder="1" applyAlignment="1">
      <alignment horizontal="center"/>
    </xf>
    <xf numFmtId="183" fontId="27" fillId="34" borderId="5" xfId="0" applyNumberFormat="1" applyFont="1" applyFill="1" applyBorder="1" applyAlignment="1">
      <alignment horizontal="center"/>
    </xf>
    <xf numFmtId="183" fontId="27" fillId="34" borderId="8" xfId="0" applyNumberFormat="1" applyFont="1" applyFill="1" applyBorder="1" applyAlignment="1">
      <alignment horizontal="center"/>
    </xf>
    <xf numFmtId="183" fontId="27" fillId="16" borderId="8" xfId="0" applyNumberFormat="1" applyFont="1" applyFill="1" applyBorder="1" applyAlignment="1">
      <alignment horizontal="center"/>
    </xf>
    <xf numFmtId="181" fontId="27" fillId="16" borderId="5" xfId="0" applyNumberFormat="1" applyFont="1" applyFill="1" applyBorder="1" applyAlignment="1">
      <alignment horizontal="center"/>
    </xf>
    <xf numFmtId="183" fontId="27" fillId="16" borderId="5" xfId="0" applyNumberFormat="1" applyFont="1" applyFill="1" applyBorder="1" applyAlignment="1">
      <alignment horizontal="center"/>
    </xf>
    <xf numFmtId="7" fontId="26" fillId="37" borderId="5" xfId="0" applyNumberFormat="1" applyFont="1" applyFill="1" applyBorder="1" applyAlignment="1">
      <alignment horizontal="center"/>
    </xf>
    <xf numFmtId="181" fontId="26" fillId="34" borderId="5" xfId="0" applyNumberFormat="1" applyFont="1" applyFill="1" applyBorder="1" applyAlignment="1">
      <alignment horizontal="center" wrapText="1"/>
    </xf>
    <xf numFmtId="0" fontId="9" fillId="34" borderId="5" xfId="0" applyFont="1" applyFill="1" applyBorder="1" applyAlignment="1">
      <alignment horizontal="center" vertical="top"/>
    </xf>
    <xf numFmtId="8" fontId="4" fillId="41" borderId="8" xfId="1" applyNumberFormat="1" applyFont="1" applyFill="1" applyBorder="1" applyAlignment="1" applyProtection="1">
      <alignment horizontal="center"/>
      <protection locked="0"/>
    </xf>
    <xf numFmtId="0" fontId="26" fillId="32" borderId="17" xfId="0" applyFont="1" applyFill="1" applyBorder="1"/>
    <xf numFmtId="0" fontId="26" fillId="36" borderId="17" xfId="0" applyFont="1" applyFill="1" applyBorder="1" applyAlignment="1">
      <alignment horizontal="center"/>
    </xf>
    <xf numFmtId="0" fontId="0" fillId="0" borderId="8" xfId="0" applyBorder="1"/>
    <xf numFmtId="0" fontId="72" fillId="42" borderId="30" xfId="1" applyFont="1" applyFill="1" applyBorder="1" applyAlignment="1">
      <alignment horizontal="center" vertical="center"/>
    </xf>
    <xf numFmtId="0" fontId="72" fillId="42" borderId="19" xfId="1" applyFont="1" applyFill="1" applyBorder="1" applyAlignment="1">
      <alignment horizontal="center" vertical="center"/>
    </xf>
    <xf numFmtId="0" fontId="72" fillId="42" borderId="31" xfId="1" applyFont="1" applyFill="1" applyBorder="1" applyAlignment="1">
      <alignment horizontal="center" vertical="center"/>
    </xf>
    <xf numFmtId="164" fontId="4" fillId="40" borderId="32" xfId="1" applyNumberFormat="1" applyFont="1" applyFill="1" applyBorder="1" applyAlignment="1" applyProtection="1">
      <alignment horizontal="center"/>
      <protection locked="0"/>
    </xf>
    <xf numFmtId="0" fontId="73" fillId="40" borderId="20" xfId="1" applyFont="1" applyFill="1" applyBorder="1" applyAlignment="1">
      <alignment horizontal="center"/>
    </xf>
    <xf numFmtId="0" fontId="73" fillId="40" borderId="32" xfId="1" applyFont="1" applyFill="1" applyBorder="1" applyAlignment="1">
      <alignment horizontal="center"/>
    </xf>
    <xf numFmtId="0" fontId="53" fillId="0" borderId="21" xfId="1" applyFont="1" applyBorder="1" applyAlignment="1">
      <alignment horizontal="center" vertical="center"/>
    </xf>
    <xf numFmtId="0" fontId="72" fillId="42" borderId="42" xfId="1" applyFont="1" applyFill="1" applyBorder="1" applyAlignment="1">
      <alignment horizontal="center" vertical="center"/>
    </xf>
    <xf numFmtId="0" fontId="74" fillId="45" borderId="20" xfId="0" applyFont="1" applyFill="1" applyBorder="1" applyAlignment="1">
      <alignment horizontal="left" vertical="top" wrapText="1"/>
    </xf>
    <xf numFmtId="0" fontId="74" fillId="45" borderId="32" xfId="0" applyFont="1" applyFill="1" applyBorder="1" applyAlignment="1">
      <alignment horizontal="left" vertical="top" wrapText="1"/>
    </xf>
    <xf numFmtId="0" fontId="74" fillId="45" borderId="33" xfId="0" applyFont="1" applyFill="1" applyBorder="1" applyAlignment="1">
      <alignment horizontal="left" vertical="top" wrapText="1"/>
    </xf>
    <xf numFmtId="0" fontId="67" fillId="45" borderId="48" xfId="0" applyFont="1" applyFill="1" applyBorder="1" applyAlignment="1">
      <alignment horizontal="center" vertical="center"/>
    </xf>
    <xf numFmtId="0" fontId="67" fillId="45" borderId="41" xfId="0" applyFont="1" applyFill="1" applyBorder="1" applyAlignment="1">
      <alignment horizontal="center" vertical="center"/>
    </xf>
    <xf numFmtId="0" fontId="60" fillId="16" borderId="20" xfId="1" applyFont="1" applyFill="1" applyBorder="1" applyAlignment="1" applyProtection="1">
      <alignment horizontal="center" vertical="center" shrinkToFit="1"/>
      <protection locked="0"/>
    </xf>
    <xf numFmtId="0" fontId="60" fillId="16" borderId="32" xfId="1" applyFont="1" applyFill="1" applyBorder="1" applyAlignment="1" applyProtection="1">
      <alignment horizontal="center" vertical="center" shrinkToFit="1"/>
      <protection locked="0"/>
    </xf>
    <xf numFmtId="0" fontId="60" fillId="16" borderId="33" xfId="1" applyFont="1" applyFill="1" applyBorder="1" applyAlignment="1" applyProtection="1">
      <alignment horizontal="center" vertical="center" shrinkToFit="1"/>
      <protection locked="0"/>
    </xf>
    <xf numFmtId="0" fontId="64" fillId="40" borderId="32" xfId="1" applyFont="1" applyFill="1" applyBorder="1" applyAlignment="1">
      <alignment horizontal="center"/>
    </xf>
    <xf numFmtId="0" fontId="64" fillId="40" borderId="33" xfId="1" applyFont="1" applyFill="1" applyBorder="1" applyAlignment="1">
      <alignment horizontal="center"/>
    </xf>
    <xf numFmtId="0" fontId="72" fillId="47" borderId="48" xfId="1" applyFont="1" applyFill="1" applyBorder="1" applyAlignment="1">
      <alignment horizontal="center" vertical="center"/>
    </xf>
    <xf numFmtId="0" fontId="72" fillId="47" borderId="42" xfId="1" applyFont="1" applyFill="1" applyBorder="1" applyAlignment="1">
      <alignment horizontal="center" vertical="center"/>
    </xf>
    <xf numFmtId="0" fontId="72" fillId="47" borderId="47" xfId="1" applyFont="1" applyFill="1" applyBorder="1" applyAlignment="1">
      <alignment horizontal="center" vertical="center"/>
    </xf>
    <xf numFmtId="0" fontId="72" fillId="47" borderId="35" xfId="1" applyFont="1" applyFill="1" applyBorder="1" applyAlignment="1">
      <alignment horizontal="center" vertical="center"/>
    </xf>
    <xf numFmtId="0" fontId="72" fillId="38" borderId="48" xfId="1" applyFont="1" applyFill="1" applyBorder="1" applyAlignment="1">
      <alignment horizontal="center" vertical="center"/>
    </xf>
    <xf numFmtId="0" fontId="72" fillId="38" borderId="42" xfId="1" applyFont="1" applyFill="1" applyBorder="1" applyAlignment="1">
      <alignment horizontal="center" vertical="center"/>
    </xf>
    <xf numFmtId="0" fontId="75" fillId="45" borderId="20" xfId="1" applyFont="1" applyFill="1" applyBorder="1" applyAlignment="1">
      <alignment horizontal="right" vertical="center"/>
    </xf>
    <xf numFmtId="0" fontId="75" fillId="45" borderId="32" xfId="1" applyFont="1" applyFill="1" applyBorder="1" applyAlignment="1">
      <alignment horizontal="right" vertical="center"/>
    </xf>
    <xf numFmtId="0" fontId="75" fillId="45" borderId="33" xfId="1" applyFont="1" applyFill="1" applyBorder="1" applyAlignment="1">
      <alignment horizontal="right" vertical="center"/>
    </xf>
    <xf numFmtId="0" fontId="72" fillId="48" borderId="30" xfId="1" applyFont="1" applyFill="1" applyBorder="1" applyAlignment="1">
      <alignment horizontal="center" vertical="center" textRotation="90"/>
    </xf>
    <xf numFmtId="0" fontId="72" fillId="48" borderId="19" xfId="1" applyFont="1" applyFill="1" applyBorder="1" applyAlignment="1">
      <alignment horizontal="center" vertical="center" textRotation="90"/>
    </xf>
    <xf numFmtId="0" fontId="72" fillId="48" borderId="31" xfId="1" applyFont="1" applyFill="1" applyBorder="1" applyAlignment="1">
      <alignment horizontal="center" vertical="center" textRotation="90"/>
    </xf>
    <xf numFmtId="0" fontId="26" fillId="32" borderId="30" xfId="0" applyFont="1" applyFill="1" applyBorder="1" applyAlignment="1">
      <alignment horizontal="center" vertical="center" wrapText="1"/>
    </xf>
    <xf numFmtId="0" fontId="26" fillId="32" borderId="19" xfId="0" applyFont="1" applyFill="1" applyBorder="1" applyAlignment="1">
      <alignment horizontal="center" vertical="center" wrapText="1"/>
    </xf>
    <xf numFmtId="0" fontId="26" fillId="32" borderId="31" xfId="0" applyFont="1" applyFill="1" applyBorder="1" applyAlignment="1">
      <alignment horizontal="center" vertical="center" wrapText="1"/>
    </xf>
    <xf numFmtId="0" fontId="72" fillId="38" borderId="30" xfId="1" applyFont="1" applyFill="1" applyBorder="1" applyAlignment="1">
      <alignment horizontal="center" vertical="center"/>
    </xf>
    <xf numFmtId="0" fontId="72" fillId="38" borderId="31" xfId="1" applyFont="1" applyFill="1" applyBorder="1" applyAlignment="1">
      <alignment horizontal="center" vertical="center"/>
    </xf>
    <xf numFmtId="164" fontId="78" fillId="49" borderId="48" xfId="1" applyNumberFormat="1" applyFont="1" applyFill="1" applyBorder="1" applyAlignment="1" applyProtection="1">
      <alignment horizontal="center" wrapText="1"/>
      <protection locked="0"/>
    </xf>
    <xf numFmtId="164" fontId="78" fillId="49" borderId="41" xfId="1" applyNumberFormat="1" applyFont="1" applyFill="1" applyBorder="1" applyAlignment="1" applyProtection="1">
      <alignment horizontal="center" wrapText="1"/>
      <protection locked="0"/>
    </xf>
    <xf numFmtId="164" fontId="78" fillId="49" borderId="36" xfId="1" applyNumberFormat="1" applyFont="1" applyFill="1" applyBorder="1" applyAlignment="1" applyProtection="1">
      <alignment horizontal="center" wrapText="1"/>
      <protection locked="0"/>
    </xf>
    <xf numFmtId="164" fontId="78" fillId="49" borderId="54" xfId="1" applyNumberFormat="1" applyFont="1" applyFill="1" applyBorder="1" applyAlignment="1" applyProtection="1">
      <alignment horizontal="center" wrapText="1"/>
      <protection locked="0"/>
    </xf>
    <xf numFmtId="164" fontId="78" fillId="49" borderId="21" xfId="1" applyNumberFormat="1" applyFont="1" applyFill="1" applyBorder="1" applyAlignment="1" applyProtection="1">
      <alignment horizontal="center" wrapText="1"/>
      <protection locked="0"/>
    </xf>
    <xf numFmtId="164" fontId="78" fillId="49" borderId="37" xfId="1" applyNumberFormat="1" applyFont="1" applyFill="1" applyBorder="1" applyAlignment="1" applyProtection="1">
      <alignment horizontal="center" wrapText="1"/>
      <protection locked="0"/>
    </xf>
    <xf numFmtId="0" fontId="72" fillId="38" borderId="19" xfId="1" applyFont="1" applyFill="1" applyBorder="1" applyAlignment="1">
      <alignment horizontal="center" vertical="center"/>
    </xf>
    <xf numFmtId="0" fontId="72" fillId="42" borderId="48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8" fillId="0" borderId="0" xfId="136" applyFont="1" applyAlignment="1">
      <alignment horizontal="center" vertical="center" wrapText="1"/>
    </xf>
    <xf numFmtId="0" fontId="0" fillId="0" borderId="0" xfId="0" applyAlignment="1">
      <alignment horizontal="left"/>
    </xf>
    <xf numFmtId="0" fontId="60" fillId="16" borderId="20" xfId="1" applyFont="1" applyFill="1" applyBorder="1" applyAlignment="1">
      <alignment horizontal="left" vertical="center" shrinkToFit="1"/>
    </xf>
    <xf numFmtId="0" fontId="60" fillId="16" borderId="32" xfId="1" applyFont="1" applyFill="1" applyBorder="1" applyAlignment="1">
      <alignment horizontal="left" vertical="center" shrinkToFit="1"/>
    </xf>
    <xf numFmtId="0" fontId="60" fillId="16" borderId="33" xfId="1" applyFont="1" applyFill="1" applyBorder="1" applyAlignment="1">
      <alignment horizontal="left" vertical="center" shrinkToFit="1"/>
    </xf>
    <xf numFmtId="0" fontId="59" fillId="16" borderId="20" xfId="1" applyFont="1" applyFill="1" applyBorder="1" applyAlignment="1">
      <alignment horizontal="left" vertical="center" shrinkToFit="1"/>
    </xf>
    <xf numFmtId="0" fontId="59" fillId="16" borderId="32" xfId="1" applyFont="1" applyFill="1" applyBorder="1" applyAlignment="1">
      <alignment horizontal="left" vertical="center" shrinkToFit="1"/>
    </xf>
    <xf numFmtId="0" fontId="59" fillId="16" borderId="33" xfId="1" applyFont="1" applyFill="1" applyBorder="1" applyAlignment="1">
      <alignment horizontal="left" vertical="center" shrinkToFit="1"/>
    </xf>
    <xf numFmtId="0" fontId="36" fillId="45" borderId="9" xfId="0" applyFont="1" applyFill="1" applyBorder="1" applyAlignment="1">
      <alignment horizontal="left" wrapText="1"/>
    </xf>
    <xf numFmtId="0" fontId="36" fillId="45" borderId="13" xfId="0" applyFont="1" applyFill="1" applyBorder="1" applyAlignment="1">
      <alignment horizontal="left" wrapText="1"/>
    </xf>
    <xf numFmtId="0" fontId="36" fillId="45" borderId="34" xfId="0" applyFont="1" applyFill="1" applyBorder="1" applyAlignment="1">
      <alignment horizontal="left" wrapText="1"/>
    </xf>
    <xf numFmtId="7" fontId="39" fillId="16" borderId="26" xfId="0" applyNumberFormat="1" applyFont="1" applyFill="1" applyBorder="1" applyAlignment="1">
      <alignment horizontal="center"/>
    </xf>
    <xf numFmtId="7" fontId="39" fillId="16" borderId="27" xfId="0" applyNumberFormat="1" applyFont="1" applyFill="1" applyBorder="1" applyAlignment="1">
      <alignment horizontal="center"/>
    </xf>
    <xf numFmtId="7" fontId="39" fillId="34" borderId="6" xfId="0" applyNumberFormat="1" applyFont="1" applyFill="1" applyBorder="1" applyAlignment="1">
      <alignment horizontal="center"/>
    </xf>
    <xf numFmtId="7" fontId="39" fillId="34" borderId="28" xfId="0" applyNumberFormat="1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36" fillId="43" borderId="9" xfId="0" applyFont="1" applyFill="1" applyBorder="1" applyAlignment="1">
      <alignment horizontal="left" vertical="top" wrapText="1"/>
    </xf>
    <xf numFmtId="0" fontId="36" fillId="43" borderId="13" xfId="0" applyFont="1" applyFill="1" applyBorder="1" applyAlignment="1">
      <alignment horizontal="left" vertical="top" wrapText="1"/>
    </xf>
    <xf numFmtId="0" fontId="36" fillId="43" borderId="34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6" fillId="43" borderId="9" xfId="0" applyFont="1" applyFill="1" applyBorder="1" applyAlignment="1">
      <alignment horizontal="center" wrapText="1"/>
    </xf>
    <xf numFmtId="0" fontId="36" fillId="43" borderId="13" xfId="0" applyFont="1" applyFill="1" applyBorder="1" applyAlignment="1">
      <alignment horizontal="center" wrapText="1"/>
    </xf>
    <xf numFmtId="0" fontId="36" fillId="43" borderId="34" xfId="0" applyFont="1" applyFill="1" applyBorder="1" applyAlignment="1">
      <alignment horizontal="center" wrapText="1"/>
    </xf>
    <xf numFmtId="0" fontId="36" fillId="43" borderId="9" xfId="0" applyFont="1" applyFill="1" applyBorder="1" applyAlignment="1">
      <alignment horizontal="center" vertical="top" wrapText="1"/>
    </xf>
    <xf numFmtId="0" fontId="36" fillId="43" borderId="13" xfId="0" applyFont="1" applyFill="1" applyBorder="1" applyAlignment="1">
      <alignment horizontal="center" vertical="top" wrapText="1"/>
    </xf>
    <xf numFmtId="0" fontId="36" fillId="43" borderId="34" xfId="0" applyFont="1" applyFill="1" applyBorder="1" applyAlignment="1">
      <alignment horizontal="center" vertical="top" wrapText="1"/>
    </xf>
    <xf numFmtId="8" fontId="27" fillId="16" borderId="9" xfId="0" applyNumberFormat="1" applyFont="1" applyFill="1" applyBorder="1" applyAlignment="1">
      <alignment horizontal="center"/>
    </xf>
    <xf numFmtId="8" fontId="27" fillId="16" borderId="34" xfId="0" applyNumberFormat="1" applyFont="1" applyFill="1" applyBorder="1" applyAlignment="1">
      <alignment horizontal="center"/>
    </xf>
    <xf numFmtId="8" fontId="27" fillId="34" borderId="9" xfId="0" applyNumberFormat="1" applyFont="1" applyFill="1" applyBorder="1" applyAlignment="1">
      <alignment horizontal="center"/>
    </xf>
    <xf numFmtId="8" fontId="27" fillId="34" borderId="34" xfId="0" applyNumberFormat="1" applyFont="1" applyFill="1" applyBorder="1" applyAlignment="1">
      <alignment horizontal="center"/>
    </xf>
  </cellXfs>
  <cellStyles count="137">
    <cellStyle name="£" xfId="2" xr:uid="{00000000-0005-0000-0000-000000000000}"/>
    <cellStyle name="£_Consolidated 3YPmodel 2007-2009 DATA" xfId="3" xr:uid="{00000000-0005-0000-0000-000001000000}"/>
    <cellStyle name="£_Fixed staff costs" xfId="4" xr:uid="{00000000-0005-0000-0000-000002000000}"/>
    <cellStyle name="£_Hospitals model summary" xfId="5" xr:uid="{00000000-0005-0000-0000-000003000000}"/>
    <cellStyle name="£_Hospitals Q206 Consol" xfId="6" xr:uid="{00000000-0005-0000-0000-000004000000}"/>
    <cellStyle name="£_Output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40% - Accent1 2" xfId="14" xr:uid="{00000000-0005-0000-0000-00000C000000}"/>
    <cellStyle name="40% - Accent2 2" xfId="15" xr:uid="{00000000-0005-0000-0000-00000D000000}"/>
    <cellStyle name="40% - Accent3 2" xfId="16" xr:uid="{00000000-0005-0000-0000-00000E000000}"/>
    <cellStyle name="40% - Accent4 2" xfId="17" xr:uid="{00000000-0005-0000-0000-00000F000000}"/>
    <cellStyle name="40% - Accent5 2" xfId="18" xr:uid="{00000000-0005-0000-0000-000010000000}"/>
    <cellStyle name="40% - Accent6 2" xfId="19" xr:uid="{00000000-0005-0000-0000-000011000000}"/>
    <cellStyle name="Adjusted" xfId="20" xr:uid="{00000000-0005-0000-0000-000012000000}"/>
    <cellStyle name="Breakdown_Check" xfId="21" xr:uid="{00000000-0005-0000-0000-000013000000}"/>
    <cellStyle name="BUPA Group" xfId="22" xr:uid="{00000000-0005-0000-0000-000014000000}"/>
    <cellStyle name="Comma  - Style1" xfId="23" xr:uid="{00000000-0005-0000-0000-000015000000}"/>
    <cellStyle name="Comma  - Style2" xfId="24" xr:uid="{00000000-0005-0000-0000-000016000000}"/>
    <cellStyle name="Comma  - Style3" xfId="25" xr:uid="{00000000-0005-0000-0000-000017000000}"/>
    <cellStyle name="Comma  - Style4" xfId="26" xr:uid="{00000000-0005-0000-0000-000018000000}"/>
    <cellStyle name="Comma  - Style5" xfId="27" xr:uid="{00000000-0005-0000-0000-000019000000}"/>
    <cellStyle name="Comma  - Style6" xfId="28" xr:uid="{00000000-0005-0000-0000-00001A000000}"/>
    <cellStyle name="Comma  - Style7" xfId="29" xr:uid="{00000000-0005-0000-0000-00001B000000}"/>
    <cellStyle name="Comma  - Style8" xfId="30" xr:uid="{00000000-0005-0000-0000-00001C000000}"/>
    <cellStyle name="Comma [1]" xfId="31" xr:uid="{00000000-0005-0000-0000-00001D000000}"/>
    <cellStyle name="Comma 15" xfId="32" xr:uid="{00000000-0005-0000-0000-00001E000000}"/>
    <cellStyle name="Comma 15 2" xfId="33" xr:uid="{00000000-0005-0000-0000-00001F000000}"/>
    <cellStyle name="Comma 2" xfId="34" xr:uid="{00000000-0005-0000-0000-000020000000}"/>
    <cellStyle name="Comma 2 2" xfId="35" xr:uid="{00000000-0005-0000-0000-000021000000}"/>
    <cellStyle name="Comma 3" xfId="36" xr:uid="{00000000-0005-0000-0000-000022000000}"/>
    <cellStyle name="Commentary" xfId="37" xr:uid="{00000000-0005-0000-0000-000023000000}"/>
    <cellStyle name="Compulsory_Input" xfId="38" xr:uid="{00000000-0005-0000-0000-000024000000}"/>
    <cellStyle name="Currency" xfId="135" builtinId="4"/>
    <cellStyle name="Currency 2" xfId="39" xr:uid="{00000000-0005-0000-0000-000026000000}"/>
    <cellStyle name="Currency 2 2" xfId="40" xr:uid="{00000000-0005-0000-0000-000027000000}"/>
    <cellStyle name="Currency 3" xfId="41" xr:uid="{00000000-0005-0000-0000-000028000000}"/>
    <cellStyle name="Currency 3 2" xfId="42" xr:uid="{00000000-0005-0000-0000-000029000000}"/>
    <cellStyle name="Currency 4" xfId="43" xr:uid="{00000000-0005-0000-0000-00002A000000}"/>
    <cellStyle name="Currency 4 2" xfId="44" xr:uid="{00000000-0005-0000-0000-00002B000000}"/>
    <cellStyle name="Date" xfId="45" xr:uid="{00000000-0005-0000-0000-00002C000000}"/>
    <cellStyle name="ErrorMess" xfId="46" xr:uid="{00000000-0005-0000-0000-00002D000000}"/>
    <cellStyle name="Euro" xfId="47" xr:uid="{00000000-0005-0000-0000-00002E000000}"/>
    <cellStyle name="EYBlocked" xfId="48" xr:uid="{00000000-0005-0000-0000-00002F000000}"/>
    <cellStyle name="EYCallUp" xfId="49" xr:uid="{00000000-0005-0000-0000-000030000000}"/>
    <cellStyle name="EYCheck" xfId="50" xr:uid="{00000000-0005-0000-0000-000031000000}"/>
    <cellStyle name="EYDate" xfId="51" xr:uid="{00000000-0005-0000-0000-000032000000}"/>
    <cellStyle name="EYDeviant" xfId="52" xr:uid="{00000000-0005-0000-0000-000033000000}"/>
    <cellStyle name="EYFlag" xfId="53" xr:uid="{00000000-0005-0000-0000-000034000000}"/>
    <cellStyle name="EYHeader1" xfId="54" xr:uid="{00000000-0005-0000-0000-000035000000}"/>
    <cellStyle name="EYHeader2" xfId="55" xr:uid="{00000000-0005-0000-0000-000036000000}"/>
    <cellStyle name="EYHeader3" xfId="56" xr:uid="{00000000-0005-0000-0000-000037000000}"/>
    <cellStyle name="EYInputDate" xfId="57" xr:uid="{00000000-0005-0000-0000-000038000000}"/>
    <cellStyle name="EYInputPercent" xfId="58" xr:uid="{00000000-0005-0000-0000-000039000000}"/>
    <cellStyle name="EYInputValue" xfId="59" xr:uid="{00000000-0005-0000-0000-00003A000000}"/>
    <cellStyle name="EYNormal" xfId="60" xr:uid="{00000000-0005-0000-0000-00003B000000}"/>
    <cellStyle name="EYPercent" xfId="61" xr:uid="{00000000-0005-0000-0000-00003C000000}"/>
    <cellStyle name="EYPercentCapped" xfId="62" xr:uid="{00000000-0005-0000-0000-00003D000000}"/>
    <cellStyle name="EYSubTotal" xfId="63" xr:uid="{00000000-0005-0000-0000-00003E000000}"/>
    <cellStyle name="EYTotal" xfId="64" xr:uid="{00000000-0005-0000-0000-00003F000000}"/>
    <cellStyle name="EYWIP" xfId="65" xr:uid="{00000000-0005-0000-0000-000040000000}"/>
    <cellStyle name="Financials" xfId="66" xr:uid="{00000000-0005-0000-0000-000041000000}"/>
    <cellStyle name="FinancialsLastYr" xfId="67" xr:uid="{00000000-0005-0000-0000-000042000000}"/>
    <cellStyle name="FixedAssetsMovements" xfId="68" xr:uid="{00000000-0005-0000-0000-000043000000}"/>
    <cellStyle name="Flag" xfId="69" xr:uid="{00000000-0005-0000-0000-000044000000}"/>
    <cellStyle name="Front" xfId="70" xr:uid="{00000000-0005-0000-0000-000045000000}"/>
    <cellStyle name="General" xfId="71" xr:uid="{00000000-0005-0000-0000-000046000000}"/>
    <cellStyle name="InputStyle" xfId="72" xr:uid="{00000000-0005-0000-0000-000047000000}"/>
    <cellStyle name="Main macro" xfId="73" xr:uid="{00000000-0005-0000-0000-000048000000}"/>
    <cellStyle name="MerchantFlag" xfId="74" xr:uid="{00000000-0005-0000-0000-000049000000}"/>
    <cellStyle name="Neutral" xfId="134" builtinId="28"/>
    <cellStyle name="Nor}al" xfId="75" xr:uid="{00000000-0005-0000-0000-00004B000000}"/>
    <cellStyle name="Nor}al 2" xfId="76" xr:uid="{00000000-0005-0000-0000-00004C000000}"/>
    <cellStyle name="Nor}al 2 2" xfId="77" xr:uid="{00000000-0005-0000-0000-00004D000000}"/>
    <cellStyle name="Nor}al 3" xfId="78" xr:uid="{00000000-0005-0000-0000-00004E000000}"/>
    <cellStyle name="Normal" xfId="0" builtinId="0"/>
    <cellStyle name="Normal - Style1" xfId="79" xr:uid="{00000000-0005-0000-0000-000050000000}"/>
    <cellStyle name="Normal - Style1 2" xfId="1" xr:uid="{00000000-0005-0000-0000-000051000000}"/>
    <cellStyle name="Normal 10" xfId="80" xr:uid="{00000000-0005-0000-0000-000052000000}"/>
    <cellStyle name="Normal 10 2" xfId="81" xr:uid="{00000000-0005-0000-0000-000053000000}"/>
    <cellStyle name="Normal 11" xfId="82" xr:uid="{00000000-0005-0000-0000-000054000000}"/>
    <cellStyle name="Normal 11 2" xfId="83" xr:uid="{00000000-0005-0000-0000-000055000000}"/>
    <cellStyle name="Normal 12 2" xfId="84" xr:uid="{00000000-0005-0000-0000-000056000000}"/>
    <cellStyle name="Normal 13" xfId="85" xr:uid="{00000000-0005-0000-0000-000057000000}"/>
    <cellStyle name="Normal 14" xfId="86" xr:uid="{00000000-0005-0000-0000-000058000000}"/>
    <cellStyle name="Normal 14 2" xfId="87" xr:uid="{00000000-0005-0000-0000-000059000000}"/>
    <cellStyle name="Normal 2" xfId="88" xr:uid="{00000000-0005-0000-0000-00005A000000}"/>
    <cellStyle name="Normal 2 2" xfId="89" xr:uid="{00000000-0005-0000-0000-00005B000000}"/>
    <cellStyle name="Normal 2 2 2" xfId="90" xr:uid="{00000000-0005-0000-0000-00005C000000}"/>
    <cellStyle name="Normal 2 3" xfId="91" xr:uid="{00000000-0005-0000-0000-00005D000000}"/>
    <cellStyle name="Normal 2 4" xfId="92" xr:uid="{00000000-0005-0000-0000-00005E000000}"/>
    <cellStyle name="Normal 2 4 2" xfId="93" xr:uid="{00000000-0005-0000-0000-00005F000000}"/>
    <cellStyle name="Normal 3" xfId="94" xr:uid="{00000000-0005-0000-0000-000060000000}"/>
    <cellStyle name="Normal 3 2" xfId="95" xr:uid="{00000000-0005-0000-0000-000061000000}"/>
    <cellStyle name="Normal 4" xfId="96" xr:uid="{00000000-0005-0000-0000-000062000000}"/>
    <cellStyle name="Normal 4 2" xfId="97" xr:uid="{00000000-0005-0000-0000-000063000000}"/>
    <cellStyle name="Normal 5" xfId="98" xr:uid="{00000000-0005-0000-0000-000064000000}"/>
    <cellStyle name="Normal 5 2" xfId="99" xr:uid="{00000000-0005-0000-0000-000065000000}"/>
    <cellStyle name="Normal 6" xfId="100" xr:uid="{00000000-0005-0000-0000-000066000000}"/>
    <cellStyle name="Normal 6 2" xfId="101" xr:uid="{00000000-0005-0000-0000-000067000000}"/>
    <cellStyle name="Normal 7" xfId="102" xr:uid="{00000000-0005-0000-0000-000068000000}"/>
    <cellStyle name="Normal 8" xfId="103" xr:uid="{00000000-0005-0000-0000-000069000000}"/>
    <cellStyle name="Normal 8 2" xfId="104" xr:uid="{00000000-0005-0000-0000-00006A000000}"/>
    <cellStyle name="Normal 85" xfId="136" xr:uid="{3060DFC1-D9F7-428A-AC24-6FFE46C51FA7}"/>
    <cellStyle name="Normal 9" xfId="105" xr:uid="{00000000-0005-0000-0000-00006B000000}"/>
    <cellStyle name="Normal 9 2" xfId="106" xr:uid="{00000000-0005-0000-0000-00006C000000}"/>
    <cellStyle name="Note 2" xfId="107" xr:uid="{00000000-0005-0000-0000-00006D000000}"/>
    <cellStyle name="Percent [1]" xfId="108" xr:uid="{00000000-0005-0000-0000-00006E000000}"/>
    <cellStyle name="Percent [2]" xfId="109" xr:uid="{00000000-0005-0000-0000-00006F000000}"/>
    <cellStyle name="Percent 2" xfId="110" xr:uid="{00000000-0005-0000-0000-000070000000}"/>
    <cellStyle name="Percent 2 2" xfId="111" xr:uid="{00000000-0005-0000-0000-000071000000}"/>
    <cellStyle name="Percent 3" xfId="112" xr:uid="{00000000-0005-0000-0000-000072000000}"/>
    <cellStyle name="Percent 4" xfId="113" xr:uid="{00000000-0005-0000-0000-000073000000}"/>
    <cellStyle name="Percent 5" xfId="114" xr:uid="{00000000-0005-0000-0000-000074000000}"/>
    <cellStyle name="PSChar" xfId="115" xr:uid="{00000000-0005-0000-0000-000075000000}"/>
    <cellStyle name="PSDate" xfId="116" xr:uid="{00000000-0005-0000-0000-000076000000}"/>
    <cellStyle name="PSDec" xfId="117" xr:uid="{00000000-0005-0000-0000-000077000000}"/>
    <cellStyle name="PSHeading" xfId="118" xr:uid="{00000000-0005-0000-0000-000078000000}"/>
    <cellStyle name="PSInt" xfId="119" xr:uid="{00000000-0005-0000-0000-000079000000}"/>
    <cellStyle name="PSSpacer" xfId="120" xr:uid="{00000000-0005-0000-0000-00007A000000}"/>
    <cellStyle name="ReportFinancials" xfId="121" xr:uid="{00000000-0005-0000-0000-00007B000000}"/>
    <cellStyle name="Style 1" xfId="122" xr:uid="{00000000-0005-0000-0000-00007C000000}"/>
    <cellStyle name="Style 1 2" xfId="123" xr:uid="{00000000-0005-0000-0000-00007D000000}"/>
    <cellStyle name="Sub routine" xfId="124" xr:uid="{00000000-0005-0000-0000-00007E000000}"/>
    <cellStyle name="Text" xfId="125" xr:uid="{00000000-0005-0000-0000-00007F000000}"/>
    <cellStyle name="Tim" xfId="126" xr:uid="{00000000-0005-0000-0000-000080000000}"/>
    <cellStyle name="Update" xfId="127" xr:uid="{00000000-0005-0000-0000-000081000000}"/>
    <cellStyle name="Upload" xfId="128" xr:uid="{00000000-0005-0000-0000-000082000000}"/>
    <cellStyle name="XL3 Blue" xfId="129" xr:uid="{00000000-0005-0000-0000-000083000000}"/>
    <cellStyle name="XL3 Green" xfId="130" xr:uid="{00000000-0005-0000-0000-000084000000}"/>
    <cellStyle name="XL3 Orange" xfId="131" xr:uid="{00000000-0005-0000-0000-000085000000}"/>
    <cellStyle name="XL3 Red" xfId="132" xr:uid="{00000000-0005-0000-0000-000086000000}"/>
    <cellStyle name="XL3 Yellow" xfId="133" xr:uid="{00000000-0005-0000-0000-000087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10.xml" Id="rId10" /><Relationship Type="http://schemas.openxmlformats.org/officeDocument/2006/relationships/calcChain" Target="calcChain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3.xml" Id="R54ff746ce03b4255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733107</xdr:rowOff>
    </xdr:from>
    <xdr:to>
      <xdr:col>7</xdr:col>
      <xdr:colOff>5599749</xdr:colOff>
      <xdr:row>3</xdr:row>
      <xdr:rowOff>762000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76742" y="1114107"/>
          <a:ext cx="8378507" cy="775018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Please</a:t>
          </a:r>
          <a:r>
            <a:rPr lang="en-GB" sz="1100" baseline="0">
              <a:solidFill>
                <a:srgbClr val="FF0000"/>
              </a:solidFill>
            </a:rPr>
            <a:t> complete  the offer  prices  for  deliveries  and  pump rentals etc. indicated in orange. </a:t>
          </a:r>
        </a:p>
        <a:p>
          <a:r>
            <a:rPr lang="en-GB" sz="1100" baseline="0">
              <a:solidFill>
                <a:srgbClr val="FF0000"/>
              </a:solidFill>
            </a:rPr>
            <a:t>Populate the Master Ancillaries  List  with  product  and offer price details , and similarly the  Master  SIB  Ancillaries (Single Item Billing ) schedule. No input is required on individual  Ancillary Lists (Green tabs), as  Ancillary  pack prices are looked up against the master schedules.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rgbClr val="FF0000"/>
              </a:solidFill>
            </a:rPr>
            <a:t>The final pack price is calculated and is carried to the Offer schedule  page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  (indicated in blue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7</xdr:col>
      <xdr:colOff>2586695</xdr:colOff>
      <xdr:row>3</xdr:row>
      <xdr:rowOff>3</xdr:rowOff>
    </xdr:from>
    <xdr:to>
      <xdr:col>7</xdr:col>
      <xdr:colOff>2913531</xdr:colOff>
      <xdr:row>3</xdr:row>
      <xdr:rowOff>224118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5400000" flipV="1">
          <a:off x="12667320" y="1069231"/>
          <a:ext cx="224115" cy="32683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4784480</xdr:colOff>
      <xdr:row>5</xdr:row>
      <xdr:rowOff>21981</xdr:rowOff>
    </xdr:from>
    <xdr:ext cx="234462" cy="16851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84480" y="2586404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2624667</xdr:colOff>
      <xdr:row>3</xdr:row>
      <xdr:rowOff>560916</xdr:rowOff>
    </xdr:from>
    <xdr:ext cx="263338" cy="17991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13610167" y="1682749"/>
          <a:ext cx="263338" cy="179917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GB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5</xdr:row>
      <xdr:rowOff>34290</xdr:rowOff>
    </xdr:from>
    <xdr:to>
      <xdr:col>1</xdr:col>
      <xdr:colOff>2360295</xdr:colOff>
      <xdr:row>6</xdr:row>
      <xdr:rowOff>819150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11DC5B-4C37-40E5-ABA6-EB7DF0DE1725}"/>
            </a:ext>
          </a:extLst>
        </xdr:cNvPr>
        <xdr:cNvSpPr txBox="1"/>
      </xdr:nvSpPr>
      <xdr:spPr>
        <a:xfrm>
          <a:off x="60960" y="1739265"/>
          <a:ext cx="2908935" cy="94678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28576</xdr:colOff>
      <xdr:row>6</xdr:row>
      <xdr:rowOff>76200</xdr:rowOff>
    </xdr:from>
    <xdr:ext cx="2457450" cy="13335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5508B8-0CC7-43F4-9F53-1CFE856DAAA5}"/>
            </a:ext>
          </a:extLst>
        </xdr:cNvPr>
        <xdr:cNvSpPr txBox="1"/>
      </xdr:nvSpPr>
      <xdr:spPr>
        <a:xfrm>
          <a:off x="28576" y="1847850"/>
          <a:ext cx="2457450" cy="1333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6</xdr:row>
      <xdr:rowOff>152400</xdr:rowOff>
    </xdr:from>
    <xdr:ext cx="2674620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5A4D5B-A495-4BA8-ACEE-0ED7E889151E}"/>
            </a:ext>
          </a:extLst>
        </xdr:cNvPr>
        <xdr:cNvSpPr txBox="1"/>
      </xdr:nvSpPr>
      <xdr:spPr>
        <a:xfrm>
          <a:off x="19050" y="2486025"/>
          <a:ext cx="2674620" cy="9534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6</xdr:row>
      <xdr:rowOff>142874</xdr:rowOff>
    </xdr:from>
    <xdr:ext cx="2674620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75155F-CFAE-492F-8661-A7E9CA280C97}"/>
            </a:ext>
          </a:extLst>
        </xdr:cNvPr>
        <xdr:cNvSpPr txBox="1"/>
      </xdr:nvSpPr>
      <xdr:spPr>
        <a:xfrm>
          <a:off x="38101" y="1731644"/>
          <a:ext cx="2674620" cy="9534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2198667</xdr:colOff>
      <xdr:row>1</xdr:row>
      <xdr:rowOff>1233567</xdr:rowOff>
    </xdr:from>
    <xdr:to>
      <xdr:col>5</xdr:col>
      <xdr:colOff>2552702</xdr:colOff>
      <xdr:row>3</xdr:row>
      <xdr:rowOff>255569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F939E4-2F9F-4478-9C3A-B0B6FDE3DEE1}"/>
            </a:ext>
          </a:extLst>
        </xdr:cNvPr>
        <xdr:cNvSpPr txBox="1"/>
      </xdr:nvSpPr>
      <xdr:spPr>
        <a:xfrm rot="5400000">
          <a:off x="9929376" y="1305738"/>
          <a:ext cx="254537" cy="35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15241</xdr:colOff>
      <xdr:row>2</xdr:row>
      <xdr:rowOff>1226820</xdr:rowOff>
    </xdr:from>
    <xdr:to>
      <xdr:col>5</xdr:col>
      <xdr:colOff>4956811</xdr:colOff>
      <xdr:row>4</xdr:row>
      <xdr:rowOff>579120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8A8F1B3-A9B8-4711-A1A3-120748CEE676}"/>
            </a:ext>
          </a:extLst>
        </xdr:cNvPr>
        <xdr:cNvSpPr txBox="1"/>
      </xdr:nvSpPr>
      <xdr:spPr>
        <a:xfrm>
          <a:off x="7132321" y="1615440"/>
          <a:ext cx="8385810" cy="79248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complete  the Master Ancillaries  List  with  product  and offer price details , and similarly the  Master  SIB  Ancillaries (Single Item Billing ) schedule  : Columns  D,E F,G,H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Please complete  the Master Ancillaries  List  with  product  and offer price details , and similarly the  Master  SIB  Ancillaries (Single Item Billing ) schedule 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do not intend to  tender for a product , please enter 'No Offer'  in Offer Product Code  , Column D </a:t>
          </a:r>
          <a:endParaRPr lang="en-GB" sz="1100"/>
        </a:p>
      </xdr:txBody>
    </xdr:sp>
    <xdr:clientData/>
  </xdr:twoCellAnchor>
  <xdr:twoCellAnchor>
    <xdr:from>
      <xdr:col>5</xdr:col>
      <xdr:colOff>2198667</xdr:colOff>
      <xdr:row>2</xdr:row>
      <xdr:rowOff>1233567</xdr:rowOff>
    </xdr:from>
    <xdr:to>
      <xdr:col>5</xdr:col>
      <xdr:colOff>2552702</xdr:colOff>
      <xdr:row>3</xdr:row>
      <xdr:rowOff>255569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0779BA6-D2D2-43E0-A4E6-B8C6233C5B5D}"/>
            </a:ext>
          </a:extLst>
        </xdr:cNvPr>
        <xdr:cNvSpPr txBox="1"/>
      </xdr:nvSpPr>
      <xdr:spPr>
        <a:xfrm rot="5400000">
          <a:off x="12808784" y="1573390"/>
          <a:ext cx="256442" cy="35403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4784480</xdr:colOff>
      <xdr:row>5</xdr:row>
      <xdr:rowOff>21981</xdr:rowOff>
    </xdr:from>
    <xdr:ext cx="234462" cy="16851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FDD90F9-7C18-4C26-B3A5-FB6D4C071601}"/>
            </a:ext>
          </a:extLst>
        </xdr:cNvPr>
        <xdr:cNvSpPr txBox="1"/>
      </xdr:nvSpPr>
      <xdr:spPr>
        <a:xfrm>
          <a:off x="4784480" y="2429901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4784480</xdr:colOff>
      <xdr:row>3</xdr:row>
      <xdr:rowOff>21981</xdr:rowOff>
    </xdr:from>
    <xdr:ext cx="234462" cy="16851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A1460-04CA-4296-AB4B-9D021A58C8E5}"/>
            </a:ext>
          </a:extLst>
        </xdr:cNvPr>
        <xdr:cNvSpPr txBox="1"/>
      </xdr:nvSpPr>
      <xdr:spPr>
        <a:xfrm>
          <a:off x="1081160" y="2742321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15241</xdr:colOff>
      <xdr:row>1</xdr:row>
      <xdr:rowOff>1226820</xdr:rowOff>
    </xdr:from>
    <xdr:to>
      <xdr:col>5</xdr:col>
      <xdr:colOff>4956811</xdr:colOff>
      <xdr:row>3</xdr:row>
      <xdr:rowOff>579120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FEEBE21-2E96-4148-B3B9-61A698F1C8CF}"/>
            </a:ext>
          </a:extLst>
        </xdr:cNvPr>
        <xdr:cNvSpPr txBox="1"/>
      </xdr:nvSpPr>
      <xdr:spPr>
        <a:xfrm>
          <a:off x="1097281" y="1676400"/>
          <a:ext cx="8545830" cy="104394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complete  the Master Ancillaries  List  with  product  and offer price details , and similarly the  Master  SIB  Ancillaries (Single Item Billing ) schedule  : Columns  D,E F,G,H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Please complete  the Master Ancillaries  List  with  product  and offer price details , and similarly the  Master  SIB  Ancillaries (Single Item Billing ) schedule  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final pack price is calculated and is carried  to the Offer schedule  page 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do not intend to  tender for a product , please enter 'No Offer'  in Offer Product Code , Column D </a:t>
          </a:r>
          <a:endParaRPr lang="en-GB" sz="1100"/>
        </a:p>
      </xdr:txBody>
    </xdr:sp>
    <xdr:clientData/>
  </xdr:twoCellAnchor>
  <xdr:twoCellAnchor>
    <xdr:from>
      <xdr:col>5</xdr:col>
      <xdr:colOff>2198667</xdr:colOff>
      <xdr:row>1</xdr:row>
      <xdr:rowOff>1233567</xdr:rowOff>
    </xdr:from>
    <xdr:to>
      <xdr:col>5</xdr:col>
      <xdr:colOff>2552702</xdr:colOff>
      <xdr:row>2</xdr:row>
      <xdr:rowOff>255569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F0F22E7-11A3-4C05-B6DF-62B6139A6E3A}"/>
            </a:ext>
          </a:extLst>
        </xdr:cNvPr>
        <xdr:cNvSpPr txBox="1"/>
      </xdr:nvSpPr>
      <xdr:spPr>
        <a:xfrm rot="5400000">
          <a:off x="9516944" y="1809610"/>
          <a:ext cx="256442" cy="35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4784480</xdr:colOff>
      <xdr:row>4</xdr:row>
      <xdr:rowOff>21981</xdr:rowOff>
    </xdr:from>
    <xdr:ext cx="234462" cy="16851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7357262-5299-4DCA-BA57-0E3A28BCDF79}"/>
            </a:ext>
          </a:extLst>
        </xdr:cNvPr>
        <xdr:cNvSpPr txBox="1"/>
      </xdr:nvSpPr>
      <xdr:spPr>
        <a:xfrm>
          <a:off x="1081160" y="2742321"/>
          <a:ext cx="234462" cy="1685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</xdr:colOff>
      <xdr:row>6</xdr:row>
      <xdr:rowOff>91440</xdr:rowOff>
    </xdr:from>
    <xdr:to>
      <xdr:col>1</xdr:col>
      <xdr:colOff>2331720</xdr:colOff>
      <xdr:row>8</xdr:row>
      <xdr:rowOff>769620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2385" y="967740"/>
          <a:ext cx="2924175" cy="10287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6</xdr:row>
      <xdr:rowOff>142874</xdr:rowOff>
    </xdr:from>
    <xdr:ext cx="2674620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8101" y="668654"/>
          <a:ext cx="2674620" cy="9534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</a:t>
          </a:r>
        </a:p>
        <a:p>
          <a:r>
            <a:rPr lang="en-GB" sz="1100" baseline="0">
              <a:solidFill>
                <a:srgbClr val="FF0000"/>
              </a:solidFill>
            </a:rPr>
            <a:t>are obtained from  Master Ancillaries and </a:t>
          </a:r>
        </a:p>
        <a:p>
          <a:r>
            <a:rPr lang="en-GB" sz="1100" baseline="0">
              <a:solidFill>
                <a:srgbClr val="FF0000"/>
              </a:solidFill>
            </a:rPr>
            <a:t>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</xdr:row>
      <xdr:rowOff>114299</xdr:rowOff>
    </xdr:from>
    <xdr:to>
      <xdr:col>1</xdr:col>
      <xdr:colOff>1476375</xdr:colOff>
      <xdr:row>7</xdr:row>
      <xdr:rowOff>1038225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7150" y="1876424"/>
          <a:ext cx="2495550" cy="108585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 are obtained from  Master Ancillaries and  Master SIB Ancillaries data respectively</a:t>
          </a:r>
        </a:p>
        <a:p>
          <a:r>
            <a:rPr lang="en-GB" sz="1100" baseline="0"/>
            <a:t> </a:t>
          </a:r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7</xdr:row>
      <xdr:rowOff>57150</xdr:rowOff>
    </xdr:from>
    <xdr:to>
      <xdr:col>1</xdr:col>
      <xdr:colOff>1009650</xdr:colOff>
      <xdr:row>7</xdr:row>
      <xdr:rowOff>1171575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7151" y="2009775"/>
          <a:ext cx="2476499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 Ancillary List and Single Item billing  details  are obtained from  Master Ancillaries and Master SIB Ancillaries data respectively</a:t>
          </a:r>
        </a:p>
        <a:p>
          <a:r>
            <a:rPr lang="en-GB" sz="1100" baseline="0">
              <a:solidFill>
                <a:srgbClr val="FF0000"/>
              </a:solidFill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47625</xdr:rowOff>
    </xdr:from>
    <xdr:to>
      <xdr:col>1</xdr:col>
      <xdr:colOff>2133600</xdr:colOff>
      <xdr:row>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5250" y="895350"/>
          <a:ext cx="2790825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Note : No input is required on this sheet</a:t>
          </a:r>
          <a:r>
            <a:rPr lang="en-GB" sz="1100" baseline="0">
              <a:solidFill>
                <a:srgbClr val="FF0000"/>
              </a:solidFill>
            </a:rPr>
            <a:t>. </a:t>
          </a:r>
        </a:p>
        <a:p>
          <a:r>
            <a:rPr lang="en-GB" sz="1100" baseline="0">
              <a:solidFill>
                <a:srgbClr val="FF0000"/>
              </a:solidFill>
            </a:rPr>
            <a:t>Single Item billing  details are obtained from  Master SIB Ancillaries data 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J93"/>
  <sheetViews>
    <sheetView tabSelected="1" zoomScale="90" zoomScaleNormal="90" workbookViewId="0">
      <selection activeCell="B16" sqref="B16"/>
    </sheetView>
  </sheetViews>
  <sheetFormatPr defaultColWidth="9.21875" defaultRowHeight="13.2"/>
  <cols>
    <col min="1" max="1" width="13.5546875" style="1" customWidth="1"/>
    <col min="2" max="2" width="78.21875" style="1" customWidth="1"/>
    <col min="3" max="3" width="12.21875" style="1" customWidth="1"/>
    <col min="4" max="4" width="17.77734375" style="1" customWidth="1"/>
    <col min="5" max="5" width="13.44140625" style="1" customWidth="1"/>
    <col min="6" max="6" width="11.77734375" style="1" customWidth="1"/>
    <col min="7" max="7" width="17.5546875" style="212" customWidth="1"/>
    <col min="8" max="8" width="147.21875" style="1" customWidth="1"/>
    <col min="9" max="16384" width="9.21875" style="1"/>
  </cols>
  <sheetData>
    <row r="1" spans="1:10" ht="13.8">
      <c r="A1" s="18" t="s">
        <v>259</v>
      </c>
      <c r="C1" s="18"/>
      <c r="D1" s="18"/>
    </row>
    <row r="2" spans="1:10" s="146" customFormat="1" ht="17.55" customHeight="1" thickBot="1">
      <c r="B2" s="403" t="s">
        <v>114</v>
      </c>
      <c r="C2" s="403"/>
      <c r="D2" s="403"/>
      <c r="E2" s="403"/>
      <c r="F2" s="403"/>
      <c r="G2" s="403"/>
      <c r="H2" s="403"/>
    </row>
    <row r="3" spans="1:10" s="146" customFormat="1" ht="58.95" customHeight="1" thickBot="1">
      <c r="A3" s="405" t="s">
        <v>225</v>
      </c>
      <c r="B3" s="406"/>
      <c r="C3" s="406"/>
      <c r="D3" s="406"/>
      <c r="E3" s="406"/>
      <c r="F3" s="406"/>
      <c r="G3" s="406"/>
      <c r="H3" s="407"/>
    </row>
    <row r="4" spans="1:10" s="146" customFormat="1" ht="61.2" customHeight="1" thickBot="1">
      <c r="A4" s="408" t="s">
        <v>343</v>
      </c>
      <c r="B4" s="409"/>
      <c r="C4" s="409"/>
      <c r="D4" s="409"/>
      <c r="H4" s="154"/>
    </row>
    <row r="5" spans="1:10" ht="0.6" customHeight="1" thickBot="1">
      <c r="A5" s="1" t="s">
        <v>344</v>
      </c>
      <c r="B5" s="222"/>
      <c r="C5" s="222"/>
      <c r="D5" s="222"/>
      <c r="H5" s="111"/>
    </row>
    <row r="6" spans="1:10" ht="48.75" customHeight="1" thickBot="1">
      <c r="A6" s="421" t="s">
        <v>154</v>
      </c>
      <c r="B6" s="422"/>
      <c r="C6" s="422"/>
      <c r="D6" s="423"/>
      <c r="E6" s="410" t="s">
        <v>155</v>
      </c>
      <c r="F6" s="411"/>
      <c r="G6" s="411"/>
      <c r="H6" s="412"/>
      <c r="I6" s="15"/>
      <c r="J6" s="15"/>
    </row>
    <row r="7" spans="1:10" ht="14.4" thickBot="1">
      <c r="A7" s="191"/>
      <c r="B7" s="191"/>
      <c r="C7" s="191"/>
      <c r="D7" s="191"/>
      <c r="E7" s="365"/>
      <c r="F7" s="365"/>
      <c r="G7" s="366"/>
      <c r="H7" s="367"/>
      <c r="I7" s="15"/>
      <c r="J7" s="15"/>
    </row>
    <row r="8" spans="1:10" ht="30.75" customHeight="1" thickBot="1">
      <c r="A8" s="380" t="s">
        <v>0</v>
      </c>
      <c r="B8" s="381" t="s">
        <v>349</v>
      </c>
      <c r="C8" s="382" t="s">
        <v>296</v>
      </c>
      <c r="D8" s="382" t="s">
        <v>298</v>
      </c>
      <c r="E8" s="380" t="s">
        <v>0</v>
      </c>
      <c r="F8" s="382" t="s">
        <v>297</v>
      </c>
      <c r="G8" s="368" t="s">
        <v>5</v>
      </c>
      <c r="H8" s="378" t="s">
        <v>6</v>
      </c>
      <c r="I8" s="15"/>
      <c r="J8" s="15"/>
    </row>
    <row r="9" spans="1:10" ht="15" customHeight="1">
      <c r="A9" s="417" t="s">
        <v>2</v>
      </c>
      <c r="B9" s="351" t="s">
        <v>7</v>
      </c>
      <c r="C9" s="338"/>
      <c r="D9" s="300"/>
      <c r="E9" s="415" t="s">
        <v>2</v>
      </c>
      <c r="F9" s="300"/>
      <c r="G9" s="250" t="s">
        <v>14</v>
      </c>
      <c r="H9" s="348" t="s">
        <v>156</v>
      </c>
      <c r="I9" s="15"/>
      <c r="J9" s="15"/>
    </row>
    <row r="10" spans="1:10" ht="15" customHeight="1">
      <c r="A10" s="418"/>
      <c r="B10" s="352" t="s">
        <v>101</v>
      </c>
      <c r="C10" s="319"/>
      <c r="D10" s="310"/>
      <c r="E10" s="416"/>
      <c r="F10" s="310"/>
      <c r="G10" s="210" t="s">
        <v>14</v>
      </c>
      <c r="H10" s="349" t="s">
        <v>156</v>
      </c>
      <c r="I10" s="15"/>
      <c r="J10" s="15"/>
    </row>
    <row r="11" spans="1:10" ht="15" customHeight="1">
      <c r="A11" s="418"/>
      <c r="B11" s="353" t="s">
        <v>8</v>
      </c>
      <c r="C11" s="319"/>
      <c r="D11" s="310"/>
      <c r="E11" s="416"/>
      <c r="F11" s="310"/>
      <c r="G11" s="210" t="s">
        <v>14</v>
      </c>
      <c r="H11" s="349" t="s">
        <v>156</v>
      </c>
      <c r="I11" s="15"/>
      <c r="J11" s="15"/>
    </row>
    <row r="12" spans="1:10" ht="15" customHeight="1" thickBot="1">
      <c r="A12" s="418"/>
      <c r="B12" s="352" t="s">
        <v>97</v>
      </c>
      <c r="C12" s="319"/>
      <c r="D12" s="310"/>
      <c r="E12" s="416"/>
      <c r="F12" s="310"/>
      <c r="G12" s="208" t="s">
        <v>14</v>
      </c>
      <c r="H12" s="349" t="s">
        <v>156</v>
      </c>
      <c r="I12" s="15"/>
      <c r="J12" s="15"/>
    </row>
    <row r="13" spans="1:10" ht="15" customHeight="1">
      <c r="A13" s="430" t="s">
        <v>3</v>
      </c>
      <c r="B13" s="354" t="s">
        <v>7</v>
      </c>
      <c r="C13" s="338"/>
      <c r="D13" s="300"/>
      <c r="E13" s="419" t="s">
        <v>3</v>
      </c>
      <c r="F13" s="300"/>
      <c r="G13" s="250" t="s">
        <v>14</v>
      </c>
      <c r="H13" s="348" t="s">
        <v>156</v>
      </c>
      <c r="I13" s="15"/>
      <c r="J13" s="15"/>
    </row>
    <row r="14" spans="1:10" ht="15" customHeight="1">
      <c r="A14" s="438"/>
      <c r="B14" s="355" t="s">
        <v>101</v>
      </c>
      <c r="C14" s="319"/>
      <c r="D14" s="310"/>
      <c r="E14" s="420"/>
      <c r="F14" s="310"/>
      <c r="G14" s="210" t="s">
        <v>14</v>
      </c>
      <c r="H14" s="349" t="s">
        <v>156</v>
      </c>
      <c r="I14" s="15"/>
      <c r="J14" s="15"/>
    </row>
    <row r="15" spans="1:10" ht="15" customHeight="1">
      <c r="A15" s="438"/>
      <c r="B15" s="355" t="s">
        <v>8</v>
      </c>
      <c r="C15" s="319"/>
      <c r="D15" s="310"/>
      <c r="E15" s="420"/>
      <c r="F15" s="310"/>
      <c r="G15" s="210" t="s">
        <v>14</v>
      </c>
      <c r="H15" s="349" t="s">
        <v>156</v>
      </c>
      <c r="I15" s="15"/>
      <c r="J15" s="15"/>
    </row>
    <row r="16" spans="1:10" ht="15" customHeight="1" thickBot="1">
      <c r="A16" s="431"/>
      <c r="B16" s="355" t="s">
        <v>97</v>
      </c>
      <c r="C16" s="319"/>
      <c r="D16" s="310"/>
      <c r="E16" s="420"/>
      <c r="F16" s="310"/>
      <c r="G16" s="208" t="s">
        <v>14</v>
      </c>
      <c r="H16" s="349" t="s">
        <v>156</v>
      </c>
      <c r="I16" s="15"/>
      <c r="J16" s="15"/>
    </row>
    <row r="17" spans="1:10" ht="15" customHeight="1">
      <c r="A17" s="397" t="s">
        <v>4</v>
      </c>
      <c r="B17" s="357" t="s">
        <v>7</v>
      </c>
      <c r="C17" s="338"/>
      <c r="D17" s="300"/>
      <c r="E17" s="439" t="s">
        <v>4</v>
      </c>
      <c r="F17" s="300"/>
      <c r="G17" s="250" t="s">
        <v>14</v>
      </c>
      <c r="H17" s="348" t="s">
        <v>156</v>
      </c>
      <c r="I17" s="15"/>
      <c r="J17" s="15"/>
    </row>
    <row r="18" spans="1:10" ht="15" customHeight="1">
      <c r="A18" s="398"/>
      <c r="B18" s="358" t="s">
        <v>101</v>
      </c>
      <c r="C18" s="319"/>
      <c r="D18" s="310"/>
      <c r="E18" s="404"/>
      <c r="F18" s="310"/>
      <c r="G18" s="210" t="s">
        <v>14</v>
      </c>
      <c r="H18" s="349" t="s">
        <v>156</v>
      </c>
      <c r="I18" s="15"/>
      <c r="J18" s="15"/>
    </row>
    <row r="19" spans="1:10" ht="15" customHeight="1">
      <c r="A19" s="398"/>
      <c r="B19" s="359" t="s">
        <v>8</v>
      </c>
      <c r="C19" s="319"/>
      <c r="D19" s="310"/>
      <c r="E19" s="404"/>
      <c r="F19" s="310"/>
      <c r="G19" s="210" t="s">
        <v>14</v>
      </c>
      <c r="H19" s="349" t="s">
        <v>156</v>
      </c>
      <c r="I19" s="15"/>
      <c r="J19" s="15"/>
    </row>
    <row r="20" spans="1:10" ht="15" customHeight="1" thickBot="1">
      <c r="A20" s="399"/>
      <c r="B20" s="369" t="s">
        <v>97</v>
      </c>
      <c r="C20" s="319"/>
      <c r="D20" s="310"/>
      <c r="E20" s="404"/>
      <c r="F20" s="310"/>
      <c r="G20" s="208" t="s">
        <v>14</v>
      </c>
      <c r="H20" s="349" t="s">
        <v>156</v>
      </c>
      <c r="I20" s="15"/>
      <c r="J20" s="15"/>
    </row>
    <row r="21" spans="1:10" ht="14.4" thickBot="1">
      <c r="B21" s="265" t="s">
        <v>94</v>
      </c>
      <c r="C21" s="262"/>
      <c r="D21" s="263"/>
      <c r="E21" s="263"/>
      <c r="F21" s="279"/>
      <c r="G21" s="344"/>
      <c r="H21" s="251"/>
      <c r="I21" s="15"/>
      <c r="J21" s="15"/>
    </row>
    <row r="22" spans="1:10" ht="13.8">
      <c r="A22" s="376" t="s">
        <v>2</v>
      </c>
      <c r="B22" s="351" t="s">
        <v>95</v>
      </c>
      <c r="C22" s="332"/>
      <c r="D22" s="332"/>
      <c r="E22" s="372" t="s">
        <v>2</v>
      </c>
      <c r="F22" s="339"/>
      <c r="G22" s="345" t="s">
        <v>14</v>
      </c>
      <c r="H22" s="335" t="s">
        <v>117</v>
      </c>
      <c r="I22" s="15"/>
      <c r="J22" s="15"/>
    </row>
    <row r="23" spans="1:10" ht="13.8">
      <c r="A23" s="377" t="s">
        <v>3</v>
      </c>
      <c r="B23" s="355" t="s">
        <v>95</v>
      </c>
      <c r="C23" s="310"/>
      <c r="D23" s="310"/>
      <c r="E23" s="373" t="s">
        <v>3</v>
      </c>
      <c r="F23" s="340"/>
      <c r="G23" s="346" t="s">
        <v>14</v>
      </c>
      <c r="H23" s="336" t="s">
        <v>117</v>
      </c>
      <c r="I23" s="15"/>
      <c r="J23" s="15"/>
    </row>
    <row r="24" spans="1:10" ht="14.4" thickBot="1">
      <c r="A24" s="261" t="s">
        <v>4</v>
      </c>
      <c r="B24" s="360" t="s">
        <v>95</v>
      </c>
      <c r="C24" s="311"/>
      <c r="D24" s="311"/>
      <c r="E24" s="285" t="s">
        <v>4</v>
      </c>
      <c r="F24" s="341"/>
      <c r="G24" s="346" t="s">
        <v>14</v>
      </c>
      <c r="H24" s="337" t="s">
        <v>117</v>
      </c>
      <c r="I24" s="15"/>
      <c r="J24" s="15"/>
    </row>
    <row r="25" spans="1:10" ht="14.4" thickBot="1">
      <c r="A25" s="376" t="s">
        <v>2</v>
      </c>
      <c r="B25" s="351" t="s">
        <v>96</v>
      </c>
      <c r="C25" s="300"/>
      <c r="D25" s="290"/>
      <c r="E25" s="374" t="s">
        <v>2</v>
      </c>
      <c r="F25" s="342"/>
      <c r="G25" s="346" t="s">
        <v>14</v>
      </c>
      <c r="H25" s="337" t="s">
        <v>117</v>
      </c>
      <c r="I25" s="15"/>
      <c r="J25" s="15"/>
    </row>
    <row r="26" spans="1:10" ht="14.4" thickBot="1">
      <c r="A26" s="377" t="s">
        <v>3</v>
      </c>
      <c r="B26" s="355" t="s">
        <v>96</v>
      </c>
      <c r="C26" s="310"/>
      <c r="D26" s="266"/>
      <c r="E26" s="373" t="s">
        <v>3</v>
      </c>
      <c r="F26" s="340"/>
      <c r="G26" s="346" t="s">
        <v>14</v>
      </c>
      <c r="H26" s="337" t="s">
        <v>117</v>
      </c>
      <c r="I26" s="15"/>
      <c r="J26" s="15"/>
    </row>
    <row r="27" spans="1:10" ht="14.4" thickBot="1">
      <c r="A27" s="261" t="s">
        <v>4</v>
      </c>
      <c r="B27" s="360" t="s">
        <v>96</v>
      </c>
      <c r="C27" s="311"/>
      <c r="D27" s="291"/>
      <c r="E27" s="285" t="s">
        <v>4</v>
      </c>
      <c r="F27" s="341"/>
      <c r="G27" s="347" t="s">
        <v>14</v>
      </c>
      <c r="H27" s="337" t="s">
        <v>117</v>
      </c>
      <c r="I27" s="15"/>
      <c r="J27" s="15"/>
    </row>
    <row r="28" spans="1:10" ht="14.4" thickBot="1">
      <c r="A28" s="283"/>
      <c r="B28" s="265" t="s">
        <v>341</v>
      </c>
      <c r="C28" s="262"/>
      <c r="D28" s="263"/>
      <c r="E28" s="263"/>
      <c r="F28" s="264"/>
      <c r="G28" s="343"/>
      <c r="H28" s="268"/>
      <c r="I28" s="15"/>
      <c r="J28" s="15"/>
    </row>
    <row r="29" spans="1:10" ht="16.2" customHeight="1" thickBot="1">
      <c r="A29" s="379" t="s">
        <v>350</v>
      </c>
      <c r="B29" s="334" t="s">
        <v>342</v>
      </c>
      <c r="C29" s="325"/>
      <c r="D29" s="271"/>
      <c r="E29" s="375" t="s">
        <v>350</v>
      </c>
      <c r="F29" s="324"/>
      <c r="G29" s="322" t="s">
        <v>14</v>
      </c>
      <c r="H29" s="350" t="s">
        <v>272</v>
      </c>
      <c r="I29" s="15"/>
      <c r="J29" s="15"/>
    </row>
    <row r="30" spans="1:10" ht="13.2" customHeight="1" thickBot="1">
      <c r="A30" s="283"/>
      <c r="B30" s="207" t="s">
        <v>345</v>
      </c>
      <c r="C30" s="262"/>
      <c r="D30" s="262"/>
      <c r="E30" s="413"/>
      <c r="F30" s="414"/>
      <c r="G30" s="211"/>
      <c r="H30" s="270"/>
      <c r="I30" s="15"/>
      <c r="J30" s="15"/>
    </row>
    <row r="31" spans="1:10" ht="41.4">
      <c r="A31" s="424" t="s">
        <v>227</v>
      </c>
      <c r="B31" s="275" t="s">
        <v>294</v>
      </c>
      <c r="C31" s="300"/>
      <c r="D31" s="300"/>
      <c r="E31" s="424" t="s">
        <v>227</v>
      </c>
      <c r="F31" s="300"/>
      <c r="G31" s="326" t="s">
        <v>228</v>
      </c>
      <c r="H31" s="427" t="s">
        <v>283</v>
      </c>
      <c r="I31" s="15"/>
      <c r="J31" s="15"/>
    </row>
    <row r="32" spans="1:10" ht="41.4">
      <c r="A32" s="425"/>
      <c r="B32" s="276" t="s">
        <v>295</v>
      </c>
      <c r="C32" s="332"/>
      <c r="D32" s="332"/>
      <c r="E32" s="425"/>
      <c r="F32" s="332"/>
      <c r="G32" s="327" t="s">
        <v>229</v>
      </c>
      <c r="H32" s="428"/>
      <c r="I32" s="15"/>
      <c r="J32" s="15"/>
    </row>
    <row r="33" spans="1:10" ht="41.4">
      <c r="A33" s="425"/>
      <c r="B33" s="276" t="s">
        <v>231</v>
      </c>
      <c r="C33" s="332"/>
      <c r="D33" s="332"/>
      <c r="E33" s="425"/>
      <c r="F33" s="332"/>
      <c r="G33" s="327" t="s">
        <v>228</v>
      </c>
      <c r="H33" s="428"/>
      <c r="I33" s="15"/>
      <c r="J33" s="15"/>
    </row>
    <row r="34" spans="1:10" ht="41.4">
      <c r="A34" s="425"/>
      <c r="B34" s="276" t="s">
        <v>230</v>
      </c>
      <c r="C34" s="332"/>
      <c r="D34" s="332"/>
      <c r="E34" s="425"/>
      <c r="F34" s="332"/>
      <c r="G34" s="327" t="s">
        <v>229</v>
      </c>
      <c r="H34" s="428"/>
      <c r="I34" s="15"/>
      <c r="J34" s="15"/>
    </row>
    <row r="35" spans="1:10" ht="41.4">
      <c r="A35" s="425"/>
      <c r="B35" s="276" t="s">
        <v>284</v>
      </c>
      <c r="C35" s="332"/>
      <c r="D35" s="332"/>
      <c r="E35" s="425"/>
      <c r="F35" s="332"/>
      <c r="G35" s="327" t="s">
        <v>228</v>
      </c>
      <c r="H35" s="428"/>
      <c r="I35" s="15"/>
      <c r="J35" s="15"/>
    </row>
    <row r="36" spans="1:10" ht="42" thickBot="1">
      <c r="A36" s="425"/>
      <c r="B36" s="277" t="s">
        <v>285</v>
      </c>
      <c r="C36" s="333"/>
      <c r="D36" s="333"/>
      <c r="E36" s="425"/>
      <c r="F36" s="333"/>
      <c r="G36" s="316" t="s">
        <v>229</v>
      </c>
      <c r="H36" s="428"/>
      <c r="I36" s="15"/>
      <c r="J36" s="15"/>
    </row>
    <row r="37" spans="1:10" ht="13.2" customHeight="1" thickBot="1">
      <c r="A37" s="425"/>
      <c r="B37" s="269" t="s">
        <v>346</v>
      </c>
      <c r="C37" s="262"/>
      <c r="D37" s="272"/>
      <c r="E37" s="425"/>
      <c r="F37" s="274"/>
      <c r="G37" s="328"/>
      <c r="H37" s="428"/>
      <c r="I37" s="15"/>
      <c r="J37" s="15"/>
    </row>
    <row r="38" spans="1:10" s="192" customFormat="1" ht="41.4">
      <c r="A38" s="425"/>
      <c r="B38" s="275" t="s">
        <v>294</v>
      </c>
      <c r="C38" s="300"/>
      <c r="D38" s="267"/>
      <c r="E38" s="425"/>
      <c r="F38" s="300"/>
      <c r="G38" s="329" t="s">
        <v>228</v>
      </c>
      <c r="H38" s="428"/>
      <c r="I38" s="191"/>
      <c r="J38" s="191"/>
    </row>
    <row r="39" spans="1:10" s="192" customFormat="1" ht="41.4">
      <c r="A39" s="425"/>
      <c r="B39" s="276" t="s">
        <v>295</v>
      </c>
      <c r="C39" s="310"/>
      <c r="D39" s="266"/>
      <c r="E39" s="425"/>
      <c r="F39" s="310"/>
      <c r="G39" s="330" t="s">
        <v>229</v>
      </c>
      <c r="H39" s="428"/>
      <c r="I39" s="191"/>
      <c r="J39" s="191"/>
    </row>
    <row r="40" spans="1:10" s="192" customFormat="1" ht="41.4">
      <c r="A40" s="425"/>
      <c r="B40" s="276" t="s">
        <v>231</v>
      </c>
      <c r="C40" s="310"/>
      <c r="D40" s="266"/>
      <c r="E40" s="425"/>
      <c r="F40" s="310"/>
      <c r="G40" s="330" t="s">
        <v>228</v>
      </c>
      <c r="H40" s="428"/>
      <c r="I40" s="191"/>
      <c r="J40" s="191"/>
    </row>
    <row r="41" spans="1:10" s="192" customFormat="1" ht="41.4">
      <c r="A41" s="425"/>
      <c r="B41" s="276" t="s">
        <v>230</v>
      </c>
      <c r="C41" s="310"/>
      <c r="D41" s="266"/>
      <c r="E41" s="425"/>
      <c r="F41" s="310"/>
      <c r="G41" s="330" t="s">
        <v>229</v>
      </c>
      <c r="H41" s="428"/>
      <c r="I41" s="191"/>
      <c r="J41" s="191"/>
    </row>
    <row r="42" spans="1:10" s="192" customFormat="1" ht="41.4">
      <c r="A42" s="425"/>
      <c r="B42" s="276" t="s">
        <v>284</v>
      </c>
      <c r="C42" s="310"/>
      <c r="D42" s="266"/>
      <c r="E42" s="425"/>
      <c r="F42" s="310"/>
      <c r="G42" s="330" t="s">
        <v>228</v>
      </c>
      <c r="H42" s="428"/>
      <c r="I42" s="191"/>
      <c r="J42" s="191"/>
    </row>
    <row r="43" spans="1:10" s="192" customFormat="1" ht="42" thickBot="1">
      <c r="A43" s="426"/>
      <c r="B43" s="277" t="s">
        <v>285</v>
      </c>
      <c r="C43" s="311"/>
      <c r="D43" s="278"/>
      <c r="E43" s="426"/>
      <c r="F43" s="311"/>
      <c r="G43" s="331" t="s">
        <v>229</v>
      </c>
      <c r="H43" s="429"/>
      <c r="I43" s="191"/>
      <c r="J43" s="191"/>
    </row>
    <row r="44" spans="1:10" s="192" customFormat="1" ht="14.4" thickBot="1">
      <c r="A44" s="284"/>
      <c r="B44" s="265" t="s">
        <v>9</v>
      </c>
      <c r="C44" s="262"/>
      <c r="D44" s="263"/>
      <c r="E44" s="279"/>
      <c r="F44" s="279"/>
      <c r="G44" s="273"/>
      <c r="H44" s="268"/>
      <c r="I44" s="191"/>
      <c r="J44" s="191"/>
    </row>
    <row r="45" spans="1:10" s="192" customFormat="1" ht="14.4" thickBot="1">
      <c r="A45" s="371" t="s">
        <v>2</v>
      </c>
      <c r="B45" s="361" t="s">
        <v>10</v>
      </c>
      <c r="C45" s="325"/>
      <c r="D45" s="325"/>
      <c r="E45" s="370" t="s">
        <v>2</v>
      </c>
      <c r="F45" s="323"/>
      <c r="G45" s="322" t="s">
        <v>123</v>
      </c>
      <c r="H45" s="321" t="s">
        <v>124</v>
      </c>
      <c r="I45" s="191"/>
      <c r="J45" s="191"/>
    </row>
    <row r="46" spans="1:10" s="192" customFormat="1" ht="14.4" thickBot="1">
      <c r="A46" s="284"/>
      <c r="B46" s="265" t="s">
        <v>11</v>
      </c>
      <c r="C46" s="282"/>
      <c r="D46" s="249"/>
      <c r="E46" s="209"/>
      <c r="F46" s="209"/>
      <c r="G46" s="273"/>
      <c r="H46" s="268"/>
      <c r="I46" s="191"/>
      <c r="J46" s="191"/>
    </row>
    <row r="47" spans="1:10" s="192" customFormat="1" ht="15" customHeight="1">
      <c r="A47" s="430" t="s">
        <v>3</v>
      </c>
      <c r="B47" s="354" t="s">
        <v>176</v>
      </c>
      <c r="C47" s="432" t="s">
        <v>178</v>
      </c>
      <c r="D47" s="433"/>
      <c r="E47" s="433"/>
      <c r="F47" s="434"/>
      <c r="G47" s="314" t="s">
        <v>16</v>
      </c>
      <c r="H47" s="320" t="s">
        <v>178</v>
      </c>
      <c r="I47" s="191"/>
      <c r="J47" s="191"/>
    </row>
    <row r="48" spans="1:10" s="192" customFormat="1" ht="15" customHeight="1" thickBot="1">
      <c r="A48" s="431"/>
      <c r="B48" s="356" t="s">
        <v>176</v>
      </c>
      <c r="C48" s="435"/>
      <c r="D48" s="436"/>
      <c r="E48" s="436"/>
      <c r="F48" s="437"/>
      <c r="G48" s="316" t="s">
        <v>15</v>
      </c>
      <c r="H48" s="309" t="s">
        <v>178</v>
      </c>
      <c r="I48" s="191"/>
      <c r="J48" s="191"/>
    </row>
    <row r="49" spans="1:10" s="18" customFormat="1" ht="15" thickBot="1">
      <c r="A49" s="284"/>
      <c r="B49" s="262" t="s">
        <v>288</v>
      </c>
      <c r="C49" s="262"/>
      <c r="D49" s="263"/>
      <c r="E49" s="263"/>
      <c r="F49" s="286"/>
      <c r="G49" s="287"/>
      <c r="H49" s="318"/>
    </row>
    <row r="50" spans="1:10" ht="28.95" customHeight="1">
      <c r="A50" s="397" t="s">
        <v>4</v>
      </c>
      <c r="B50" s="357" t="s">
        <v>102</v>
      </c>
      <c r="C50" s="300"/>
      <c r="D50" s="300"/>
      <c r="E50" s="404" t="s">
        <v>4</v>
      </c>
      <c r="F50" s="300"/>
      <c r="G50" s="314" t="s">
        <v>16</v>
      </c>
      <c r="H50" s="317" t="s">
        <v>351</v>
      </c>
      <c r="I50" s="15"/>
      <c r="J50" s="15"/>
    </row>
    <row r="51" spans="1:10" ht="15" customHeight="1">
      <c r="A51" s="398"/>
      <c r="B51" s="358" t="s">
        <v>161</v>
      </c>
      <c r="C51" s="310"/>
      <c r="D51" s="310"/>
      <c r="E51" s="404"/>
      <c r="F51" s="301">
        <f>'CADD Legacy pump ancil list 1'!C36</f>
        <v>0</v>
      </c>
      <c r="G51" s="315" t="s">
        <v>16</v>
      </c>
      <c r="H51" s="289" t="s">
        <v>18</v>
      </c>
      <c r="I51" s="15"/>
      <c r="J51" s="15"/>
    </row>
    <row r="52" spans="1:10" ht="15" customHeight="1">
      <c r="A52" s="398"/>
      <c r="B52" s="358" t="s">
        <v>160</v>
      </c>
      <c r="C52" s="310"/>
      <c r="D52" s="310"/>
      <c r="E52" s="404"/>
      <c r="F52" s="301">
        <f>'CADD Legacy pump ancil list 1'!C37</f>
        <v>0</v>
      </c>
      <c r="G52" s="315" t="s">
        <v>16</v>
      </c>
      <c r="H52" s="289" t="s">
        <v>18</v>
      </c>
      <c r="I52" s="15"/>
      <c r="J52" s="15"/>
    </row>
    <row r="53" spans="1:10" ht="15" customHeight="1" thickBot="1">
      <c r="A53" s="399"/>
      <c r="B53" s="360" t="s">
        <v>30</v>
      </c>
      <c r="C53" s="311"/>
      <c r="D53" s="311"/>
      <c r="E53" s="404"/>
      <c r="F53" s="302">
        <f>'CADD Legacy pump ancil list 1'!C38</f>
        <v>0</v>
      </c>
      <c r="G53" s="316" t="s">
        <v>16</v>
      </c>
      <c r="H53" s="288" t="s">
        <v>18</v>
      </c>
      <c r="I53" s="15"/>
      <c r="J53" s="15"/>
    </row>
    <row r="54" spans="1:10" s="18" customFormat="1" ht="15" thickBot="1">
      <c r="A54" s="284"/>
      <c r="B54" s="262" t="s">
        <v>289</v>
      </c>
      <c r="C54" s="262"/>
      <c r="D54" s="263"/>
      <c r="E54" s="286"/>
      <c r="F54" s="286"/>
      <c r="G54" s="287"/>
      <c r="H54" s="313"/>
    </row>
    <row r="55" spans="1:10" ht="27.6">
      <c r="A55" s="397" t="s">
        <v>4</v>
      </c>
      <c r="B55" s="357" t="s">
        <v>102</v>
      </c>
      <c r="C55" s="300"/>
      <c r="D55" s="267"/>
      <c r="E55" s="404" t="s">
        <v>4</v>
      </c>
      <c r="F55" s="300"/>
      <c r="G55" s="314" t="s">
        <v>16</v>
      </c>
      <c r="H55" s="317" t="s">
        <v>352</v>
      </c>
      <c r="I55" s="15"/>
      <c r="J55" s="15"/>
    </row>
    <row r="56" spans="1:10" ht="13.8">
      <c r="A56" s="398"/>
      <c r="B56" s="358" t="s">
        <v>161</v>
      </c>
      <c r="C56" s="310"/>
      <c r="D56" s="266"/>
      <c r="E56" s="404"/>
      <c r="F56" s="301">
        <f>'CADDLegacy Ancil List 2 Paed'!C36</f>
        <v>0</v>
      </c>
      <c r="G56" s="315" t="s">
        <v>16</v>
      </c>
      <c r="H56" s="289" t="s">
        <v>177</v>
      </c>
      <c r="I56" s="15"/>
      <c r="J56" s="15"/>
    </row>
    <row r="57" spans="1:10" ht="13.8">
      <c r="A57" s="398"/>
      <c r="B57" s="358" t="s">
        <v>160</v>
      </c>
      <c r="C57" s="310"/>
      <c r="D57" s="266"/>
      <c r="E57" s="404"/>
      <c r="F57" s="301">
        <f>'CADDLegacy Ancil List 2 Paed'!C37</f>
        <v>0</v>
      </c>
      <c r="G57" s="315" t="s">
        <v>16</v>
      </c>
      <c r="H57" s="289" t="s">
        <v>177</v>
      </c>
      <c r="I57" s="15"/>
      <c r="J57" s="15"/>
    </row>
    <row r="58" spans="1:10" ht="14.4" thickBot="1">
      <c r="A58" s="399"/>
      <c r="B58" s="360" t="s">
        <v>30</v>
      </c>
      <c r="C58" s="311"/>
      <c r="D58" s="278"/>
      <c r="E58" s="404"/>
      <c r="F58" s="301">
        <f>'CADDLegacy Ancil List 2 Paed'!C38</f>
        <v>0</v>
      </c>
      <c r="G58" s="316" t="s">
        <v>16</v>
      </c>
      <c r="H58" s="288" t="s">
        <v>177</v>
      </c>
      <c r="I58" s="15"/>
      <c r="J58" s="15"/>
    </row>
    <row r="59" spans="1:10" ht="15" thickBot="1">
      <c r="A59" s="284"/>
      <c r="B59" s="265" t="s">
        <v>40</v>
      </c>
      <c r="C59" s="262"/>
      <c r="D59" s="263"/>
      <c r="E59" s="286"/>
      <c r="F59" s="286"/>
      <c r="G59" s="287"/>
      <c r="H59" s="313"/>
      <c r="I59" s="15"/>
      <c r="J59" s="15"/>
    </row>
    <row r="60" spans="1:10" ht="26.25" customHeight="1">
      <c r="A60" s="397" t="s">
        <v>4</v>
      </c>
      <c r="B60" s="357" t="s">
        <v>103</v>
      </c>
      <c r="C60" s="300"/>
      <c r="D60" s="300"/>
      <c r="E60" s="397" t="s">
        <v>4</v>
      </c>
      <c r="F60" s="300"/>
      <c r="G60" s="314" t="s">
        <v>16</v>
      </c>
      <c r="H60" s="307" t="s">
        <v>352</v>
      </c>
      <c r="I60" s="15"/>
      <c r="J60" s="15"/>
    </row>
    <row r="61" spans="1:10" ht="15" customHeight="1">
      <c r="A61" s="398"/>
      <c r="B61" s="358" t="s">
        <v>33</v>
      </c>
      <c r="C61" s="310"/>
      <c r="D61" s="310"/>
      <c r="E61" s="398"/>
      <c r="F61" s="301">
        <f>'Crono pump ancil list 3'!C34</f>
        <v>0</v>
      </c>
      <c r="G61" s="315" t="s">
        <v>16</v>
      </c>
      <c r="H61" s="308" t="s">
        <v>19</v>
      </c>
      <c r="I61" s="15"/>
      <c r="J61" s="15"/>
    </row>
    <row r="62" spans="1:10" ht="15" customHeight="1">
      <c r="A62" s="398"/>
      <c r="B62" s="358" t="s">
        <v>34</v>
      </c>
      <c r="C62" s="310"/>
      <c r="D62" s="310"/>
      <c r="E62" s="398"/>
      <c r="F62" s="301">
        <f>'Crono pump ancil list 3'!C35</f>
        <v>0</v>
      </c>
      <c r="G62" s="315" t="s">
        <v>16</v>
      </c>
      <c r="H62" s="308" t="s">
        <v>19</v>
      </c>
      <c r="I62" s="15"/>
      <c r="J62" s="15"/>
    </row>
    <row r="63" spans="1:10" ht="15" customHeight="1">
      <c r="A63" s="398"/>
      <c r="B63" s="358" t="s">
        <v>36</v>
      </c>
      <c r="C63" s="310"/>
      <c r="D63" s="310"/>
      <c r="E63" s="398"/>
      <c r="F63" s="301">
        <f>'Crono pump ancil list 3'!C36</f>
        <v>0</v>
      </c>
      <c r="G63" s="315" t="s">
        <v>16</v>
      </c>
      <c r="H63" s="308" t="s">
        <v>19</v>
      </c>
      <c r="I63" s="15"/>
      <c r="J63" s="15"/>
    </row>
    <row r="64" spans="1:10" ht="15" customHeight="1" thickBot="1">
      <c r="A64" s="399"/>
      <c r="B64" s="360" t="s">
        <v>35</v>
      </c>
      <c r="C64" s="311"/>
      <c r="D64" s="311"/>
      <c r="E64" s="399"/>
      <c r="F64" s="301">
        <f>'Crono pump ancil list 3'!C37</f>
        <v>0</v>
      </c>
      <c r="G64" s="316" t="s">
        <v>16</v>
      </c>
      <c r="H64" s="309" t="s">
        <v>19</v>
      </c>
      <c r="I64" s="15"/>
      <c r="J64" s="15"/>
    </row>
    <row r="65" spans="1:10" ht="14.4" thickBot="1">
      <c r="A65" s="284"/>
      <c r="B65" s="262" t="s">
        <v>93</v>
      </c>
      <c r="C65" s="262"/>
      <c r="D65" s="263"/>
      <c r="E65" s="279" t="s">
        <v>105</v>
      </c>
      <c r="F65" s="279"/>
      <c r="G65" s="292"/>
      <c r="H65" s="306"/>
      <c r="I65" s="15"/>
      <c r="J65" s="15"/>
    </row>
    <row r="66" spans="1:10" ht="27" customHeight="1">
      <c r="A66" s="397" t="s">
        <v>4</v>
      </c>
      <c r="B66" s="357" t="s">
        <v>104</v>
      </c>
      <c r="C66" s="300"/>
      <c r="D66" s="300"/>
      <c r="E66" s="397" t="s">
        <v>4</v>
      </c>
      <c r="F66" s="300"/>
      <c r="G66" s="303" t="s">
        <v>16</v>
      </c>
      <c r="H66" s="307" t="s">
        <v>352</v>
      </c>
      <c r="I66" s="15"/>
      <c r="J66" s="15"/>
    </row>
    <row r="67" spans="1:10" ht="12.75" customHeight="1">
      <c r="A67" s="398"/>
      <c r="B67" s="358" t="s">
        <v>125</v>
      </c>
      <c r="C67" s="310"/>
      <c r="D67" s="310"/>
      <c r="E67" s="398"/>
      <c r="F67" s="301">
        <f>'iJet pump ancil list 4'!C27</f>
        <v>0</v>
      </c>
      <c r="G67" s="304" t="s">
        <v>16</v>
      </c>
      <c r="H67" s="308" t="s">
        <v>49</v>
      </c>
      <c r="I67" s="15"/>
      <c r="J67" s="15"/>
    </row>
    <row r="68" spans="1:10" ht="12.75" customHeight="1" thickBot="1">
      <c r="A68" s="399"/>
      <c r="B68" s="360" t="s">
        <v>125</v>
      </c>
      <c r="C68" s="311"/>
      <c r="D68" s="311"/>
      <c r="E68" s="399"/>
      <c r="F68" s="302">
        <f>'iJet pump ancil list 4'!C29</f>
        <v>0</v>
      </c>
      <c r="G68" s="305" t="s">
        <v>15</v>
      </c>
      <c r="H68" s="309" t="s">
        <v>49</v>
      </c>
      <c r="I68" s="15"/>
      <c r="J68" s="15"/>
    </row>
    <row r="69" spans="1:10" ht="15" thickBot="1">
      <c r="A69" s="284"/>
      <c r="B69" s="265" t="s">
        <v>292</v>
      </c>
      <c r="C69" s="262"/>
      <c r="D69" s="263"/>
      <c r="E69" s="286"/>
      <c r="F69" s="286"/>
      <c r="G69" s="287"/>
      <c r="H69" s="313"/>
      <c r="I69" s="15"/>
      <c r="J69" s="15"/>
    </row>
    <row r="70" spans="1:10" s="18" customFormat="1" ht="26.25" customHeight="1">
      <c r="A70" s="397" t="s">
        <v>4</v>
      </c>
      <c r="B70" s="357" t="s">
        <v>186</v>
      </c>
      <c r="C70" s="300"/>
      <c r="D70" s="300"/>
      <c r="E70" s="397" t="s">
        <v>4</v>
      </c>
      <c r="F70" s="300"/>
      <c r="G70" s="303" t="s">
        <v>16</v>
      </c>
      <c r="H70" s="307" t="s">
        <v>352</v>
      </c>
    </row>
    <row r="71" spans="1:10" ht="15" customHeight="1">
      <c r="A71" s="398"/>
      <c r="B71" s="358" t="s">
        <v>179</v>
      </c>
      <c r="C71" s="310"/>
      <c r="D71" s="310"/>
      <c r="E71" s="398"/>
      <c r="F71" s="301">
        <f>'CADD Solis Ancil List 6'!C33</f>
        <v>0</v>
      </c>
      <c r="G71" s="304" t="s">
        <v>16</v>
      </c>
      <c r="H71" s="308" t="s">
        <v>246</v>
      </c>
      <c r="I71" s="15"/>
      <c r="J71" s="15"/>
    </row>
    <row r="72" spans="1:10" ht="15" customHeight="1">
      <c r="A72" s="398"/>
      <c r="B72" s="358" t="s">
        <v>180</v>
      </c>
      <c r="C72" s="310"/>
      <c r="D72" s="310"/>
      <c r="E72" s="398"/>
      <c r="F72" s="301">
        <f>'CADD Solis Ancil List 6'!C34</f>
        <v>0</v>
      </c>
      <c r="G72" s="304" t="s">
        <v>16</v>
      </c>
      <c r="H72" s="308" t="s">
        <v>246</v>
      </c>
      <c r="I72" s="15"/>
      <c r="J72" s="15"/>
    </row>
    <row r="73" spans="1:10" ht="15" customHeight="1" thickBot="1">
      <c r="A73" s="399"/>
      <c r="B73" s="360" t="s">
        <v>168</v>
      </c>
      <c r="C73" s="311"/>
      <c r="D73" s="311"/>
      <c r="E73" s="399"/>
      <c r="F73" s="301">
        <f>'CADD Solis Ancil List 6'!C35</f>
        <v>0</v>
      </c>
      <c r="G73" s="305" t="s">
        <v>16</v>
      </c>
      <c r="H73" s="309" t="s">
        <v>246</v>
      </c>
      <c r="I73" s="15"/>
      <c r="J73" s="15"/>
    </row>
    <row r="74" spans="1:10" ht="14.4" thickBot="1">
      <c r="A74" s="284"/>
      <c r="B74" s="265" t="s">
        <v>291</v>
      </c>
      <c r="C74" s="262"/>
      <c r="D74" s="263"/>
      <c r="E74" s="293"/>
      <c r="F74" s="293"/>
      <c r="G74" s="292"/>
      <c r="H74" s="306"/>
    </row>
    <row r="75" spans="1:10" ht="27.6">
      <c r="A75" s="397" t="s">
        <v>4</v>
      </c>
      <c r="B75" s="357" t="s">
        <v>187</v>
      </c>
      <c r="C75" s="300"/>
      <c r="D75" s="300"/>
      <c r="E75" s="397" t="s">
        <v>4</v>
      </c>
      <c r="F75" s="300"/>
      <c r="G75" s="303" t="s">
        <v>16</v>
      </c>
      <c r="H75" s="307" t="s">
        <v>353</v>
      </c>
    </row>
    <row r="76" spans="1:10" ht="15" customHeight="1">
      <c r="A76" s="398"/>
      <c r="B76" s="358" t="s">
        <v>179</v>
      </c>
      <c r="C76" s="310"/>
      <c r="D76" s="310"/>
      <c r="E76" s="398"/>
      <c r="F76" s="301">
        <f>'CADD Solis Ancil List 7 Paed'!C33</f>
        <v>0</v>
      </c>
      <c r="G76" s="304" t="s">
        <v>16</v>
      </c>
      <c r="H76" s="308" t="s">
        <v>247</v>
      </c>
    </row>
    <row r="77" spans="1:10" ht="15" customHeight="1">
      <c r="A77" s="398"/>
      <c r="B77" s="358" t="s">
        <v>180</v>
      </c>
      <c r="C77" s="310"/>
      <c r="D77" s="310"/>
      <c r="E77" s="398"/>
      <c r="F77" s="301">
        <f>'CADD Solis Ancil List 7 Paed'!C34</f>
        <v>0</v>
      </c>
      <c r="G77" s="304" t="s">
        <v>16</v>
      </c>
      <c r="H77" s="308" t="s">
        <v>247</v>
      </c>
    </row>
    <row r="78" spans="1:10" ht="15" customHeight="1" thickBot="1">
      <c r="A78" s="399"/>
      <c r="B78" s="360" t="s">
        <v>168</v>
      </c>
      <c r="C78" s="311"/>
      <c r="D78" s="311"/>
      <c r="E78" s="399"/>
      <c r="F78" s="301">
        <f>'CADD Solis Ancil List 7 Paed'!C35</f>
        <v>0</v>
      </c>
      <c r="G78" s="305" t="s">
        <v>16</v>
      </c>
      <c r="H78" s="309" t="s">
        <v>247</v>
      </c>
    </row>
    <row r="79" spans="1:10" ht="15" customHeight="1" thickBot="1">
      <c r="A79" s="284"/>
      <c r="B79" s="262" t="s">
        <v>293</v>
      </c>
      <c r="C79" s="262"/>
      <c r="D79" s="263"/>
      <c r="E79" s="400"/>
      <c r="F79" s="400"/>
      <c r="G79" s="292"/>
      <c r="H79" s="312"/>
    </row>
    <row r="80" spans="1:10" ht="26.25" customHeight="1">
      <c r="A80" s="397" t="s">
        <v>4</v>
      </c>
      <c r="B80" s="357" t="s">
        <v>232</v>
      </c>
      <c r="C80" s="300"/>
      <c r="D80" s="300"/>
      <c r="E80" s="397" t="s">
        <v>4</v>
      </c>
      <c r="F80" s="300"/>
      <c r="G80" s="303" t="s">
        <v>16</v>
      </c>
      <c r="H80" s="307" t="s">
        <v>352</v>
      </c>
    </row>
    <row r="81" spans="1:8" ht="15" customHeight="1">
      <c r="A81" s="398"/>
      <c r="B81" s="358" t="s">
        <v>233</v>
      </c>
      <c r="C81" s="310"/>
      <c r="D81" s="310"/>
      <c r="E81" s="398"/>
      <c r="F81" s="301">
        <f>'Avoset ancil list 8'!C32</f>
        <v>0</v>
      </c>
      <c r="G81" s="304" t="s">
        <v>16</v>
      </c>
      <c r="H81" s="308" t="s">
        <v>42</v>
      </c>
    </row>
    <row r="82" spans="1:8" ht="15" customHeight="1">
      <c r="A82" s="398"/>
      <c r="B82" s="358" t="s">
        <v>234</v>
      </c>
      <c r="C82" s="310"/>
      <c r="D82" s="310"/>
      <c r="E82" s="398"/>
      <c r="F82" s="301">
        <f>'Avoset ancil list 8'!C33</f>
        <v>0</v>
      </c>
      <c r="G82" s="304" t="s">
        <v>16</v>
      </c>
      <c r="H82" s="308" t="s">
        <v>42</v>
      </c>
    </row>
    <row r="83" spans="1:8" ht="15" customHeight="1" thickBot="1">
      <c r="A83" s="399"/>
      <c r="B83" s="360" t="s">
        <v>235</v>
      </c>
      <c r="C83" s="311"/>
      <c r="D83" s="311"/>
      <c r="E83" s="399"/>
      <c r="F83" s="301">
        <f>'Avoset ancil list 8'!C34</f>
        <v>0</v>
      </c>
      <c r="G83" s="305" t="s">
        <v>16</v>
      </c>
      <c r="H83" s="309" t="s">
        <v>42</v>
      </c>
    </row>
    <row r="84" spans="1:8" ht="13.2" customHeight="1" thickBot="1">
      <c r="A84" s="284"/>
      <c r="B84" s="262" t="s">
        <v>290</v>
      </c>
      <c r="C84" s="401"/>
      <c r="D84" s="402"/>
      <c r="E84" s="402"/>
      <c r="F84" s="402"/>
      <c r="G84" s="292"/>
      <c r="H84" s="306"/>
    </row>
    <row r="85" spans="1:8" ht="26.25" customHeight="1">
      <c r="A85" s="397" t="s">
        <v>4</v>
      </c>
      <c r="B85" s="362" t="s">
        <v>232</v>
      </c>
      <c r="C85" s="294"/>
      <c r="D85" s="295"/>
      <c r="E85" s="397" t="s">
        <v>4</v>
      </c>
      <c r="F85" s="300"/>
      <c r="G85" s="303" t="s">
        <v>16</v>
      </c>
      <c r="H85" s="307" t="s">
        <v>352</v>
      </c>
    </row>
    <row r="86" spans="1:8" ht="15" customHeight="1">
      <c r="A86" s="398"/>
      <c r="B86" s="363" t="s">
        <v>233</v>
      </c>
      <c r="C86" s="296"/>
      <c r="D86" s="297"/>
      <c r="E86" s="398"/>
      <c r="F86" s="301">
        <f>'Avoset ancil list 9 Paed'!C36</f>
        <v>0</v>
      </c>
      <c r="G86" s="304" t="s">
        <v>16</v>
      </c>
      <c r="H86" s="308" t="s">
        <v>42</v>
      </c>
    </row>
    <row r="87" spans="1:8" ht="15" customHeight="1">
      <c r="A87" s="398"/>
      <c r="B87" s="363" t="s">
        <v>234</v>
      </c>
      <c r="C87" s="296"/>
      <c r="D87" s="297"/>
      <c r="E87" s="398"/>
      <c r="F87" s="301">
        <f>'Avoset ancil list 9 Paed'!C37</f>
        <v>0</v>
      </c>
      <c r="G87" s="304" t="s">
        <v>16</v>
      </c>
      <c r="H87" s="308" t="s">
        <v>42</v>
      </c>
    </row>
    <row r="88" spans="1:8" ht="15" customHeight="1" thickBot="1">
      <c r="A88" s="399"/>
      <c r="B88" s="364" t="s">
        <v>235</v>
      </c>
      <c r="C88" s="298"/>
      <c r="D88" s="299"/>
      <c r="E88" s="399"/>
      <c r="F88" s="301">
        <f>'Avoset ancil list 9 Paed'!C38</f>
        <v>0</v>
      </c>
      <c r="G88" s="305" t="s">
        <v>16</v>
      </c>
      <c r="H88" s="309" t="s">
        <v>42</v>
      </c>
    </row>
    <row r="93" spans="1:8">
      <c r="H93" s="1" t="s">
        <v>188</v>
      </c>
    </row>
  </sheetData>
  <sheetProtection algorithmName="SHA-512" hashValue="vc/dAFzXvuoz9mnPBeHfHN19tNTRIPEB6Eu0D88da+gVdGF+HFreWeYxS8QWtTdDQIc5JKFs0sNYSMYZGaLrWw==" saltValue="0bvHx6ZyUi1JwFdYU+ZKhQ==" spinCount="100000" sheet="1" formatCells="0" formatColumns="0" formatRows="0"/>
  <mergeCells count="35">
    <mergeCell ref="E31:E43"/>
    <mergeCell ref="H31:H43"/>
    <mergeCell ref="A47:A48"/>
    <mergeCell ref="C47:F48"/>
    <mergeCell ref="A13:A16"/>
    <mergeCell ref="E17:E20"/>
    <mergeCell ref="A17:A20"/>
    <mergeCell ref="A31:A43"/>
    <mergeCell ref="B2:H2"/>
    <mergeCell ref="A75:A78"/>
    <mergeCell ref="E80:E83"/>
    <mergeCell ref="A80:A83"/>
    <mergeCell ref="E50:E53"/>
    <mergeCell ref="A50:A53"/>
    <mergeCell ref="E55:E58"/>
    <mergeCell ref="A55:A58"/>
    <mergeCell ref="A3:H3"/>
    <mergeCell ref="A4:D4"/>
    <mergeCell ref="E6:H6"/>
    <mergeCell ref="E30:F30"/>
    <mergeCell ref="E9:E12"/>
    <mergeCell ref="A9:A12"/>
    <mergeCell ref="E13:E16"/>
    <mergeCell ref="A6:D6"/>
    <mergeCell ref="E85:E88"/>
    <mergeCell ref="A85:A88"/>
    <mergeCell ref="A60:A64"/>
    <mergeCell ref="E66:E68"/>
    <mergeCell ref="A66:A68"/>
    <mergeCell ref="E70:E73"/>
    <mergeCell ref="A70:A73"/>
    <mergeCell ref="E79:F79"/>
    <mergeCell ref="E60:E64"/>
    <mergeCell ref="E75:E78"/>
    <mergeCell ref="C84:F84"/>
  </mergeCells>
  <pageMargins left="0" right="0" top="0.74803149606299213" bottom="0.74803149606299213" header="0.31496062992125984" footer="0.31496062992125984"/>
  <pageSetup paperSize="9" scale="58" fitToHeight="2" orientation="landscape" r:id="rId1"/>
  <ignoredErrors>
    <ignoredError sqref="F59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J54"/>
  <sheetViews>
    <sheetView workbookViewId="0">
      <selection activeCell="A14" sqref="A14"/>
    </sheetView>
  </sheetViews>
  <sheetFormatPr defaultColWidth="9.21875" defaultRowHeight="14.4"/>
  <cols>
    <col min="1" max="1" width="22.77734375" style="6" customWidth="1"/>
    <col min="2" max="2" width="71.21875" customWidth="1"/>
    <col min="3" max="3" width="21" customWidth="1"/>
    <col min="4" max="4" width="17.21875" customWidth="1"/>
    <col min="5" max="7" width="14.77734375" style="2" customWidth="1"/>
    <col min="8" max="8" width="13.5546875" customWidth="1"/>
  </cols>
  <sheetData>
    <row r="1" spans="1:10" ht="16.5" customHeight="1">
      <c r="A1" s="18" t="s">
        <v>259</v>
      </c>
      <c r="C1" s="1" t="s">
        <v>114</v>
      </c>
      <c r="F1" s="111"/>
    </row>
    <row r="2" spans="1:10" ht="51" customHeight="1">
      <c r="A2" s="459" t="str">
        <f>'CMU PAH Price Schedule 2023'!A3:H3</f>
        <v>NHS National Framework Agreement Home Delivery Service – Pulmonary Hypertension
Period of framework:  1 June 2024 to 31 May 2026 with options to extend for up to a total period of 24 months.
Framework reference number:  CM/MSR/17/5557</v>
      </c>
      <c r="B2" s="460"/>
      <c r="C2" s="460"/>
      <c r="D2" s="460"/>
      <c r="E2" s="460"/>
      <c r="F2" s="460"/>
      <c r="G2" s="461"/>
    </row>
    <row r="3" spans="1:10" ht="21.75" customHeight="1">
      <c r="A3" s="239"/>
      <c r="B3" s="240"/>
      <c r="C3" s="241"/>
      <c r="D3" s="242"/>
      <c r="E3" s="242"/>
      <c r="F3" s="241"/>
      <c r="G3" s="242"/>
    </row>
    <row r="4" spans="1:10">
      <c r="A4" s="238" t="s">
        <v>158</v>
      </c>
      <c r="B4" s="243" t="str">
        <f>'CMU PAH Price Schedule 2023'!E6</f>
        <v xml:space="preserve">Please enter your Company Name Here </v>
      </c>
      <c r="C4" s="242"/>
      <c r="D4" s="242"/>
      <c r="E4" s="242"/>
      <c r="F4" s="242"/>
      <c r="G4" s="242"/>
      <c r="H4" s="2"/>
    </row>
    <row r="5" spans="1:10">
      <c r="A5" s="244"/>
      <c r="B5" s="245"/>
      <c r="C5" s="244"/>
      <c r="D5" s="244"/>
      <c r="E5" s="244"/>
      <c r="F5" s="244"/>
      <c r="G5" s="244"/>
      <c r="H5" s="2"/>
    </row>
    <row r="6" spans="1:10" ht="18">
      <c r="A6" s="247" t="s">
        <v>221</v>
      </c>
      <c r="B6" s="228"/>
    </row>
    <row r="7" spans="1:10">
      <c r="A7" s="21" t="s">
        <v>45</v>
      </c>
    </row>
    <row r="8" spans="1:10" ht="99" customHeight="1">
      <c r="A8" s="21"/>
    </row>
    <row r="9" spans="1:10" s="3" customFormat="1">
      <c r="A9" s="462" t="s">
        <v>126</v>
      </c>
      <c r="B9" s="462"/>
      <c r="C9" s="462"/>
      <c r="D9" s="462"/>
      <c r="E9" s="11" t="s">
        <v>25</v>
      </c>
      <c r="F9" s="11"/>
      <c r="J9" s="52"/>
    </row>
    <row r="10" spans="1:10" s="3" customFormat="1">
      <c r="A10" s="463" t="s">
        <v>39</v>
      </c>
      <c r="B10" s="463"/>
      <c r="C10" s="463"/>
      <c r="D10" s="463"/>
      <c r="E10" s="10" t="s">
        <v>26</v>
      </c>
      <c r="F10" s="10"/>
    </row>
    <row r="11" spans="1:10" s="3" customFormat="1">
      <c r="A11" s="136"/>
      <c r="B11" s="136"/>
      <c r="C11" s="136"/>
      <c r="D11" s="136"/>
      <c r="E11" s="10"/>
      <c r="F11" s="10"/>
    </row>
    <row r="12" spans="1:10" s="3" customFormat="1">
      <c r="A12" s="21"/>
      <c r="C12"/>
      <c r="D12"/>
      <c r="G12" s="8"/>
    </row>
    <row r="13" spans="1:10" s="3" customFormat="1">
      <c r="A13" s="21"/>
      <c r="C13"/>
      <c r="D13"/>
      <c r="E13" s="14" t="s">
        <v>37</v>
      </c>
      <c r="F13" s="112" t="s">
        <v>29</v>
      </c>
      <c r="G13" s="14" t="s">
        <v>110</v>
      </c>
      <c r="H13" s="112" t="s">
        <v>111</v>
      </c>
    </row>
    <row r="14" spans="1:10" s="3" customFormat="1">
      <c r="A14" s="95" t="s">
        <v>85</v>
      </c>
      <c r="B14" s="96" t="s">
        <v>13</v>
      </c>
      <c r="C14" s="97" t="s">
        <v>22</v>
      </c>
      <c r="D14" s="97" t="s">
        <v>17</v>
      </c>
      <c r="E14" s="50" t="s">
        <v>48</v>
      </c>
      <c r="F14" s="50" t="s">
        <v>48</v>
      </c>
      <c r="G14" s="51" t="s">
        <v>28</v>
      </c>
      <c r="H14" s="51" t="s">
        <v>28</v>
      </c>
    </row>
    <row r="15" spans="1:10">
      <c r="A15" s="20" t="str">
        <f>IF(VLOOKUP(B15,MstrAncills,3,FALSE)="","",VLOOKUP(B15,'Master Ancillaries'!$B$8:$D$38,3,FALSE))</f>
        <v/>
      </c>
      <c r="B15" s="19" t="s">
        <v>71</v>
      </c>
      <c r="C15" s="47" t="str">
        <f t="shared" ref="C15:C21" si="0">IF(VLOOKUP(B15,MstrAncills,2,FALSE)="","",VLOOKUP(B15,MstrAncills,2,FALSE))</f>
        <v>EA</v>
      </c>
      <c r="D15" s="124" t="str">
        <f t="shared" ref="D15:D21" si="1">VLOOKUP(B15,MstrAncills,8,FALSE)</f>
        <v/>
      </c>
      <c r="E15" s="88">
        <v>16</v>
      </c>
      <c r="F15" s="88">
        <v>4</v>
      </c>
      <c r="G15" s="89" t="str">
        <f>IFERROR(E15*D15,"")</f>
        <v/>
      </c>
      <c r="H15" s="89" t="str">
        <f>IFERROR(D15*F15,"")</f>
        <v/>
      </c>
      <c r="I15" s="3"/>
      <c r="J15" s="3"/>
    </row>
    <row r="16" spans="1:10">
      <c r="A16" s="20" t="str">
        <f>IF(VLOOKUP(B16,MstrAncills,3,FALSE)="","",VLOOKUP(B16,'Master Ancillaries'!$B$8:$D$38,3,FALSE))</f>
        <v/>
      </c>
      <c r="B16" s="42" t="s">
        <v>170</v>
      </c>
      <c r="C16" s="47" t="str">
        <f t="shared" si="0"/>
        <v>EA</v>
      </c>
      <c r="D16" s="124" t="str">
        <f t="shared" si="1"/>
        <v/>
      </c>
      <c r="E16" s="88">
        <v>1</v>
      </c>
      <c r="F16" s="88">
        <v>1</v>
      </c>
      <c r="G16" s="89" t="str">
        <f t="shared" ref="G16:G21" si="2">IFERROR(E16*D16,"")</f>
        <v/>
      </c>
      <c r="H16" s="89" t="str">
        <f t="shared" ref="H16:H21" si="3">IFERROR(D16*F16,"")</f>
        <v/>
      </c>
      <c r="I16" s="3"/>
      <c r="J16" s="3"/>
    </row>
    <row r="17" spans="1:10">
      <c r="A17" s="20" t="str">
        <f>IF(VLOOKUP(B17,MstrAncills,3,FALSE)="","",VLOOKUP(B17,'Master Ancillaries'!$B$8:$D$38,3,FALSE))</f>
        <v/>
      </c>
      <c r="B17" s="19" t="s">
        <v>145</v>
      </c>
      <c r="C17" s="47" t="str">
        <f t="shared" si="0"/>
        <v>BX</v>
      </c>
      <c r="D17" s="124" t="str">
        <f t="shared" si="1"/>
        <v/>
      </c>
      <c r="E17" s="88">
        <v>2</v>
      </c>
      <c r="F17" s="88">
        <v>1</v>
      </c>
      <c r="G17" s="89" t="str">
        <f t="shared" si="2"/>
        <v/>
      </c>
      <c r="H17" s="89" t="str">
        <f t="shared" si="3"/>
        <v/>
      </c>
      <c r="I17" s="3"/>
      <c r="J17" s="3"/>
    </row>
    <row r="18" spans="1:10">
      <c r="A18" s="20" t="str">
        <f>IF(VLOOKUP(B18,MstrAncills,3,FALSE)="","",VLOOKUP(B18,'Master Ancillaries'!$B$8:$D$38,3,FALSE))</f>
        <v/>
      </c>
      <c r="B18" s="19" t="s">
        <v>74</v>
      </c>
      <c r="C18" s="47" t="str">
        <f t="shared" si="0"/>
        <v>EA</v>
      </c>
      <c r="D18" s="124" t="str">
        <f t="shared" si="1"/>
        <v/>
      </c>
      <c r="E18" s="88">
        <v>30</v>
      </c>
      <c r="F18" s="88">
        <v>10</v>
      </c>
      <c r="G18" s="89" t="str">
        <f t="shared" si="2"/>
        <v/>
      </c>
      <c r="H18" s="89" t="str">
        <f t="shared" si="3"/>
        <v/>
      </c>
      <c r="I18" s="3"/>
      <c r="J18" s="3"/>
    </row>
    <row r="19" spans="1:10">
      <c r="A19" s="20" t="str">
        <f>IF(VLOOKUP(B19,MstrAncills,3,FALSE)="","",VLOOKUP(B19,'Master Ancillaries'!$B$8:$D$38,3,FALSE))</f>
        <v/>
      </c>
      <c r="B19" s="19" t="s">
        <v>150</v>
      </c>
      <c r="C19" s="47" t="str">
        <f t="shared" si="0"/>
        <v>BX</v>
      </c>
      <c r="D19" s="124" t="str">
        <f t="shared" si="1"/>
        <v/>
      </c>
      <c r="E19" s="88">
        <v>2</v>
      </c>
      <c r="F19" s="88">
        <v>0.5</v>
      </c>
      <c r="G19" s="89" t="str">
        <f t="shared" si="2"/>
        <v/>
      </c>
      <c r="H19" s="89" t="str">
        <f t="shared" si="3"/>
        <v/>
      </c>
      <c r="I19" s="3"/>
      <c r="J19" s="3"/>
    </row>
    <row r="20" spans="1:10">
      <c r="A20" s="20" t="str">
        <f>IF(VLOOKUP(B20,MstrAncills,3,FALSE)="","",VLOOKUP(B20,'Master Ancillaries'!$B$8:$D$38,3,FALSE))</f>
        <v/>
      </c>
      <c r="B20" s="19" t="s">
        <v>38</v>
      </c>
      <c r="C20" s="47" t="str">
        <f t="shared" si="0"/>
        <v>EA</v>
      </c>
      <c r="D20" s="124" t="str">
        <f t="shared" si="1"/>
        <v/>
      </c>
      <c r="E20" s="90">
        <v>1</v>
      </c>
      <c r="F20" s="90">
        <v>1</v>
      </c>
      <c r="G20" s="89" t="str">
        <f t="shared" si="2"/>
        <v/>
      </c>
      <c r="H20" s="89" t="str">
        <f t="shared" si="3"/>
        <v/>
      </c>
      <c r="I20" s="3"/>
      <c r="J20" s="3"/>
    </row>
    <row r="21" spans="1:10" s="4" customFormat="1" ht="15.6">
      <c r="A21" s="20" t="str">
        <f>IF(VLOOKUP(B21,MstrAncills,3,FALSE)="","",VLOOKUP(B21,'Master Ancillaries'!$B$8:$D$38,3,FALSE))</f>
        <v/>
      </c>
      <c r="B21" s="19" t="s">
        <v>67</v>
      </c>
      <c r="C21" s="47" t="str">
        <f t="shared" si="0"/>
        <v>EA</v>
      </c>
      <c r="D21" s="124" t="str">
        <f t="shared" si="1"/>
        <v/>
      </c>
      <c r="E21" s="90">
        <v>1</v>
      </c>
      <c r="F21" s="90">
        <v>1</v>
      </c>
      <c r="G21" s="89" t="str">
        <f t="shared" si="2"/>
        <v/>
      </c>
      <c r="H21" s="89" t="str">
        <f t="shared" si="3"/>
        <v/>
      </c>
      <c r="I21" s="3"/>
      <c r="J21" s="3"/>
    </row>
    <row r="22" spans="1:10" s="4" customFormat="1" ht="15.6">
      <c r="A22" s="31"/>
      <c r="B22" s="18"/>
      <c r="C22" s="61"/>
      <c r="D22" s="26"/>
      <c r="E22"/>
      <c r="F22"/>
      <c r="G22" s="18"/>
      <c r="I22" s="3"/>
      <c r="J22" s="3"/>
    </row>
    <row r="23" spans="1:10">
      <c r="A23" s="18"/>
      <c r="B23" s="18"/>
      <c r="C23" s="18"/>
      <c r="D23" s="98"/>
      <c r="E23"/>
      <c r="F23"/>
      <c r="G23" s="108" t="s">
        <v>82</v>
      </c>
      <c r="H23" s="113" t="s">
        <v>82</v>
      </c>
    </row>
    <row r="24" spans="1:10">
      <c r="A24" s="18"/>
      <c r="B24" s="18"/>
      <c r="C24" s="18"/>
      <c r="D24" s="99"/>
      <c r="E24"/>
      <c r="F24"/>
      <c r="G24" s="109">
        <f>ROUNDUP(SUM(G15:G21),2)</f>
        <v>0</v>
      </c>
      <c r="H24" s="114">
        <f>ROUNDUP(SUM(H15:H21),2)</f>
        <v>0</v>
      </c>
    </row>
    <row r="25" spans="1:10" ht="15" thickBot="1">
      <c r="C25" s="2"/>
      <c r="D25" s="7"/>
      <c r="E25"/>
      <c r="F25"/>
      <c r="G25"/>
    </row>
    <row r="26" spans="1:10">
      <c r="A26" s="13" t="s">
        <v>46</v>
      </c>
      <c r="B26" s="13"/>
      <c r="C26" s="103" t="s">
        <v>314</v>
      </c>
      <c r="D26" s="7"/>
      <c r="E26"/>
      <c r="F26"/>
      <c r="G26"/>
    </row>
    <row r="27" spans="1:10" ht="15" thickBot="1">
      <c r="A27" s="12" t="s">
        <v>47</v>
      </c>
      <c r="B27" s="12"/>
      <c r="C27" s="104">
        <f>G24</f>
        <v>0</v>
      </c>
      <c r="D27" s="7"/>
      <c r="E27"/>
      <c r="F27"/>
      <c r="G27"/>
    </row>
    <row r="28" spans="1:10">
      <c r="A28" s="13" t="s">
        <v>108</v>
      </c>
      <c r="B28" s="13"/>
      <c r="C28" s="103" t="s">
        <v>315</v>
      </c>
      <c r="E28"/>
      <c r="F28"/>
      <c r="G28"/>
    </row>
    <row r="29" spans="1:10" ht="15" thickBot="1">
      <c r="A29" s="12" t="s">
        <v>47</v>
      </c>
      <c r="B29" s="12"/>
      <c r="C29" s="105">
        <f>H24</f>
        <v>0</v>
      </c>
      <c r="E29"/>
      <c r="F29"/>
      <c r="G29"/>
    </row>
    <row r="30" spans="1:10">
      <c r="A30"/>
      <c r="E30"/>
      <c r="F30"/>
      <c r="G30"/>
    </row>
    <row r="31" spans="1:10">
      <c r="A31" s="464" t="s">
        <v>27</v>
      </c>
      <c r="B31" s="464"/>
      <c r="C31" s="464"/>
      <c r="D31" s="464"/>
      <c r="E31" s="464"/>
      <c r="F31" s="94"/>
      <c r="G31"/>
    </row>
    <row r="32" spans="1:10">
      <c r="A32" s="94"/>
      <c r="B32" s="94"/>
      <c r="C32" s="94"/>
      <c r="D32" s="94"/>
      <c r="E32" s="94"/>
      <c r="F32" s="94"/>
      <c r="G32"/>
    </row>
    <row r="33" spans="1:7">
      <c r="A33" s="95" t="s">
        <v>85</v>
      </c>
      <c r="B33" s="96" t="s">
        <v>13</v>
      </c>
      <c r="C33" s="97" t="s">
        <v>22</v>
      </c>
      <c r="D33" s="97" t="s">
        <v>17</v>
      </c>
      <c r="E33"/>
      <c r="F33"/>
      <c r="G33"/>
    </row>
    <row r="34" spans="1:7">
      <c r="A34" s="110" t="str">
        <f t="shared" ref="A34:A53" si="4">IF(VLOOKUP(B34,MasterSIB,3,FALSE)="","",VLOOKUP(B34,MasterSIB,3,FALSE))</f>
        <v/>
      </c>
      <c r="B34" s="70" t="s">
        <v>56</v>
      </c>
      <c r="C34" s="57" t="str">
        <f t="shared" ref="C34" si="5">VLOOKUP(B34,MasterSIB,2,FALSE)</f>
        <v>EA</v>
      </c>
      <c r="D34" s="91" t="str">
        <f t="shared" ref="D34:D53" si="6">VLOOKUP(B34,MasterSIB,8,FALSE)</f>
        <v/>
      </c>
      <c r="E34" s="57" t="s">
        <v>24</v>
      </c>
    </row>
    <row r="35" spans="1:7">
      <c r="A35" s="110" t="str">
        <f t="shared" si="4"/>
        <v/>
      </c>
      <c r="B35" s="70" t="s">
        <v>189</v>
      </c>
      <c r="C35" s="57" t="str">
        <f t="shared" ref="C35" si="7">VLOOKUP(B35,MasterSIB,2,FALSE)</f>
        <v>EA</v>
      </c>
      <c r="D35" s="91" t="str">
        <f t="shared" si="6"/>
        <v/>
      </c>
      <c r="E35" s="57" t="s">
        <v>24</v>
      </c>
    </row>
    <row r="36" spans="1:7">
      <c r="A36" s="110" t="str">
        <f t="shared" si="4"/>
        <v/>
      </c>
      <c r="B36" s="60" t="s">
        <v>71</v>
      </c>
      <c r="C36" s="57" t="str">
        <f t="shared" ref="C36:C53" si="8">VLOOKUP(B36,MasterSIB,2,FALSE)</f>
        <v>EA</v>
      </c>
      <c r="D36" s="91" t="str">
        <f t="shared" si="6"/>
        <v/>
      </c>
      <c r="E36" s="57" t="s">
        <v>24</v>
      </c>
    </row>
    <row r="37" spans="1:7">
      <c r="A37" s="110" t="str">
        <f t="shared" si="4"/>
        <v/>
      </c>
      <c r="B37" s="60" t="s">
        <v>74</v>
      </c>
      <c r="C37" s="57" t="str">
        <f t="shared" si="8"/>
        <v>EA</v>
      </c>
      <c r="D37" s="91" t="str">
        <f t="shared" si="6"/>
        <v/>
      </c>
      <c r="E37" s="57" t="s">
        <v>24</v>
      </c>
      <c r="F37"/>
      <c r="G37"/>
    </row>
    <row r="38" spans="1:7">
      <c r="A38" s="110" t="str">
        <f t="shared" si="4"/>
        <v/>
      </c>
      <c r="B38" s="60" t="s">
        <v>77</v>
      </c>
      <c r="C38" s="57" t="str">
        <f t="shared" si="8"/>
        <v>EA</v>
      </c>
      <c r="D38" s="91" t="str">
        <f t="shared" si="6"/>
        <v/>
      </c>
      <c r="E38" s="57" t="s">
        <v>24</v>
      </c>
      <c r="F38"/>
      <c r="G38"/>
    </row>
    <row r="39" spans="1:7">
      <c r="A39" s="110" t="str">
        <f t="shared" si="4"/>
        <v/>
      </c>
      <c r="B39" s="60" t="s">
        <v>137</v>
      </c>
      <c r="C39" s="57" t="str">
        <f t="shared" si="8"/>
        <v>EA</v>
      </c>
      <c r="D39" s="91" t="str">
        <f t="shared" si="6"/>
        <v/>
      </c>
      <c r="E39" s="57" t="s">
        <v>24</v>
      </c>
      <c r="F39"/>
      <c r="G39"/>
    </row>
    <row r="40" spans="1:7">
      <c r="A40" s="110" t="str">
        <f t="shared" si="4"/>
        <v/>
      </c>
      <c r="B40" s="60" t="s">
        <v>134</v>
      </c>
      <c r="C40" s="57" t="str">
        <f t="shared" si="8"/>
        <v>EA</v>
      </c>
      <c r="D40" s="91" t="str">
        <f t="shared" si="6"/>
        <v/>
      </c>
      <c r="E40" s="57" t="s">
        <v>24</v>
      </c>
      <c r="F40" s="9"/>
      <c r="G40" s="9"/>
    </row>
    <row r="41" spans="1:7">
      <c r="A41" s="110" t="str">
        <f t="shared" si="4"/>
        <v/>
      </c>
      <c r="B41" s="60" t="s">
        <v>135</v>
      </c>
      <c r="C41" s="57" t="str">
        <f t="shared" si="8"/>
        <v>EA</v>
      </c>
      <c r="D41" s="91" t="str">
        <f t="shared" si="6"/>
        <v/>
      </c>
      <c r="E41" s="57" t="s">
        <v>24</v>
      </c>
      <c r="F41" s="9"/>
      <c r="G41" s="9"/>
    </row>
    <row r="42" spans="1:7">
      <c r="A42" s="110" t="str">
        <f t="shared" si="4"/>
        <v/>
      </c>
      <c r="B42" s="60" t="s">
        <v>136</v>
      </c>
      <c r="C42" s="57" t="str">
        <f t="shared" si="8"/>
        <v>EA</v>
      </c>
      <c r="D42" s="91" t="str">
        <f t="shared" si="6"/>
        <v/>
      </c>
      <c r="E42" s="57" t="s">
        <v>50</v>
      </c>
      <c r="F42"/>
      <c r="G42"/>
    </row>
    <row r="43" spans="1:7">
      <c r="A43" s="110" t="str">
        <f t="shared" si="4"/>
        <v/>
      </c>
      <c r="B43" s="60" t="s">
        <v>44</v>
      </c>
      <c r="C43" s="57" t="str">
        <f t="shared" si="8"/>
        <v>EA</v>
      </c>
      <c r="D43" s="91" t="str">
        <f t="shared" si="6"/>
        <v/>
      </c>
      <c r="E43" s="57" t="s">
        <v>24</v>
      </c>
      <c r="F43"/>
      <c r="G43"/>
    </row>
    <row r="44" spans="1:7">
      <c r="A44" s="110" t="str">
        <f t="shared" si="4"/>
        <v/>
      </c>
      <c r="B44" s="60" t="s">
        <v>145</v>
      </c>
      <c r="C44" s="57" t="str">
        <f t="shared" si="8"/>
        <v>BX</v>
      </c>
      <c r="D44" s="91" t="str">
        <f t="shared" si="6"/>
        <v/>
      </c>
      <c r="E44" s="57" t="s">
        <v>24</v>
      </c>
      <c r="F44"/>
      <c r="G44"/>
    </row>
    <row r="45" spans="1:7">
      <c r="A45" s="110" t="str">
        <f t="shared" si="4"/>
        <v/>
      </c>
      <c r="B45" s="60" t="s">
        <v>100</v>
      </c>
      <c r="C45" s="57" t="str">
        <f t="shared" si="8"/>
        <v>EA</v>
      </c>
      <c r="D45" s="91" t="str">
        <f t="shared" si="6"/>
        <v/>
      </c>
      <c r="E45" s="57" t="s">
        <v>24</v>
      </c>
    </row>
    <row r="46" spans="1:7">
      <c r="A46" s="110" t="str">
        <f t="shared" si="4"/>
        <v/>
      </c>
      <c r="B46" s="60" t="s">
        <v>99</v>
      </c>
      <c r="C46" s="57" t="str">
        <f t="shared" si="8"/>
        <v>EA</v>
      </c>
      <c r="D46" s="91" t="str">
        <f t="shared" si="6"/>
        <v/>
      </c>
      <c r="E46" s="57" t="s">
        <v>24</v>
      </c>
    </row>
    <row r="47" spans="1:7">
      <c r="A47" s="110" t="str">
        <f t="shared" si="4"/>
        <v/>
      </c>
      <c r="B47" s="60" t="s">
        <v>276</v>
      </c>
      <c r="C47" s="57" t="str">
        <f t="shared" si="8"/>
        <v>EA</v>
      </c>
      <c r="D47" s="91" t="str">
        <f t="shared" si="6"/>
        <v/>
      </c>
      <c r="E47" s="57" t="s">
        <v>24</v>
      </c>
      <c r="F47" s="2" t="s">
        <v>316</v>
      </c>
    </row>
    <row r="48" spans="1:7">
      <c r="A48" s="110" t="str">
        <f t="shared" si="4"/>
        <v/>
      </c>
      <c r="B48" s="60" t="s">
        <v>98</v>
      </c>
      <c r="C48" s="57" t="str">
        <f t="shared" si="8"/>
        <v>EA</v>
      </c>
      <c r="D48" s="91" t="str">
        <f t="shared" si="6"/>
        <v/>
      </c>
      <c r="E48" s="57" t="s">
        <v>24</v>
      </c>
    </row>
    <row r="49" spans="1:5">
      <c r="A49" s="110" t="str">
        <f t="shared" si="4"/>
        <v/>
      </c>
      <c r="B49" s="60" t="s">
        <v>38</v>
      </c>
      <c r="C49" s="57" t="str">
        <f t="shared" si="8"/>
        <v>BX</v>
      </c>
      <c r="D49" s="91" t="str">
        <f t="shared" si="6"/>
        <v/>
      </c>
      <c r="E49" s="57" t="s">
        <v>24</v>
      </c>
    </row>
    <row r="50" spans="1:5">
      <c r="A50" s="110" t="str">
        <f t="shared" si="4"/>
        <v/>
      </c>
      <c r="B50" s="60" t="s">
        <v>170</v>
      </c>
      <c r="C50" s="57" t="str">
        <f t="shared" si="8"/>
        <v>EA</v>
      </c>
      <c r="D50" s="91" t="str">
        <f t="shared" si="6"/>
        <v/>
      </c>
      <c r="E50" s="57" t="s">
        <v>24</v>
      </c>
    </row>
    <row r="51" spans="1:5">
      <c r="A51" s="110" t="str">
        <f t="shared" si="4"/>
        <v/>
      </c>
      <c r="B51" s="60" t="s">
        <v>150</v>
      </c>
      <c r="C51" s="57" t="str">
        <f t="shared" si="8"/>
        <v>BX</v>
      </c>
      <c r="D51" s="91" t="str">
        <f t="shared" si="6"/>
        <v/>
      </c>
      <c r="E51" s="57" t="s">
        <v>24</v>
      </c>
    </row>
    <row r="52" spans="1:5">
      <c r="A52" s="110" t="str">
        <f t="shared" si="4"/>
        <v/>
      </c>
      <c r="B52" s="60" t="s">
        <v>64</v>
      </c>
      <c r="C52" s="57" t="str">
        <f t="shared" si="8"/>
        <v>EA</v>
      </c>
      <c r="D52" s="91" t="str">
        <f t="shared" si="6"/>
        <v/>
      </c>
      <c r="E52" s="57" t="s">
        <v>24</v>
      </c>
    </row>
    <row r="53" spans="1:5">
      <c r="A53" s="110" t="str">
        <f t="shared" si="4"/>
        <v/>
      </c>
      <c r="B53" s="60" t="s">
        <v>67</v>
      </c>
      <c r="C53" s="57" t="str">
        <f t="shared" si="8"/>
        <v>EA</v>
      </c>
      <c r="D53" s="91" t="str">
        <f t="shared" si="6"/>
        <v/>
      </c>
      <c r="E53" s="57" t="s">
        <v>24</v>
      </c>
    </row>
    <row r="54" spans="1:5">
      <c r="B54" s="198"/>
    </row>
  </sheetData>
  <sheetProtection algorithmName="SHA-512" hashValue="mzkBnFver83cQ0+AO8Oz983lDhYuKnllncj0q4J2HlgTUbHXeDzwDbfFZc8ymWi/4gUVqfJf6P79ApTKYkoH1w==" saltValue="doofl4LekRcGDED0lACDUA==" spinCount="100000" sheet="1" formatCells="0" formatColumns="0" formatRows="0" autoFilter="0"/>
  <sortState xmlns:xlrd2="http://schemas.microsoft.com/office/spreadsheetml/2017/richdata2" ref="B36:C53">
    <sortCondition ref="B34"/>
  </sortState>
  <mergeCells count="4">
    <mergeCell ref="A9:D9"/>
    <mergeCell ref="A10:D10"/>
    <mergeCell ref="A31:E31"/>
    <mergeCell ref="A2:G2"/>
  </mergeCells>
  <conditionalFormatting sqref="A32:A54">
    <cfRule type="duplicateValues" dxfId="2" priority="17"/>
  </conditionalFormatting>
  <pageMargins left="0.7" right="0.7" top="0.75" bottom="0.75" header="0.3" footer="0.3"/>
  <pageSetup paperSize="9"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I29"/>
  <sheetViews>
    <sheetView workbookViewId="0">
      <selection activeCell="C25" sqref="C25"/>
    </sheetView>
  </sheetViews>
  <sheetFormatPr defaultRowHeight="14.4"/>
  <cols>
    <col min="1" max="1" width="10.21875" customWidth="1"/>
    <col min="2" max="2" width="47.44140625" customWidth="1"/>
    <col min="3" max="3" width="14.77734375" style="2" customWidth="1"/>
    <col min="4" max="4" width="14.44140625" customWidth="1"/>
    <col min="5" max="5" width="7.21875" customWidth="1"/>
    <col min="6" max="6" width="18.21875" customWidth="1"/>
  </cols>
  <sheetData>
    <row r="1" spans="1:9" ht="16.95" customHeight="1">
      <c r="A1" s="18" t="s">
        <v>259</v>
      </c>
      <c r="E1" s="1" t="s">
        <v>114</v>
      </c>
    </row>
    <row r="2" spans="1:9" ht="51" customHeight="1">
      <c r="A2" s="465" t="str">
        <f>'CMU PAH Price Schedule 2023'!A3:H3</f>
        <v>NHS National Framework Agreement Home Delivery Service – Pulmonary Hypertension
Period of framework:  1 June 2024 to 31 May 2026 with options to extend for up to a total period of 24 months.
Framework reference number:  CM/MSR/17/5557</v>
      </c>
      <c r="B2" s="466"/>
      <c r="C2" s="466"/>
      <c r="D2" s="466"/>
      <c r="E2" s="466"/>
      <c r="F2" s="466"/>
      <c r="G2" s="467"/>
    </row>
    <row r="3" spans="1:9" ht="11.25" customHeight="1">
      <c r="A3" s="232"/>
      <c r="B3" s="233"/>
      <c r="C3" s="235"/>
      <c r="D3" s="236"/>
      <c r="E3" s="234"/>
      <c r="F3" s="236"/>
      <c r="G3" s="236"/>
    </row>
    <row r="4" spans="1:9">
      <c r="A4" s="237" t="s">
        <v>158</v>
      </c>
      <c r="B4" s="226" t="str">
        <f>'CMU PAH Price Schedule 2023'!E6</f>
        <v xml:space="preserve">Please enter your Company Name Here </v>
      </c>
      <c r="C4" s="236"/>
      <c r="D4" s="235"/>
      <c r="E4" s="236"/>
      <c r="F4" s="236"/>
      <c r="G4" s="236"/>
    </row>
    <row r="5" spans="1:9">
      <c r="A5" s="248"/>
      <c r="B5" s="52"/>
      <c r="C5" s="231"/>
      <c r="D5" s="248"/>
      <c r="E5" s="231"/>
      <c r="F5" s="231"/>
      <c r="G5" s="231"/>
    </row>
    <row r="6" spans="1:9" ht="18">
      <c r="A6" s="5" t="s">
        <v>222</v>
      </c>
    </row>
    <row r="7" spans="1:9" ht="18">
      <c r="A7" s="5"/>
    </row>
    <row r="8" spans="1:9" ht="18">
      <c r="A8" s="5"/>
      <c r="C8" s="5" t="s">
        <v>146</v>
      </c>
      <c r="D8" s="3"/>
      <c r="E8" s="3"/>
      <c r="F8" s="3"/>
      <c r="G8" s="3"/>
      <c r="H8" s="3"/>
      <c r="I8" s="3"/>
    </row>
    <row r="9" spans="1:9" ht="18">
      <c r="A9" s="5"/>
    </row>
    <row r="10" spans="1:9">
      <c r="E10" s="100"/>
    </row>
    <row r="11" spans="1:9" ht="18">
      <c r="A11" s="5" t="s">
        <v>281</v>
      </c>
      <c r="E11" s="100"/>
    </row>
    <row r="12" spans="1:9" s="3" customFormat="1" ht="39.75" customHeight="1">
      <c r="A12" s="95" t="s">
        <v>85</v>
      </c>
      <c r="B12" s="96" t="s">
        <v>13</v>
      </c>
      <c r="C12" s="97" t="s">
        <v>22</v>
      </c>
      <c r="D12" s="97" t="s">
        <v>17</v>
      </c>
      <c r="E12" s="101"/>
    </row>
    <row r="13" spans="1:9">
      <c r="A13" s="110" t="str">
        <f>IF(VLOOKUP(B13,MasterSIB,3,FALSE)="","",VLOOKUP(B13,MasterSIB,3,FALSE))</f>
        <v/>
      </c>
      <c r="B13" s="60" t="s">
        <v>128</v>
      </c>
      <c r="C13" s="57" t="str">
        <f>VLOOKUP(B13,MasterSIB,2,FALSE)</f>
        <v>EA</v>
      </c>
      <c r="D13" s="69" t="s">
        <v>55</v>
      </c>
      <c r="E13" s="57" t="s">
        <v>24</v>
      </c>
    </row>
    <row r="14" spans="1:9">
      <c r="A14" s="110" t="str">
        <f>IF(VLOOKUP(B14,MasterSIB,3,FALSE)="","",VLOOKUP(B14,MasterSIB,3,FALSE))</f>
        <v/>
      </c>
      <c r="B14" s="70" t="s">
        <v>170</v>
      </c>
      <c r="C14" s="57" t="str">
        <f>VLOOKUP(B14,MasterSIB,2,FALSE)</f>
        <v>EA</v>
      </c>
      <c r="D14" s="69" t="str">
        <f>VLOOKUP(B14,MasterSIB,8,FALSE)</f>
        <v/>
      </c>
      <c r="E14" s="75" t="s">
        <v>24</v>
      </c>
    </row>
    <row r="15" spans="1:9">
      <c r="A15" s="110" t="str">
        <f>IF(VLOOKUP(B15,MasterSIB,3,FALSE)="","",VLOOKUP(B15,MasterSIB,3,FALSE))</f>
        <v/>
      </c>
      <c r="B15" s="60" t="s">
        <v>127</v>
      </c>
      <c r="C15" s="57" t="str">
        <f>VLOOKUP(B15,MasterSIB,2,FALSE)</f>
        <v>EA</v>
      </c>
      <c r="D15" s="69" t="s">
        <v>55</v>
      </c>
      <c r="E15" s="69" t="s">
        <v>24</v>
      </c>
    </row>
    <row r="16" spans="1:9">
      <c r="B16" s="3"/>
    </row>
    <row r="17" spans="1:7" ht="18">
      <c r="A17" s="198" t="s">
        <v>282</v>
      </c>
      <c r="B17" s="198"/>
      <c r="C17"/>
    </row>
    <row r="18" spans="1:7" ht="28.8">
      <c r="A18" s="95" t="s">
        <v>85</v>
      </c>
      <c r="B18" s="96" t="s">
        <v>13</v>
      </c>
      <c r="C18" s="97" t="s">
        <v>22</v>
      </c>
      <c r="D18" s="97" t="s">
        <v>17</v>
      </c>
    </row>
    <row r="19" spans="1:7">
      <c r="A19" s="203" t="str">
        <f t="shared" ref="A19:A29" si="0">IF(VLOOKUP(B19,MasterSIB,3,FALSE)="","",VLOOKUP(B19,MasterSIB,3,FALSE))</f>
        <v/>
      </c>
      <c r="B19" s="204" t="s">
        <v>277</v>
      </c>
      <c r="C19" s="205" t="s">
        <v>278</v>
      </c>
      <c r="D19" s="69" t="str">
        <f t="shared" ref="D19:D29" si="1">VLOOKUP(B19,MasterSIB,8,FALSE)</f>
        <v/>
      </c>
      <c r="E19" s="57" t="s">
        <v>24</v>
      </c>
      <c r="F19" s="199"/>
      <c r="G19" s="200"/>
    </row>
    <row r="20" spans="1:7">
      <c r="A20" s="203" t="str">
        <f t="shared" si="0"/>
        <v/>
      </c>
      <c r="B20" s="204" t="s">
        <v>83</v>
      </c>
      <c r="C20" s="205" t="s">
        <v>279</v>
      </c>
      <c r="D20" s="69" t="str">
        <f t="shared" si="1"/>
        <v/>
      </c>
      <c r="E20" s="75" t="s">
        <v>24</v>
      </c>
      <c r="F20" s="201"/>
      <c r="G20" s="200"/>
    </row>
    <row r="21" spans="1:7">
      <c r="A21" s="203" t="str">
        <f>IF(VLOOKUP(B21,MasterSIB,3,FALSE)="","",VLOOKUP(B21,MasterSIB,3,FALSE))</f>
        <v/>
      </c>
      <c r="B21" s="204" t="s">
        <v>317</v>
      </c>
      <c r="C21" s="205" t="s">
        <v>280</v>
      </c>
      <c r="D21" s="69" t="str">
        <f t="shared" si="1"/>
        <v/>
      </c>
      <c r="E21" s="69" t="s">
        <v>24</v>
      </c>
      <c r="F21" s="201"/>
      <c r="G21" s="200"/>
    </row>
    <row r="22" spans="1:7">
      <c r="A22" s="203" t="str">
        <f t="shared" si="0"/>
        <v/>
      </c>
      <c r="B22" s="206" t="s">
        <v>274</v>
      </c>
      <c r="C22" s="205" t="str">
        <f t="shared" ref="C22:C29" si="2">IF(VLOOKUP(B22,MasterSIB,2,FALSE)="","",VLOOKUP(B22,MasterSIB,2,FALSE))</f>
        <v>EA</v>
      </c>
      <c r="D22" s="69" t="str">
        <f t="shared" si="1"/>
        <v/>
      </c>
      <c r="E22" s="69" t="s">
        <v>24</v>
      </c>
      <c r="F22" s="201"/>
      <c r="G22" s="200"/>
    </row>
    <row r="23" spans="1:7">
      <c r="A23" s="203" t="str">
        <f t="shared" si="0"/>
        <v/>
      </c>
      <c r="B23" s="204" t="s">
        <v>38</v>
      </c>
      <c r="C23" s="205" t="str">
        <f t="shared" si="2"/>
        <v>BX</v>
      </c>
      <c r="D23" s="69" t="str">
        <f t="shared" si="1"/>
        <v/>
      </c>
      <c r="E23" s="69" t="s">
        <v>24</v>
      </c>
      <c r="F23" s="201"/>
      <c r="G23" s="200"/>
    </row>
    <row r="24" spans="1:7">
      <c r="A24" s="203" t="str">
        <f t="shared" si="0"/>
        <v/>
      </c>
      <c r="B24" s="204" t="s">
        <v>137</v>
      </c>
      <c r="C24" s="205" t="str">
        <f t="shared" si="2"/>
        <v>EA</v>
      </c>
      <c r="D24" s="69" t="str">
        <f t="shared" si="1"/>
        <v/>
      </c>
      <c r="E24" s="69" t="s">
        <v>24</v>
      </c>
      <c r="F24" s="201"/>
      <c r="G24" s="200"/>
    </row>
    <row r="25" spans="1:7">
      <c r="A25" s="203" t="str">
        <f t="shared" si="0"/>
        <v/>
      </c>
      <c r="B25" s="204" t="s">
        <v>134</v>
      </c>
      <c r="C25" s="205" t="str">
        <f t="shared" si="2"/>
        <v>EA</v>
      </c>
      <c r="D25" s="69" t="str">
        <f t="shared" si="1"/>
        <v/>
      </c>
      <c r="E25" s="69" t="s">
        <v>24</v>
      </c>
      <c r="F25" s="201"/>
      <c r="G25" s="200"/>
    </row>
    <row r="26" spans="1:7">
      <c r="A26" s="203" t="str">
        <f t="shared" si="0"/>
        <v/>
      </c>
      <c r="B26" s="204" t="s">
        <v>135</v>
      </c>
      <c r="C26" s="205" t="str">
        <f t="shared" si="2"/>
        <v>EA</v>
      </c>
      <c r="D26" s="69" t="str">
        <f t="shared" si="1"/>
        <v/>
      </c>
      <c r="E26" s="69" t="s">
        <v>24</v>
      </c>
      <c r="F26" s="201"/>
      <c r="G26" s="200"/>
    </row>
    <row r="27" spans="1:7">
      <c r="A27" s="203" t="str">
        <f t="shared" si="0"/>
        <v/>
      </c>
      <c r="B27" s="204" t="s">
        <v>136</v>
      </c>
      <c r="C27" s="205" t="str">
        <f t="shared" si="2"/>
        <v>EA</v>
      </c>
      <c r="D27" s="69" t="str">
        <f t="shared" si="1"/>
        <v/>
      </c>
      <c r="E27" s="69" t="s">
        <v>24</v>
      </c>
      <c r="F27" s="202"/>
      <c r="G27" s="202"/>
    </row>
    <row r="28" spans="1:7">
      <c r="A28" s="203" t="str">
        <f t="shared" si="0"/>
        <v/>
      </c>
      <c r="B28" s="204" t="s">
        <v>44</v>
      </c>
      <c r="C28" s="205" t="str">
        <f t="shared" si="2"/>
        <v>EA</v>
      </c>
      <c r="D28" s="69" t="str">
        <f t="shared" si="1"/>
        <v/>
      </c>
      <c r="E28" s="69" t="s">
        <v>24</v>
      </c>
      <c r="F28" s="202" t="s">
        <v>105</v>
      </c>
      <c r="G28" s="202"/>
    </row>
    <row r="29" spans="1:7">
      <c r="A29" s="203" t="str">
        <f t="shared" si="0"/>
        <v/>
      </c>
      <c r="B29" s="204" t="s">
        <v>170</v>
      </c>
      <c r="C29" s="205" t="str">
        <f t="shared" si="2"/>
        <v>EA</v>
      </c>
      <c r="D29" s="69" t="str">
        <f t="shared" si="1"/>
        <v/>
      </c>
      <c r="E29" s="69" t="s">
        <v>24</v>
      </c>
      <c r="F29" s="202"/>
      <c r="G29" s="202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C560-813F-466A-BE04-21C020E5E37F}">
  <sheetPr>
    <tabColor rgb="FF92D050"/>
    <pageSetUpPr fitToPage="1"/>
  </sheetPr>
  <dimension ref="A1:I72"/>
  <sheetViews>
    <sheetView workbookViewId="0">
      <selection activeCell="G7" sqref="G7"/>
    </sheetView>
  </sheetViews>
  <sheetFormatPr defaultColWidth="9.21875" defaultRowHeight="13.8"/>
  <cols>
    <col min="1" max="1" width="9.21875" style="31" customWidth="1"/>
    <col min="2" max="2" width="66.44140625" style="18" bestFit="1" customWidth="1"/>
    <col min="3" max="3" width="13.21875" style="24" customWidth="1"/>
    <col min="4" max="4" width="12.44140625" style="24" customWidth="1"/>
    <col min="5" max="5" width="15" style="18" customWidth="1"/>
    <col min="6" max="6" width="9.21875" style="18" customWidth="1"/>
    <col min="7" max="7" width="25.21875" style="18" bestFit="1" customWidth="1"/>
    <col min="8" max="16384" width="9.21875" style="18"/>
  </cols>
  <sheetData>
    <row r="1" spans="1:9">
      <c r="A1" s="18" t="s">
        <v>259</v>
      </c>
      <c r="C1" s="1" t="s">
        <v>114</v>
      </c>
    </row>
    <row r="2" spans="1:9" ht="51" customHeight="1">
      <c r="A2" s="468" t="str">
        <f>'CMU PAH Price Schedule 2023'!A3:H3</f>
        <v>NHS National Framework Agreement Home Delivery Service – Pulmonary Hypertension
Period of framework:  1 June 2024 to 31 May 2026 with options to extend for up to a total period of 24 months.
Framework reference number:  CM/MSR/17/5557</v>
      </c>
      <c r="B2" s="469"/>
      <c r="C2" s="469"/>
      <c r="D2" s="469"/>
      <c r="E2" s="469"/>
      <c r="F2" s="469"/>
      <c r="G2" s="470"/>
    </row>
    <row r="3" spans="1:9" ht="16.5" customHeight="1">
      <c r="A3" s="239"/>
      <c r="B3" s="240"/>
      <c r="C3" s="241"/>
      <c r="D3" s="242"/>
      <c r="E3" s="242"/>
      <c r="F3" s="242"/>
      <c r="G3" s="242"/>
    </row>
    <row r="4" spans="1:9" ht="21.6" customHeight="1">
      <c r="A4" s="238" t="s">
        <v>158</v>
      </c>
      <c r="B4" s="243" t="str">
        <f>'CMU PAH Price Schedule 2023'!E6</f>
        <v xml:space="preserve">Please enter your Company Name Here </v>
      </c>
      <c r="C4" s="241"/>
      <c r="D4" s="241"/>
      <c r="E4" s="242"/>
      <c r="F4" s="242"/>
      <c r="G4" s="242"/>
    </row>
    <row r="5" spans="1:9" ht="22.95" customHeight="1">
      <c r="A5" s="23" t="s">
        <v>224</v>
      </c>
    </row>
    <row r="6" spans="1:9">
      <c r="A6" s="23"/>
    </row>
    <row r="7" spans="1:9" ht="78.75" customHeight="1"/>
    <row r="8" spans="1:9" s="26" customFormat="1" ht="15.75" customHeight="1">
      <c r="A8" s="18"/>
      <c r="B8" s="457" t="s">
        <v>126</v>
      </c>
      <c r="C8" s="457"/>
      <c r="D8" s="457"/>
      <c r="E8" s="25" t="s">
        <v>25</v>
      </c>
      <c r="G8" s="18"/>
    </row>
    <row r="9" spans="1:9" ht="15" customHeight="1">
      <c r="A9" s="56"/>
      <c r="B9" s="458" t="s">
        <v>41</v>
      </c>
      <c r="C9" s="458"/>
      <c r="D9" s="458"/>
      <c r="E9" s="27" t="s">
        <v>26</v>
      </c>
    </row>
    <row r="10" spans="1:9">
      <c r="A10" s="56"/>
      <c r="B10" s="56"/>
      <c r="C10" s="56"/>
      <c r="D10" s="56"/>
      <c r="E10" s="27"/>
    </row>
    <row r="11" spans="1:9">
      <c r="A11" s="18"/>
      <c r="C11" s="18"/>
      <c r="D11" s="18"/>
    </row>
    <row r="12" spans="1:9">
      <c r="A12" s="18"/>
      <c r="C12" s="18"/>
      <c r="D12" s="18"/>
      <c r="E12" s="28" t="s">
        <v>29</v>
      </c>
    </row>
    <row r="13" spans="1:9" s="26" customFormat="1" ht="27.6">
      <c r="A13" s="38" t="s">
        <v>43</v>
      </c>
      <c r="B13" s="39" t="s">
        <v>13</v>
      </c>
      <c r="C13" s="40" t="s">
        <v>23</v>
      </c>
      <c r="D13" s="40" t="s">
        <v>17</v>
      </c>
      <c r="E13" s="29" t="s">
        <v>48</v>
      </c>
      <c r="F13" s="30" t="s">
        <v>28</v>
      </c>
      <c r="G13" s="30" t="s">
        <v>116</v>
      </c>
    </row>
    <row r="14" spans="1:9" s="26" customFormat="1">
      <c r="A14" s="20" t="str">
        <f t="shared" ref="A14:A25" si="0">IF(VLOOKUP(B14,MstrAncills,3,FALSE)="","",VLOOKUP(B14,MstrAncills,3,FALSE))</f>
        <v/>
      </c>
      <c r="B14" s="63" t="s">
        <v>182</v>
      </c>
      <c r="C14" s="53" t="str">
        <f t="shared" ref="C14:C25" si="1">VLOOKUP(B14,MstrAncills,2,FALSE)</f>
        <v>EA</v>
      </c>
      <c r="D14" s="107" t="str">
        <f>VLOOKUP(B14,MstrAncills,8,FALSE)</f>
        <v/>
      </c>
      <c r="E14" s="117">
        <v>14</v>
      </c>
      <c r="F14" s="118" t="str">
        <f>IFERROR(E14*D14,"")</f>
        <v/>
      </c>
      <c r="G14" s="63" t="s">
        <v>105</v>
      </c>
    </row>
    <row r="15" spans="1:9">
      <c r="A15" s="20" t="str">
        <f t="shared" si="0"/>
        <v/>
      </c>
      <c r="B15" s="77" t="s">
        <v>181</v>
      </c>
      <c r="C15" s="53" t="str">
        <f t="shared" si="1"/>
        <v>EA</v>
      </c>
      <c r="D15" s="130" t="s">
        <v>55</v>
      </c>
      <c r="E15" s="119">
        <v>14</v>
      </c>
      <c r="F15" s="118" t="s">
        <v>55</v>
      </c>
      <c r="G15" s="63" t="s">
        <v>112</v>
      </c>
      <c r="H15" s="26"/>
      <c r="I15" s="26"/>
    </row>
    <row r="16" spans="1:9">
      <c r="A16" s="20" t="str">
        <f t="shared" si="0"/>
        <v/>
      </c>
      <c r="B16" s="42" t="s">
        <v>68</v>
      </c>
      <c r="C16" s="53" t="str">
        <f t="shared" si="1"/>
        <v>EA</v>
      </c>
      <c r="D16" s="107" t="str">
        <f t="shared" ref="D16:D22" si="2">VLOOKUP(B16,MstrAncills,8,FALSE)</f>
        <v/>
      </c>
      <c r="E16" s="120">
        <v>1</v>
      </c>
      <c r="F16" s="118" t="str">
        <f t="shared" ref="F16:F22" si="3">IFERROR(E16*D16,"")</f>
        <v/>
      </c>
      <c r="G16" s="63"/>
    </row>
    <row r="17" spans="1:7">
      <c r="A17" s="20" t="str">
        <f t="shared" si="0"/>
        <v/>
      </c>
      <c r="B17" s="63" t="s">
        <v>163</v>
      </c>
      <c r="C17" s="53" t="str">
        <f t="shared" si="1"/>
        <v>EA</v>
      </c>
      <c r="D17" s="107" t="str">
        <f t="shared" si="2"/>
        <v/>
      </c>
      <c r="E17" s="119">
        <v>14</v>
      </c>
      <c r="F17" s="118" t="str">
        <f t="shared" si="3"/>
        <v/>
      </c>
      <c r="G17" s="63"/>
    </row>
    <row r="18" spans="1:7">
      <c r="A18" s="20" t="str">
        <f t="shared" si="0"/>
        <v/>
      </c>
      <c r="B18" s="19" t="s">
        <v>67</v>
      </c>
      <c r="C18" s="53" t="str">
        <f t="shared" si="1"/>
        <v>EA</v>
      </c>
      <c r="D18" s="107" t="str">
        <f t="shared" si="2"/>
        <v/>
      </c>
      <c r="E18" s="121">
        <v>1</v>
      </c>
      <c r="F18" s="145" t="str">
        <f t="shared" si="3"/>
        <v/>
      </c>
      <c r="G18" s="63"/>
    </row>
    <row r="19" spans="1:7">
      <c r="A19" s="20" t="str">
        <f t="shared" si="0"/>
        <v/>
      </c>
      <c r="B19" s="42" t="s">
        <v>150</v>
      </c>
      <c r="C19" s="53" t="str">
        <f t="shared" si="1"/>
        <v>BX</v>
      </c>
      <c r="D19" s="107" t="str">
        <f t="shared" si="2"/>
        <v/>
      </c>
      <c r="E19" s="121">
        <v>1</v>
      </c>
      <c r="F19" s="145" t="str">
        <f t="shared" si="3"/>
        <v/>
      </c>
      <c r="G19" s="63"/>
    </row>
    <row r="20" spans="1:7">
      <c r="A20" s="20" t="str">
        <f t="shared" si="0"/>
        <v/>
      </c>
      <c r="B20" s="63" t="s">
        <v>73</v>
      </c>
      <c r="C20" s="53" t="str">
        <f t="shared" si="1"/>
        <v>EA</v>
      </c>
      <c r="D20" s="107" t="str">
        <f t="shared" si="2"/>
        <v/>
      </c>
      <c r="E20" s="121">
        <v>4</v>
      </c>
      <c r="F20" s="145" t="str">
        <f t="shared" si="3"/>
        <v/>
      </c>
      <c r="G20" s="63"/>
    </row>
    <row r="21" spans="1:7" customFormat="1" ht="14.4">
      <c r="A21" s="20" t="str">
        <f t="shared" si="0"/>
        <v/>
      </c>
      <c r="B21" s="19" t="s">
        <v>38</v>
      </c>
      <c r="C21" s="53" t="str">
        <f t="shared" si="1"/>
        <v>EA</v>
      </c>
      <c r="D21" s="107" t="str">
        <f t="shared" si="2"/>
        <v/>
      </c>
      <c r="E21" s="122">
        <v>1</v>
      </c>
      <c r="F21" s="145" t="str">
        <f t="shared" si="3"/>
        <v/>
      </c>
      <c r="G21" s="63"/>
    </row>
    <row r="22" spans="1:7">
      <c r="A22" s="20" t="str">
        <f t="shared" si="0"/>
        <v/>
      </c>
      <c r="B22" s="77" t="s">
        <v>137</v>
      </c>
      <c r="C22" s="53" t="str">
        <f t="shared" si="1"/>
        <v>BX</v>
      </c>
      <c r="D22" s="107" t="str">
        <f t="shared" si="2"/>
        <v/>
      </c>
      <c r="E22" s="88">
        <v>1</v>
      </c>
      <c r="F22" s="145" t="str">
        <f t="shared" si="3"/>
        <v/>
      </c>
      <c r="G22" s="63"/>
    </row>
    <row r="23" spans="1:7">
      <c r="A23" s="20" t="str">
        <f t="shared" si="0"/>
        <v/>
      </c>
      <c r="B23" s="77" t="s">
        <v>134</v>
      </c>
      <c r="C23" s="150" t="str">
        <f t="shared" si="1"/>
        <v>BX</v>
      </c>
      <c r="D23" s="130" t="s">
        <v>55</v>
      </c>
      <c r="E23" s="67">
        <v>1</v>
      </c>
      <c r="F23" s="67" t="s">
        <v>55</v>
      </c>
      <c r="G23" s="63" t="s">
        <v>133</v>
      </c>
    </row>
    <row r="24" spans="1:7">
      <c r="A24" s="20" t="str">
        <f t="shared" si="0"/>
        <v/>
      </c>
      <c r="B24" s="77" t="s">
        <v>135</v>
      </c>
      <c r="C24" s="150" t="str">
        <f t="shared" si="1"/>
        <v>BX</v>
      </c>
      <c r="D24" s="131" t="s">
        <v>55</v>
      </c>
      <c r="E24" s="67">
        <v>1</v>
      </c>
      <c r="F24" s="67" t="s">
        <v>55</v>
      </c>
      <c r="G24" s="63" t="s">
        <v>133</v>
      </c>
    </row>
    <row r="25" spans="1:7">
      <c r="A25" s="20" t="str">
        <f t="shared" si="0"/>
        <v/>
      </c>
      <c r="B25" s="77" t="s">
        <v>136</v>
      </c>
      <c r="C25" s="150" t="str">
        <f t="shared" si="1"/>
        <v>BX</v>
      </c>
      <c r="D25" s="130" t="s">
        <v>55</v>
      </c>
      <c r="E25" s="67">
        <v>1</v>
      </c>
      <c r="F25" s="67" t="s">
        <v>55</v>
      </c>
      <c r="G25" s="63" t="s">
        <v>133</v>
      </c>
    </row>
    <row r="27" spans="1:7">
      <c r="B27" s="68"/>
    </row>
    <row r="28" spans="1:7">
      <c r="A28" s="18"/>
      <c r="C28" s="18"/>
      <c r="D28" s="34" t="s">
        <v>107</v>
      </c>
      <c r="E28" s="452">
        <f>SUM(F14:F17)</f>
        <v>0</v>
      </c>
      <c r="F28" s="453"/>
    </row>
    <row r="29" spans="1:7">
      <c r="A29" s="18"/>
      <c r="C29" s="18"/>
      <c r="D29" s="159" t="s">
        <v>183</v>
      </c>
      <c r="E29" s="454">
        <f>SUM(F18:F22)</f>
        <v>0</v>
      </c>
      <c r="F29" s="455"/>
    </row>
    <row r="30" spans="1:7">
      <c r="A30" s="18"/>
      <c r="C30" s="18"/>
      <c r="D30" s="99"/>
    </row>
    <row r="31" spans="1:7">
      <c r="A31" s="18"/>
      <c r="C31" s="18"/>
      <c r="D31" s="18"/>
    </row>
    <row r="32" spans="1:7">
      <c r="A32" s="36" t="s">
        <v>184</v>
      </c>
      <c r="B32" s="36"/>
      <c r="C32" s="106"/>
    </row>
    <row r="33" spans="1:6">
      <c r="A33" s="37" t="s">
        <v>161</v>
      </c>
      <c r="B33" s="37"/>
      <c r="C33" s="41">
        <f>E28*1</f>
        <v>0</v>
      </c>
    </row>
    <row r="34" spans="1:6">
      <c r="A34" s="37" t="s">
        <v>160</v>
      </c>
      <c r="B34" s="37"/>
      <c r="C34" s="41">
        <f>E28*2</f>
        <v>0</v>
      </c>
    </row>
    <row r="35" spans="1:6">
      <c r="A35" s="37" t="s">
        <v>168</v>
      </c>
      <c r="B35" s="37"/>
      <c r="C35" s="41">
        <f>E29</f>
        <v>0</v>
      </c>
    </row>
    <row r="36" spans="1:6">
      <c r="A36" s="456" t="s">
        <v>27</v>
      </c>
      <c r="B36" s="456"/>
      <c r="C36" s="456"/>
      <c r="D36" s="456"/>
      <c r="E36" s="456"/>
    </row>
    <row r="37" spans="1:6">
      <c r="A37" s="23"/>
    </row>
    <row r="38" spans="1:6" ht="27.6">
      <c r="A38" s="38" t="s">
        <v>43</v>
      </c>
      <c r="B38" s="39" t="s">
        <v>13</v>
      </c>
      <c r="C38" s="40" t="s">
        <v>23</v>
      </c>
      <c r="D38" s="40" t="s">
        <v>17</v>
      </c>
      <c r="E38" s="19"/>
    </row>
    <row r="39" spans="1:6">
      <c r="A39" s="110" t="str">
        <f t="shared" ref="A39:A72" si="4">IF(VLOOKUP(B39,MasterSIB,3,FALSE)="","",VLOOKUP(B39,MasterSIB,3,FALSE))</f>
        <v/>
      </c>
      <c r="B39" s="60" t="s">
        <v>75</v>
      </c>
      <c r="C39" s="57" t="str">
        <f t="shared" ref="C39:C72" si="5">VLOOKUP(B39,MasterSIB,2,FALSE)</f>
        <v>EA</v>
      </c>
      <c r="D39" s="69" t="str">
        <f t="shared" ref="D39:D72" si="6">VLOOKUP(B39,MasterSIB,8,FALSE)</f>
        <v/>
      </c>
      <c r="E39" s="54" t="s">
        <v>24</v>
      </c>
      <c r="F39" s="18" t="str">
        <f>IF(VLOOKUP(B39,'Master SIB Ancillaries'!B6:I48,3,FALSE)=A39,"","Differs from SIB Master CODE")</f>
        <v/>
      </c>
    </row>
    <row r="40" spans="1:6">
      <c r="A40" s="110" t="str">
        <f t="shared" si="4"/>
        <v/>
      </c>
      <c r="B40" s="70" t="s">
        <v>115</v>
      </c>
      <c r="C40" s="57" t="str">
        <f t="shared" si="5"/>
        <v>EA</v>
      </c>
      <c r="D40" s="69" t="str">
        <f t="shared" si="6"/>
        <v/>
      </c>
      <c r="E40" s="54" t="s">
        <v>24</v>
      </c>
    </row>
    <row r="41" spans="1:6" s="143" customFormat="1">
      <c r="A41" s="110" t="str">
        <f t="shared" si="4"/>
        <v/>
      </c>
      <c r="B41" s="70" t="s">
        <v>138</v>
      </c>
      <c r="C41" s="57" t="str">
        <f t="shared" si="5"/>
        <v>EA</v>
      </c>
      <c r="D41" s="69" t="str">
        <f t="shared" si="6"/>
        <v/>
      </c>
      <c r="E41" s="55" t="s">
        <v>24</v>
      </c>
    </row>
    <row r="42" spans="1:6">
      <c r="A42" s="110" t="str">
        <f t="shared" si="4"/>
        <v/>
      </c>
      <c r="B42" s="70" t="s">
        <v>56</v>
      </c>
      <c r="C42" s="57" t="str">
        <f t="shared" si="5"/>
        <v>EA</v>
      </c>
      <c r="D42" s="69" t="str">
        <f t="shared" si="6"/>
        <v/>
      </c>
      <c r="E42" s="55" t="s">
        <v>24</v>
      </c>
      <c r="F42" s="56"/>
    </row>
    <row r="43" spans="1:6">
      <c r="A43" s="110" t="str">
        <f t="shared" si="4"/>
        <v/>
      </c>
      <c r="B43" s="60" t="s">
        <v>189</v>
      </c>
      <c r="C43" s="57" t="str">
        <f t="shared" si="5"/>
        <v>EA</v>
      </c>
      <c r="D43" s="69" t="str">
        <f t="shared" si="6"/>
        <v/>
      </c>
      <c r="E43" s="54" t="s">
        <v>24</v>
      </c>
    </row>
    <row r="44" spans="1:6" s="56" customFormat="1">
      <c r="A44" s="110" t="str">
        <f t="shared" si="4"/>
        <v/>
      </c>
      <c r="B44" s="60" t="s">
        <v>80</v>
      </c>
      <c r="C44" s="57" t="str">
        <f t="shared" si="5"/>
        <v>EA</v>
      </c>
      <c r="D44" s="69" t="str">
        <f t="shared" si="6"/>
        <v/>
      </c>
      <c r="E44" s="55" t="s">
        <v>24</v>
      </c>
    </row>
    <row r="45" spans="1:6">
      <c r="A45" s="110" t="str">
        <f t="shared" si="4"/>
        <v/>
      </c>
      <c r="B45" s="60" t="s">
        <v>77</v>
      </c>
      <c r="C45" s="57" t="str">
        <f t="shared" si="5"/>
        <v>EA</v>
      </c>
      <c r="D45" s="69" t="str">
        <f t="shared" si="6"/>
        <v/>
      </c>
      <c r="E45" s="54" t="s">
        <v>24</v>
      </c>
      <c r="F45" s="49"/>
    </row>
    <row r="46" spans="1:6" s="56" customFormat="1">
      <c r="A46" s="110" t="str">
        <f t="shared" si="4"/>
        <v/>
      </c>
      <c r="B46" s="60" t="s">
        <v>44</v>
      </c>
      <c r="C46" s="57" t="str">
        <f t="shared" si="5"/>
        <v>EA</v>
      </c>
      <c r="D46" s="69" t="str">
        <f t="shared" si="6"/>
        <v/>
      </c>
      <c r="E46" s="54" t="s">
        <v>24</v>
      </c>
      <c r="F46" s="49"/>
    </row>
    <row r="47" spans="1:6" s="56" customFormat="1">
      <c r="A47" s="110" t="str">
        <f t="shared" si="4"/>
        <v/>
      </c>
      <c r="B47" s="60" t="s">
        <v>238</v>
      </c>
      <c r="C47" s="57" t="str">
        <f t="shared" si="5"/>
        <v>EA</v>
      </c>
      <c r="D47" s="69" t="str">
        <f t="shared" si="6"/>
        <v/>
      </c>
      <c r="E47" s="54" t="s">
        <v>24</v>
      </c>
      <c r="F47" s="49"/>
    </row>
    <row r="48" spans="1:6" s="56" customFormat="1">
      <c r="A48" s="110" t="str">
        <f t="shared" si="4"/>
        <v/>
      </c>
      <c r="B48" s="60" t="s">
        <v>171</v>
      </c>
      <c r="C48" s="57" t="str">
        <f t="shared" si="5"/>
        <v>EA</v>
      </c>
      <c r="D48" s="69" t="str">
        <f t="shared" si="6"/>
        <v/>
      </c>
      <c r="E48" s="55" t="s">
        <v>24</v>
      </c>
      <c r="F48" s="56" t="s">
        <v>105</v>
      </c>
    </row>
    <row r="49" spans="1:7">
      <c r="A49" s="110" t="str">
        <f t="shared" si="4"/>
        <v/>
      </c>
      <c r="B49" s="60" t="s">
        <v>58</v>
      </c>
      <c r="C49" s="57" t="str">
        <f t="shared" si="5"/>
        <v>EA</v>
      </c>
      <c r="D49" s="69" t="str">
        <f t="shared" si="6"/>
        <v/>
      </c>
      <c r="E49" s="54" t="s">
        <v>24</v>
      </c>
      <c r="F49" s="66"/>
    </row>
    <row r="50" spans="1:7">
      <c r="A50" s="110" t="str">
        <f t="shared" si="4"/>
        <v/>
      </c>
      <c r="B50" s="60" t="s">
        <v>59</v>
      </c>
      <c r="C50" s="57" t="str">
        <f t="shared" si="5"/>
        <v>EA</v>
      </c>
      <c r="D50" s="69" t="str">
        <f t="shared" si="6"/>
        <v/>
      </c>
      <c r="E50" s="54" t="s">
        <v>24</v>
      </c>
    </row>
    <row r="51" spans="1:7">
      <c r="A51" s="110" t="str">
        <f t="shared" si="4"/>
        <v/>
      </c>
      <c r="B51" s="60" t="s">
        <v>62</v>
      </c>
      <c r="C51" s="57" t="str">
        <f t="shared" si="5"/>
        <v>EA</v>
      </c>
      <c r="D51" s="69" t="str">
        <f t="shared" si="6"/>
        <v/>
      </c>
      <c r="E51" s="54" t="s">
        <v>24</v>
      </c>
      <c r="G51" s="49"/>
    </row>
    <row r="52" spans="1:7">
      <c r="A52" s="110" t="str">
        <f t="shared" si="4"/>
        <v/>
      </c>
      <c r="B52" s="60" t="s">
        <v>60</v>
      </c>
      <c r="C52" s="57" t="str">
        <f t="shared" si="5"/>
        <v>EA</v>
      </c>
      <c r="D52" s="69" t="str">
        <f t="shared" si="6"/>
        <v/>
      </c>
      <c r="E52" s="54" t="s">
        <v>24</v>
      </c>
      <c r="G52" s="49"/>
    </row>
    <row r="53" spans="1:7">
      <c r="A53" s="110" t="str">
        <f t="shared" si="4"/>
        <v/>
      </c>
      <c r="B53" s="60" t="s">
        <v>61</v>
      </c>
      <c r="C53" s="57" t="str">
        <f t="shared" si="5"/>
        <v>EA</v>
      </c>
      <c r="D53" s="69" t="str">
        <f t="shared" si="6"/>
        <v/>
      </c>
      <c r="E53" s="54" t="s">
        <v>24</v>
      </c>
      <c r="G53" s="49"/>
    </row>
    <row r="54" spans="1:7">
      <c r="A54" s="110" t="str">
        <f t="shared" si="4"/>
        <v/>
      </c>
      <c r="B54" s="60" t="s">
        <v>172</v>
      </c>
      <c r="C54" s="57" t="str">
        <f t="shared" si="5"/>
        <v>EA</v>
      </c>
      <c r="D54" s="69" t="str">
        <f t="shared" si="6"/>
        <v/>
      </c>
      <c r="E54" s="54" t="s">
        <v>24</v>
      </c>
      <c r="G54" s="49"/>
    </row>
    <row r="55" spans="1:7">
      <c r="A55" s="110" t="str">
        <f t="shared" si="4"/>
        <v/>
      </c>
      <c r="B55" s="60" t="s">
        <v>174</v>
      </c>
      <c r="C55" s="57" t="str">
        <f t="shared" si="5"/>
        <v>EA</v>
      </c>
      <c r="D55" s="69" t="str">
        <f t="shared" si="6"/>
        <v/>
      </c>
      <c r="E55" s="54" t="s">
        <v>24</v>
      </c>
    </row>
    <row r="56" spans="1:7">
      <c r="A56" s="110" t="str">
        <f t="shared" si="4"/>
        <v/>
      </c>
      <c r="B56" s="60" t="s">
        <v>78</v>
      </c>
      <c r="C56" s="57" t="str">
        <f t="shared" si="5"/>
        <v>EA</v>
      </c>
      <c r="D56" s="69" t="str">
        <f t="shared" si="6"/>
        <v/>
      </c>
      <c r="E56" s="54" t="s">
        <v>24</v>
      </c>
    </row>
    <row r="57" spans="1:7">
      <c r="A57" s="110" t="str">
        <f t="shared" si="4"/>
        <v/>
      </c>
      <c r="B57" s="60" t="s">
        <v>66</v>
      </c>
      <c r="C57" s="57" t="str">
        <f t="shared" si="5"/>
        <v>EA</v>
      </c>
      <c r="D57" s="69" t="str">
        <f t="shared" si="6"/>
        <v/>
      </c>
      <c r="E57" s="54" t="s">
        <v>24</v>
      </c>
    </row>
    <row r="58" spans="1:7">
      <c r="A58" s="110" t="str">
        <f t="shared" si="4"/>
        <v/>
      </c>
      <c r="B58" s="70" t="s">
        <v>109</v>
      </c>
      <c r="C58" s="57" t="str">
        <f t="shared" si="5"/>
        <v>EA</v>
      </c>
      <c r="D58" s="69" t="str">
        <f t="shared" si="6"/>
        <v/>
      </c>
      <c r="E58" s="54" t="s">
        <v>24</v>
      </c>
    </row>
    <row r="59" spans="1:7">
      <c r="A59" s="110" t="str">
        <f t="shared" si="4"/>
        <v/>
      </c>
      <c r="B59" s="60" t="s">
        <v>65</v>
      </c>
      <c r="C59" s="57" t="str">
        <f t="shared" si="5"/>
        <v>EA</v>
      </c>
      <c r="D59" s="69" t="str">
        <f t="shared" si="6"/>
        <v/>
      </c>
      <c r="E59" s="54" t="s">
        <v>24</v>
      </c>
    </row>
    <row r="60" spans="1:7">
      <c r="A60" s="110" t="str">
        <f t="shared" si="4"/>
        <v/>
      </c>
      <c r="B60" s="60" t="s">
        <v>182</v>
      </c>
      <c r="C60" s="57" t="str">
        <f t="shared" si="5"/>
        <v>EA</v>
      </c>
      <c r="D60" s="69" t="str">
        <f t="shared" si="6"/>
        <v/>
      </c>
      <c r="E60" s="54" t="s">
        <v>24</v>
      </c>
    </row>
    <row r="61" spans="1:7">
      <c r="A61" s="110" t="str">
        <f t="shared" si="4"/>
        <v/>
      </c>
      <c r="B61" s="60" t="s">
        <v>181</v>
      </c>
      <c r="C61" s="57" t="str">
        <f t="shared" si="5"/>
        <v>EA</v>
      </c>
      <c r="D61" s="69" t="str">
        <f t="shared" si="6"/>
        <v/>
      </c>
      <c r="E61" s="54" t="s">
        <v>24</v>
      </c>
    </row>
    <row r="62" spans="1:7">
      <c r="A62" s="110" t="str">
        <f t="shared" si="4"/>
        <v/>
      </c>
      <c r="B62" s="60" t="s">
        <v>169</v>
      </c>
      <c r="C62" s="57" t="str">
        <f t="shared" si="5"/>
        <v>EA</v>
      </c>
      <c r="D62" s="69" t="str">
        <f t="shared" si="6"/>
        <v/>
      </c>
      <c r="E62" s="54" t="s">
        <v>24</v>
      </c>
    </row>
    <row r="63" spans="1:7">
      <c r="A63" s="110" t="str">
        <f t="shared" si="4"/>
        <v/>
      </c>
      <c r="B63" s="60" t="s">
        <v>68</v>
      </c>
      <c r="C63" s="57" t="str">
        <f t="shared" si="5"/>
        <v>EA</v>
      </c>
      <c r="D63" s="69" t="str">
        <f t="shared" si="6"/>
        <v/>
      </c>
      <c r="E63" s="54" t="s">
        <v>24</v>
      </c>
    </row>
    <row r="64" spans="1:7">
      <c r="A64" s="110" t="str">
        <f t="shared" si="4"/>
        <v/>
      </c>
      <c r="B64" s="60" t="s">
        <v>163</v>
      </c>
      <c r="C64" s="57" t="str">
        <f t="shared" si="5"/>
        <v>EA</v>
      </c>
      <c r="D64" s="69" t="str">
        <f t="shared" si="6"/>
        <v/>
      </c>
      <c r="E64" s="54" t="s">
        <v>24</v>
      </c>
    </row>
    <row r="65" spans="1:5">
      <c r="A65" s="110" t="str">
        <f t="shared" si="4"/>
        <v/>
      </c>
      <c r="B65" s="60" t="s">
        <v>137</v>
      </c>
      <c r="C65" s="57" t="str">
        <f t="shared" si="5"/>
        <v>EA</v>
      </c>
      <c r="D65" s="69" t="str">
        <f t="shared" si="6"/>
        <v/>
      </c>
      <c r="E65" s="54" t="s">
        <v>24</v>
      </c>
    </row>
    <row r="66" spans="1:5">
      <c r="A66" s="110" t="str">
        <f t="shared" si="4"/>
        <v/>
      </c>
      <c r="B66" s="60" t="s">
        <v>134</v>
      </c>
      <c r="C66" s="57" t="str">
        <f t="shared" si="5"/>
        <v>EA</v>
      </c>
      <c r="D66" s="69" t="str">
        <f t="shared" si="6"/>
        <v/>
      </c>
      <c r="E66" s="54" t="s">
        <v>24</v>
      </c>
    </row>
    <row r="67" spans="1:5">
      <c r="A67" s="110" t="str">
        <f t="shared" si="4"/>
        <v/>
      </c>
      <c r="B67" s="60" t="s">
        <v>135</v>
      </c>
      <c r="C67" s="57" t="str">
        <f t="shared" si="5"/>
        <v>EA</v>
      </c>
      <c r="D67" s="69" t="str">
        <f t="shared" si="6"/>
        <v/>
      </c>
      <c r="E67" s="54" t="s">
        <v>24</v>
      </c>
    </row>
    <row r="68" spans="1:5">
      <c r="A68" s="110" t="str">
        <f t="shared" si="4"/>
        <v/>
      </c>
      <c r="B68" s="60" t="s">
        <v>136</v>
      </c>
      <c r="C68" s="57" t="str">
        <f t="shared" si="5"/>
        <v>EA</v>
      </c>
      <c r="D68" s="69" t="str">
        <f t="shared" si="6"/>
        <v/>
      </c>
      <c r="E68" s="54" t="s">
        <v>24</v>
      </c>
    </row>
    <row r="69" spans="1:5">
      <c r="A69" s="110" t="str">
        <f t="shared" si="4"/>
        <v/>
      </c>
      <c r="B69" s="60" t="s">
        <v>67</v>
      </c>
      <c r="C69" s="57" t="str">
        <f t="shared" si="5"/>
        <v>EA</v>
      </c>
      <c r="D69" s="69" t="str">
        <f t="shared" si="6"/>
        <v/>
      </c>
      <c r="E69" s="54" t="s">
        <v>24</v>
      </c>
    </row>
    <row r="70" spans="1:5">
      <c r="A70" s="110" t="str">
        <f t="shared" si="4"/>
        <v/>
      </c>
      <c r="B70" s="60" t="s">
        <v>150</v>
      </c>
      <c r="C70" s="57" t="str">
        <f t="shared" si="5"/>
        <v>BX</v>
      </c>
      <c r="D70" s="69" t="str">
        <f t="shared" si="6"/>
        <v/>
      </c>
      <c r="E70" s="54" t="s">
        <v>24</v>
      </c>
    </row>
    <row r="71" spans="1:5">
      <c r="A71" s="110" t="str">
        <f t="shared" si="4"/>
        <v/>
      </c>
      <c r="B71" s="60" t="s">
        <v>73</v>
      </c>
      <c r="C71" s="57" t="str">
        <f t="shared" si="5"/>
        <v>EA</v>
      </c>
      <c r="D71" s="69" t="str">
        <f t="shared" si="6"/>
        <v/>
      </c>
      <c r="E71" s="54" t="s">
        <v>24</v>
      </c>
    </row>
    <row r="72" spans="1:5">
      <c r="A72" s="110" t="str">
        <f t="shared" si="4"/>
        <v/>
      </c>
      <c r="B72" s="60" t="s">
        <v>38</v>
      </c>
      <c r="C72" s="57" t="str">
        <f t="shared" si="5"/>
        <v>BX</v>
      </c>
      <c r="D72" s="69" t="str">
        <f t="shared" si="6"/>
        <v/>
      </c>
      <c r="E72" s="54" t="s">
        <v>24</v>
      </c>
    </row>
  </sheetData>
  <sheetProtection algorithmName="SHA-512" hashValue="uVXAz7wVJD3Xbqtlizk8XgvKHNhJ7HKrY9OL1rlcg41wSU3HAy88XXhyYicaBWG/iiN0lk9hCpg2FpYCHLPDxQ==" saltValue="aFTdcLJQOFB9J/7PGzrOgA==" spinCount="100000" sheet="1" formatCells="0" formatColumns="0" formatRows="0" autoFilter="0"/>
  <mergeCells count="6">
    <mergeCell ref="A36:E36"/>
    <mergeCell ref="A2:G2"/>
    <mergeCell ref="B8:D8"/>
    <mergeCell ref="B9:D9"/>
    <mergeCell ref="E28:F28"/>
    <mergeCell ref="E29:F29"/>
  </mergeCells>
  <pageMargins left="0" right="0" top="0.74803149606299213" bottom="0.74803149606299213" header="0.31496062992125984" footer="0.31496062992125984"/>
  <pageSetup paperSize="9" scale="69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F535-F6D9-4FBA-B5AF-9EA222DB39E9}">
  <sheetPr>
    <tabColor rgb="FF92D050"/>
  </sheetPr>
  <dimension ref="A1:K80"/>
  <sheetViews>
    <sheetView workbookViewId="0">
      <selection activeCell="G8" sqref="G8"/>
    </sheetView>
  </sheetViews>
  <sheetFormatPr defaultColWidth="9.21875" defaultRowHeight="13.8"/>
  <cols>
    <col min="1" max="1" width="11.77734375" style="31" customWidth="1"/>
    <col min="2" max="2" width="66.44140625" style="18" bestFit="1" customWidth="1"/>
    <col min="3" max="3" width="18.21875" style="24" customWidth="1"/>
    <col min="4" max="4" width="23.21875" style="24" customWidth="1"/>
    <col min="5" max="5" width="12.44140625" style="18" customWidth="1"/>
    <col min="6" max="6" width="14.5546875" style="18" bestFit="1" customWidth="1"/>
    <col min="7" max="7" width="25.44140625" style="18" bestFit="1" customWidth="1"/>
    <col min="8" max="16384" width="9.21875" style="18"/>
  </cols>
  <sheetData>
    <row r="1" spans="1:7">
      <c r="A1" s="18" t="s">
        <v>259</v>
      </c>
      <c r="C1" s="1" t="s">
        <v>114</v>
      </c>
    </row>
    <row r="2" spans="1:7" ht="51" customHeight="1">
      <c r="A2" s="468" t="str">
        <f>'CMU PAH Price Schedule 2023'!A3:H3</f>
        <v>NHS National Framework Agreement Home Delivery Service – Pulmonary Hypertension
Period of framework:  1 June 2024 to 31 May 2026 with options to extend for up to a total period of 24 months.
Framework reference number:  CM/MSR/17/5557</v>
      </c>
      <c r="B2" s="469"/>
      <c r="C2" s="469"/>
      <c r="D2" s="469"/>
      <c r="E2" s="469"/>
      <c r="F2" s="469"/>
      <c r="G2" s="470"/>
    </row>
    <row r="3" spans="1:7" ht="27.6" customHeight="1">
      <c r="A3" s="239"/>
      <c r="B3" s="240"/>
      <c r="C3" s="241"/>
      <c r="D3" s="242"/>
      <c r="E3" s="242"/>
      <c r="F3" s="242"/>
      <c r="G3" s="242"/>
    </row>
    <row r="4" spans="1:7" ht="14.4">
      <c r="A4" s="238" t="s">
        <v>158</v>
      </c>
      <c r="B4" s="243" t="str">
        <f>'CMU PAH Price Schedule 2023'!E6</f>
        <v xml:space="preserve">Please enter your Company Name Here </v>
      </c>
      <c r="C4" s="242"/>
      <c r="D4" s="242"/>
      <c r="E4" s="242"/>
      <c r="F4" s="242"/>
      <c r="G4" s="242"/>
    </row>
    <row r="5" spans="1:7" ht="14.4">
      <c r="A5" s="244"/>
      <c r="B5" s="245"/>
      <c r="C5" s="244"/>
      <c r="D5" s="244"/>
      <c r="E5" s="244"/>
      <c r="F5" s="244"/>
      <c r="G5" s="244"/>
    </row>
    <row r="6" spans="1:7" ht="19.2" customHeight="1">
      <c r="A6" s="227" t="s">
        <v>223</v>
      </c>
      <c r="B6" s="228"/>
    </row>
    <row r="7" spans="1:7">
      <c r="A7" s="23"/>
    </row>
    <row r="8" spans="1:7" ht="38.25" customHeight="1"/>
    <row r="9" spans="1:7" s="26" customFormat="1" ht="12.75" customHeight="1">
      <c r="A9" s="457" t="s">
        <v>126</v>
      </c>
      <c r="B9" s="457"/>
      <c r="C9" s="457"/>
      <c r="D9" s="457"/>
      <c r="E9" s="25" t="s">
        <v>25</v>
      </c>
      <c r="G9" s="18"/>
    </row>
    <row r="10" spans="1:7">
      <c r="A10" s="458" t="s">
        <v>41</v>
      </c>
      <c r="B10" s="458"/>
      <c r="C10" s="458"/>
      <c r="D10" s="458"/>
      <c r="E10" s="27" t="s">
        <v>26</v>
      </c>
    </row>
    <row r="11" spans="1:7">
      <c r="A11" s="135"/>
      <c r="B11" s="135"/>
      <c r="C11" s="135"/>
      <c r="D11" s="135"/>
      <c r="E11" s="27"/>
    </row>
    <row r="12" spans="1:7" ht="10.5" customHeight="1">
      <c r="A12" s="18"/>
      <c r="C12" s="18"/>
      <c r="D12" s="18"/>
    </row>
    <row r="13" spans="1:7">
      <c r="A13" s="18"/>
      <c r="C13" s="18"/>
      <c r="D13" s="18"/>
      <c r="E13" s="28" t="s">
        <v>29</v>
      </c>
    </row>
    <row r="14" spans="1:7" s="26" customFormat="1">
      <c r="A14" s="38" t="s">
        <v>84</v>
      </c>
      <c r="B14" s="62" t="s">
        <v>13</v>
      </c>
      <c r="C14" s="40" t="s">
        <v>70</v>
      </c>
      <c r="D14" s="40" t="s">
        <v>17</v>
      </c>
      <c r="E14" s="29" t="s">
        <v>48</v>
      </c>
      <c r="F14" s="30" t="s">
        <v>28</v>
      </c>
      <c r="G14" s="30" t="s">
        <v>113</v>
      </c>
    </row>
    <row r="15" spans="1:7">
      <c r="A15" s="20" t="str">
        <f t="shared" ref="A15:A28" si="0">IF(VLOOKUP(B15,MstrAncills,3,FALSE)="","",VLOOKUP(B15,MstrAncills,3,FALSE))</f>
        <v/>
      </c>
      <c r="B15" s="63" t="s">
        <v>182</v>
      </c>
      <c r="C15" s="47" t="str">
        <f t="shared" ref="C15:C28" si="1">VLOOKUP(B15,MstrAncills,2,FALSE)</f>
        <v>EA</v>
      </c>
      <c r="D15" s="41" t="str">
        <f>VLOOKUP(B15,MstrAncills,8,FALSE)</f>
        <v/>
      </c>
      <c r="E15" s="119">
        <v>28</v>
      </c>
      <c r="F15" s="387" t="str">
        <f>IFERROR(D15*E15,"")</f>
        <v/>
      </c>
      <c r="G15" s="59" t="s">
        <v>105</v>
      </c>
    </row>
    <row r="16" spans="1:7">
      <c r="A16" s="20" t="str">
        <f t="shared" si="0"/>
        <v/>
      </c>
      <c r="B16" s="77" t="s">
        <v>181</v>
      </c>
      <c r="C16" s="150" t="str">
        <f t="shared" si="1"/>
        <v>EA</v>
      </c>
      <c r="D16" s="132" t="str">
        <f>VLOOKUP(B16,'Master Ancillaries'!$B$8:$I$38,8,FALSE)</f>
        <v>FOC</v>
      </c>
      <c r="E16" s="119">
        <v>28</v>
      </c>
      <c r="F16" s="390" t="s">
        <v>55</v>
      </c>
      <c r="G16" s="133" t="s">
        <v>112</v>
      </c>
    </row>
    <row r="17" spans="1:11" ht="15" customHeight="1">
      <c r="A17" s="20" t="str">
        <f t="shared" si="0"/>
        <v/>
      </c>
      <c r="B17" s="63" t="s">
        <v>163</v>
      </c>
      <c r="C17" s="47" t="str">
        <f t="shared" si="1"/>
        <v>EA</v>
      </c>
      <c r="D17" s="41" t="str">
        <f t="shared" ref="D17:D28" si="2">VLOOKUP(B17,MstrAncills,8,FALSE)</f>
        <v/>
      </c>
      <c r="E17" s="388">
        <v>4</v>
      </c>
      <c r="F17" s="389" t="str">
        <f>IFERROR(D17*E17,"")</f>
        <v/>
      </c>
      <c r="G17" s="133"/>
    </row>
    <row r="18" spans="1:11">
      <c r="A18" s="20" t="str">
        <f t="shared" si="0"/>
        <v/>
      </c>
      <c r="B18" s="63" t="s">
        <v>51</v>
      </c>
      <c r="C18" s="47" t="str">
        <f t="shared" si="1"/>
        <v>EA</v>
      </c>
      <c r="D18" s="41" t="str">
        <f t="shared" si="2"/>
        <v/>
      </c>
      <c r="E18" s="388">
        <v>28</v>
      </c>
      <c r="F18" s="389" t="str">
        <f t="shared" ref="F18:F28" si="3">IFERROR(D18*E18,"")</f>
        <v/>
      </c>
      <c r="G18" s="133"/>
    </row>
    <row r="19" spans="1:11">
      <c r="A19" s="20" t="str">
        <f t="shared" si="0"/>
        <v/>
      </c>
      <c r="B19" s="63" t="s">
        <v>53</v>
      </c>
      <c r="C19" s="47" t="str">
        <f t="shared" si="1"/>
        <v>EA</v>
      </c>
      <c r="D19" s="41" t="str">
        <f t="shared" si="2"/>
        <v/>
      </c>
      <c r="E19" s="388">
        <v>28</v>
      </c>
      <c r="F19" s="389" t="str">
        <f t="shared" si="3"/>
        <v/>
      </c>
      <c r="G19" s="133"/>
    </row>
    <row r="20" spans="1:11">
      <c r="A20" s="20" t="str">
        <f t="shared" si="0"/>
        <v/>
      </c>
      <c r="B20" s="63" t="s">
        <v>63</v>
      </c>
      <c r="C20" s="47" t="str">
        <f t="shared" si="1"/>
        <v>EA</v>
      </c>
      <c r="D20" s="41" t="str">
        <f t="shared" si="2"/>
        <v/>
      </c>
      <c r="E20" s="388">
        <v>28</v>
      </c>
      <c r="F20" s="389" t="str">
        <f t="shared" si="3"/>
        <v/>
      </c>
      <c r="G20" s="133"/>
    </row>
    <row r="21" spans="1:11">
      <c r="A21" s="20" t="str">
        <f t="shared" si="0"/>
        <v/>
      </c>
      <c r="B21" s="63" t="s">
        <v>64</v>
      </c>
      <c r="C21" s="47" t="str">
        <f t="shared" si="1"/>
        <v>EA</v>
      </c>
      <c r="D21" s="41" t="str">
        <f t="shared" si="2"/>
        <v/>
      </c>
      <c r="E21" s="388">
        <v>28</v>
      </c>
      <c r="F21" s="389" t="str">
        <f t="shared" si="3"/>
        <v/>
      </c>
      <c r="G21" s="133"/>
    </row>
    <row r="22" spans="1:11">
      <c r="A22" s="20" t="str">
        <f t="shared" si="0"/>
        <v/>
      </c>
      <c r="B22" s="63" t="s">
        <v>140</v>
      </c>
      <c r="C22" s="47" t="str">
        <f t="shared" si="1"/>
        <v>EA</v>
      </c>
      <c r="D22" s="41" t="str">
        <f t="shared" si="2"/>
        <v/>
      </c>
      <c r="E22" s="384">
        <v>12</v>
      </c>
      <c r="F22" s="385" t="str">
        <f t="shared" si="3"/>
        <v/>
      </c>
      <c r="G22" s="133"/>
    </row>
    <row r="23" spans="1:11">
      <c r="A23" s="20" t="str">
        <f t="shared" si="0"/>
        <v/>
      </c>
      <c r="B23" s="63" t="s">
        <v>73</v>
      </c>
      <c r="C23" s="47" t="str">
        <f t="shared" si="1"/>
        <v>EA</v>
      </c>
      <c r="D23" s="41" t="str">
        <f t="shared" si="2"/>
        <v/>
      </c>
      <c r="E23" s="384">
        <v>4</v>
      </c>
      <c r="F23" s="385" t="str">
        <f t="shared" si="3"/>
        <v/>
      </c>
      <c r="G23" s="133"/>
    </row>
    <row r="24" spans="1:11" ht="14.4">
      <c r="A24" s="20" t="str">
        <f t="shared" si="0"/>
        <v/>
      </c>
      <c r="B24" s="19" t="s">
        <v>38</v>
      </c>
      <c r="C24" s="47" t="str">
        <f t="shared" si="1"/>
        <v>EA</v>
      </c>
      <c r="D24" s="41" t="str">
        <f t="shared" si="2"/>
        <v/>
      </c>
      <c r="E24" s="384">
        <v>1</v>
      </c>
      <c r="F24" s="385" t="str">
        <f t="shared" si="3"/>
        <v/>
      </c>
      <c r="G24" s="134"/>
      <c r="H24"/>
      <c r="I24"/>
      <c r="J24"/>
      <c r="K24"/>
    </row>
    <row r="25" spans="1:11" ht="14.4">
      <c r="A25" s="20" t="str">
        <f t="shared" si="0"/>
        <v/>
      </c>
      <c r="B25" s="42" t="s">
        <v>68</v>
      </c>
      <c r="C25" s="47" t="str">
        <f t="shared" si="1"/>
        <v>EA</v>
      </c>
      <c r="D25" s="41" t="str">
        <f t="shared" si="2"/>
        <v/>
      </c>
      <c r="E25" s="384">
        <v>4</v>
      </c>
      <c r="F25" s="385" t="str">
        <f t="shared" si="3"/>
        <v/>
      </c>
      <c r="G25" s="134"/>
      <c r="H25"/>
      <c r="I25"/>
      <c r="J25"/>
      <c r="K25"/>
    </row>
    <row r="26" spans="1:11" ht="14.4">
      <c r="A26" s="20" t="str">
        <f t="shared" si="0"/>
        <v/>
      </c>
      <c r="B26" s="42" t="s">
        <v>150</v>
      </c>
      <c r="C26" s="47" t="str">
        <f t="shared" si="1"/>
        <v>BX</v>
      </c>
      <c r="D26" s="41" t="str">
        <f t="shared" si="2"/>
        <v/>
      </c>
      <c r="E26" s="384">
        <v>1</v>
      </c>
      <c r="F26" s="385" t="str">
        <f t="shared" si="3"/>
        <v/>
      </c>
      <c r="G26" s="134"/>
      <c r="H26"/>
      <c r="I26"/>
      <c r="J26"/>
      <c r="K26"/>
    </row>
    <row r="27" spans="1:11" ht="14.4">
      <c r="A27" s="20" t="str">
        <f t="shared" si="0"/>
        <v/>
      </c>
      <c r="B27" s="42" t="s">
        <v>65</v>
      </c>
      <c r="C27" s="47" t="str">
        <f t="shared" si="1"/>
        <v>EA</v>
      </c>
      <c r="D27" s="41" t="str">
        <f t="shared" si="2"/>
        <v/>
      </c>
      <c r="E27" s="384">
        <v>56</v>
      </c>
      <c r="F27" s="385" t="str">
        <f t="shared" si="3"/>
        <v/>
      </c>
      <c r="G27" s="134"/>
    </row>
    <row r="28" spans="1:11" ht="15" thickBot="1">
      <c r="A28" s="20" t="str">
        <f t="shared" si="0"/>
        <v/>
      </c>
      <c r="B28" s="197" t="s">
        <v>320</v>
      </c>
      <c r="C28" s="47" t="str">
        <f t="shared" si="1"/>
        <v>EA</v>
      </c>
      <c r="D28" s="41" t="str">
        <f t="shared" si="2"/>
        <v/>
      </c>
      <c r="E28" s="384">
        <v>28</v>
      </c>
      <c r="F28" s="385" t="str">
        <f t="shared" si="3"/>
        <v/>
      </c>
      <c r="G28" s="158"/>
    </row>
    <row r="29" spans="1:11" s="26" customFormat="1">
      <c r="A29" s="23"/>
      <c r="C29" s="18"/>
      <c r="D29" s="61"/>
      <c r="E29" s="18"/>
      <c r="F29" s="18"/>
      <c r="G29" s="18"/>
    </row>
    <row r="30" spans="1:11">
      <c r="A30" s="18"/>
      <c r="C30" s="18"/>
      <c r="D30" s="34" t="s">
        <v>107</v>
      </c>
      <c r="E30" s="452">
        <f>SUM(F15:F21)</f>
        <v>0</v>
      </c>
      <c r="F30" s="453"/>
    </row>
    <row r="31" spans="1:11">
      <c r="A31" s="18"/>
      <c r="C31" s="18"/>
      <c r="D31" s="35" t="s">
        <v>165</v>
      </c>
      <c r="E31" s="454">
        <f>SUM(F22:F28)</f>
        <v>0</v>
      </c>
      <c r="F31" s="455"/>
    </row>
    <row r="32" spans="1:11" ht="27.6">
      <c r="A32" s="36" t="s">
        <v>167</v>
      </c>
      <c r="B32" s="36"/>
      <c r="C32" s="106" t="s">
        <v>106</v>
      </c>
    </row>
    <row r="33" spans="1:7">
      <c r="A33" s="37" t="s">
        <v>179</v>
      </c>
      <c r="B33" s="37"/>
      <c r="C33" s="41">
        <f>E30*1</f>
        <v>0</v>
      </c>
    </row>
    <row r="34" spans="1:7">
      <c r="A34" s="37" t="s">
        <v>180</v>
      </c>
      <c r="B34" s="37"/>
      <c r="C34" s="41">
        <f>E30*2</f>
        <v>0</v>
      </c>
    </row>
    <row r="35" spans="1:7">
      <c r="A35" s="37" t="s">
        <v>166</v>
      </c>
      <c r="B35" s="37"/>
      <c r="C35" s="41">
        <f>E31</f>
        <v>0</v>
      </c>
    </row>
    <row r="36" spans="1:7">
      <c r="A36" s="18"/>
    </row>
    <row r="37" spans="1:7">
      <c r="A37" s="456" t="s">
        <v>27</v>
      </c>
      <c r="B37" s="456"/>
      <c r="C37" s="456"/>
      <c r="D37" s="456"/>
      <c r="E37" s="456"/>
    </row>
    <row r="38" spans="1:7">
      <c r="A38" s="23"/>
    </row>
    <row r="39" spans="1:7">
      <c r="A39" s="38" t="s">
        <v>84</v>
      </c>
      <c r="B39" s="62" t="s">
        <v>13</v>
      </c>
      <c r="C39" s="40" t="s">
        <v>70</v>
      </c>
      <c r="D39" s="40" t="s">
        <v>17</v>
      </c>
    </row>
    <row r="40" spans="1:7">
      <c r="A40" s="110" t="str">
        <f t="shared" ref="A40:A80" si="4">IF(VLOOKUP(B40,MasterSIB,3,FALSE)="","",VLOOKUP(B40,MasterSIB,3,FALSE))</f>
        <v/>
      </c>
      <c r="B40" s="60" t="s">
        <v>75</v>
      </c>
      <c r="C40" s="57" t="str">
        <f t="shared" ref="C40:C72" si="5">VLOOKUP(B40,MasterSIB,2,FALSE)</f>
        <v>EA</v>
      </c>
      <c r="D40" s="69" t="str">
        <f t="shared" ref="D40:D80" si="6">VLOOKUP(B40,MasterSIB,8,FALSE)</f>
        <v/>
      </c>
      <c r="E40" s="54" t="s">
        <v>24</v>
      </c>
    </row>
    <row r="41" spans="1:7">
      <c r="A41" s="110" t="str">
        <f t="shared" si="4"/>
        <v/>
      </c>
      <c r="B41" s="70" t="s">
        <v>115</v>
      </c>
      <c r="C41" s="57" t="str">
        <f t="shared" si="5"/>
        <v>EA</v>
      </c>
      <c r="D41" s="69" t="str">
        <f t="shared" si="6"/>
        <v/>
      </c>
      <c r="E41" s="54" t="s">
        <v>24</v>
      </c>
    </row>
    <row r="42" spans="1:7">
      <c r="A42" s="110" t="str">
        <f t="shared" si="4"/>
        <v/>
      </c>
      <c r="B42" s="70" t="s">
        <v>138</v>
      </c>
      <c r="C42" s="57" t="str">
        <f t="shared" si="5"/>
        <v>EA</v>
      </c>
      <c r="D42" s="69" t="str">
        <f t="shared" si="6"/>
        <v/>
      </c>
      <c r="E42" s="54" t="s">
        <v>24</v>
      </c>
      <c r="G42" s="49"/>
    </row>
    <row r="43" spans="1:7">
      <c r="A43" s="110" t="str">
        <f t="shared" si="4"/>
        <v/>
      </c>
      <c r="B43" s="70" t="s">
        <v>189</v>
      </c>
      <c r="C43" s="57" t="str">
        <f t="shared" si="5"/>
        <v>EA</v>
      </c>
      <c r="D43" s="69" t="str">
        <f t="shared" si="6"/>
        <v/>
      </c>
      <c r="E43" s="54" t="s">
        <v>24</v>
      </c>
      <c r="G43" s="49"/>
    </row>
    <row r="44" spans="1:7">
      <c r="A44" s="110" t="str">
        <f t="shared" si="4"/>
        <v/>
      </c>
      <c r="B44" s="60" t="s">
        <v>77</v>
      </c>
      <c r="C44" s="57" t="str">
        <f t="shared" si="5"/>
        <v>EA</v>
      </c>
      <c r="D44" s="69" t="str">
        <f t="shared" si="6"/>
        <v/>
      </c>
      <c r="E44" s="54" t="s">
        <v>24</v>
      </c>
      <c r="G44" s="49"/>
    </row>
    <row r="45" spans="1:7">
      <c r="A45" s="110" t="str">
        <f t="shared" si="4"/>
        <v/>
      </c>
      <c r="B45" s="60" t="s">
        <v>79</v>
      </c>
      <c r="C45" s="57" t="str">
        <f t="shared" si="5"/>
        <v>EA</v>
      </c>
      <c r="D45" s="69" t="str">
        <f t="shared" si="6"/>
        <v/>
      </c>
      <c r="E45" s="54" t="s">
        <v>24</v>
      </c>
      <c r="G45" s="49"/>
    </row>
    <row r="46" spans="1:7">
      <c r="A46" s="110" t="str">
        <f t="shared" si="4"/>
        <v/>
      </c>
      <c r="B46" s="60" t="s">
        <v>149</v>
      </c>
      <c r="C46" s="57" t="str">
        <f t="shared" si="5"/>
        <v>EA</v>
      </c>
      <c r="D46" s="69" t="str">
        <f t="shared" si="6"/>
        <v/>
      </c>
      <c r="E46" s="54" t="s">
        <v>24</v>
      </c>
    </row>
    <row r="47" spans="1:7">
      <c r="A47" s="110" t="str">
        <f t="shared" si="4"/>
        <v/>
      </c>
      <c r="B47" s="60" t="s">
        <v>137</v>
      </c>
      <c r="C47" s="57" t="str">
        <f t="shared" si="5"/>
        <v>EA</v>
      </c>
      <c r="D47" s="69" t="str">
        <f t="shared" si="6"/>
        <v/>
      </c>
      <c r="E47" s="54" t="s">
        <v>24</v>
      </c>
    </row>
    <row r="48" spans="1:7">
      <c r="A48" s="110" t="str">
        <f t="shared" si="4"/>
        <v/>
      </c>
      <c r="B48" s="60" t="s">
        <v>134</v>
      </c>
      <c r="C48" s="57" t="str">
        <f t="shared" si="5"/>
        <v>EA</v>
      </c>
      <c r="D48" s="69" t="str">
        <f t="shared" si="6"/>
        <v/>
      </c>
      <c r="E48" s="54" t="s">
        <v>24</v>
      </c>
    </row>
    <row r="49" spans="1:5">
      <c r="A49" s="110" t="str">
        <f t="shared" si="4"/>
        <v/>
      </c>
      <c r="B49" s="60" t="s">
        <v>135</v>
      </c>
      <c r="C49" s="57" t="str">
        <f t="shared" si="5"/>
        <v>EA</v>
      </c>
      <c r="D49" s="69" t="str">
        <f t="shared" si="6"/>
        <v/>
      </c>
      <c r="E49" s="54" t="s">
        <v>24</v>
      </c>
    </row>
    <row r="50" spans="1:5">
      <c r="A50" s="110" t="str">
        <f t="shared" si="4"/>
        <v/>
      </c>
      <c r="B50" s="60" t="s">
        <v>136</v>
      </c>
      <c r="C50" s="57" t="str">
        <f t="shared" si="5"/>
        <v>EA</v>
      </c>
      <c r="D50" s="69" t="str">
        <f t="shared" si="6"/>
        <v/>
      </c>
      <c r="E50" s="54" t="s">
        <v>24</v>
      </c>
    </row>
    <row r="51" spans="1:5">
      <c r="A51" s="110" t="str">
        <f t="shared" si="4"/>
        <v/>
      </c>
      <c r="B51" s="60" t="s">
        <v>44</v>
      </c>
      <c r="C51" s="57" t="str">
        <f t="shared" si="5"/>
        <v>EA</v>
      </c>
      <c r="D51" s="69" t="str">
        <f t="shared" si="6"/>
        <v/>
      </c>
      <c r="E51" s="54" t="s">
        <v>24</v>
      </c>
    </row>
    <row r="52" spans="1:5" s="49" customFormat="1">
      <c r="A52" s="156" t="str">
        <f t="shared" si="4"/>
        <v/>
      </c>
      <c r="B52" s="70" t="s">
        <v>171</v>
      </c>
      <c r="C52" s="71" t="str">
        <f t="shared" si="5"/>
        <v>EA</v>
      </c>
      <c r="D52" s="69" t="str">
        <f t="shared" si="6"/>
        <v/>
      </c>
      <c r="E52" s="55" t="s">
        <v>24</v>
      </c>
    </row>
    <row r="53" spans="1:5" s="49" customFormat="1">
      <c r="A53" s="156" t="str">
        <f t="shared" si="4"/>
        <v/>
      </c>
      <c r="B53" s="70" t="s">
        <v>238</v>
      </c>
      <c r="C53" s="71" t="str">
        <f t="shared" si="5"/>
        <v>EA</v>
      </c>
      <c r="D53" s="69" t="str">
        <f t="shared" si="6"/>
        <v/>
      </c>
      <c r="E53" s="55" t="s">
        <v>24</v>
      </c>
    </row>
    <row r="54" spans="1:5">
      <c r="A54" s="110" t="str">
        <f t="shared" si="4"/>
        <v/>
      </c>
      <c r="B54" s="60" t="s">
        <v>172</v>
      </c>
      <c r="C54" s="57" t="str">
        <f t="shared" si="5"/>
        <v>EA</v>
      </c>
      <c r="D54" s="69" t="str">
        <f t="shared" si="6"/>
        <v/>
      </c>
      <c r="E54" s="54" t="s">
        <v>24</v>
      </c>
    </row>
    <row r="55" spans="1:5">
      <c r="A55" s="110" t="str">
        <f t="shared" si="4"/>
        <v/>
      </c>
      <c r="B55" s="60" t="s">
        <v>175</v>
      </c>
      <c r="C55" s="57" t="str">
        <f t="shared" si="5"/>
        <v>EA</v>
      </c>
      <c r="D55" s="69" t="str">
        <f t="shared" si="6"/>
        <v/>
      </c>
      <c r="E55" s="54" t="s">
        <v>24</v>
      </c>
    </row>
    <row r="56" spans="1:5">
      <c r="A56" s="110" t="str">
        <f t="shared" si="4"/>
        <v/>
      </c>
      <c r="B56" s="60" t="s">
        <v>66</v>
      </c>
      <c r="C56" s="57" t="str">
        <f t="shared" si="5"/>
        <v>EA</v>
      </c>
      <c r="D56" s="69" t="str">
        <f t="shared" si="6"/>
        <v/>
      </c>
      <c r="E56" s="54" t="s">
        <v>24</v>
      </c>
    </row>
    <row r="57" spans="1:5">
      <c r="A57" s="110" t="str">
        <f t="shared" si="4"/>
        <v/>
      </c>
      <c r="B57" s="60" t="s">
        <v>65</v>
      </c>
      <c r="C57" s="57" t="str">
        <f t="shared" si="5"/>
        <v>EA</v>
      </c>
      <c r="D57" s="69" t="str">
        <f t="shared" si="6"/>
        <v/>
      </c>
      <c r="E57" s="54" t="s">
        <v>24</v>
      </c>
    </row>
    <row r="58" spans="1:5">
      <c r="A58" s="110" t="str">
        <f t="shared" si="4"/>
        <v/>
      </c>
      <c r="B58" s="60" t="s">
        <v>182</v>
      </c>
      <c r="C58" s="57" t="str">
        <f t="shared" si="5"/>
        <v>EA</v>
      </c>
      <c r="D58" s="69" t="str">
        <f t="shared" si="6"/>
        <v/>
      </c>
      <c r="E58" s="54" t="s">
        <v>24</v>
      </c>
    </row>
    <row r="59" spans="1:5">
      <c r="A59" s="110" t="str">
        <f t="shared" si="4"/>
        <v/>
      </c>
      <c r="B59" s="60" t="s">
        <v>181</v>
      </c>
      <c r="C59" s="57" t="str">
        <f t="shared" si="5"/>
        <v>EA</v>
      </c>
      <c r="D59" s="69" t="str">
        <f t="shared" si="6"/>
        <v/>
      </c>
      <c r="E59" s="54" t="s">
        <v>24</v>
      </c>
    </row>
    <row r="60" spans="1:5">
      <c r="A60" s="110" t="str">
        <f t="shared" si="4"/>
        <v/>
      </c>
      <c r="B60" s="60" t="s">
        <v>163</v>
      </c>
      <c r="C60" s="57" t="str">
        <f t="shared" si="5"/>
        <v>EA</v>
      </c>
      <c r="D60" s="69" t="str">
        <f t="shared" si="6"/>
        <v/>
      </c>
      <c r="E60" s="54" t="s">
        <v>24</v>
      </c>
    </row>
    <row r="61" spans="1:5">
      <c r="A61" s="110" t="str">
        <f t="shared" si="4"/>
        <v/>
      </c>
      <c r="B61" s="60" t="s">
        <v>169</v>
      </c>
      <c r="C61" s="57" t="str">
        <f t="shared" si="5"/>
        <v>EA</v>
      </c>
      <c r="D61" s="69" t="str">
        <f t="shared" si="6"/>
        <v/>
      </c>
      <c r="E61" s="54" t="s">
        <v>24</v>
      </c>
    </row>
    <row r="62" spans="1:5">
      <c r="A62" s="110" t="str">
        <f t="shared" si="4"/>
        <v/>
      </c>
      <c r="B62" s="60" t="s">
        <v>58</v>
      </c>
      <c r="C62" s="57" t="str">
        <f t="shared" si="5"/>
        <v>EA</v>
      </c>
      <c r="D62" s="69" t="str">
        <f t="shared" si="6"/>
        <v/>
      </c>
      <c r="E62" s="54" t="s">
        <v>24</v>
      </c>
    </row>
    <row r="63" spans="1:5">
      <c r="A63" s="110" t="str">
        <f t="shared" si="4"/>
        <v/>
      </c>
      <c r="B63" s="60" t="s">
        <v>52</v>
      </c>
      <c r="C63" s="57" t="str">
        <f t="shared" si="5"/>
        <v>EA</v>
      </c>
      <c r="D63" s="69" t="str">
        <f t="shared" si="6"/>
        <v/>
      </c>
      <c r="E63" s="54" t="s">
        <v>24</v>
      </c>
    </row>
    <row r="64" spans="1:5">
      <c r="A64" s="110" t="str">
        <f t="shared" si="4"/>
        <v/>
      </c>
      <c r="B64" s="60" t="s">
        <v>63</v>
      </c>
      <c r="C64" s="57" t="str">
        <f t="shared" si="5"/>
        <v>EA</v>
      </c>
      <c r="D64" s="69" t="str">
        <f t="shared" si="6"/>
        <v/>
      </c>
      <c r="E64" s="54" t="s">
        <v>24</v>
      </c>
    </row>
    <row r="65" spans="1:6">
      <c r="A65" s="110" t="str">
        <f t="shared" si="4"/>
        <v/>
      </c>
      <c r="B65" s="60" t="s">
        <v>64</v>
      </c>
      <c r="C65" s="57" t="str">
        <f t="shared" si="5"/>
        <v>EA</v>
      </c>
      <c r="D65" s="69" t="str">
        <f t="shared" si="6"/>
        <v/>
      </c>
      <c r="E65" s="54" t="s">
        <v>24</v>
      </c>
    </row>
    <row r="66" spans="1:6">
      <c r="A66" s="110" t="str">
        <f t="shared" si="4"/>
        <v/>
      </c>
      <c r="B66" s="60" t="s">
        <v>141</v>
      </c>
      <c r="C66" s="57" t="str">
        <f t="shared" si="5"/>
        <v>EA</v>
      </c>
      <c r="D66" s="69" t="str">
        <f t="shared" si="6"/>
        <v/>
      </c>
      <c r="E66" s="54" t="s">
        <v>24</v>
      </c>
    </row>
    <row r="67" spans="1:6">
      <c r="A67" s="110" t="str">
        <f t="shared" si="4"/>
        <v/>
      </c>
      <c r="B67" s="60" t="s">
        <v>73</v>
      </c>
      <c r="C67" s="57" t="str">
        <f t="shared" si="5"/>
        <v>EA</v>
      </c>
      <c r="D67" s="69" t="str">
        <f t="shared" si="6"/>
        <v/>
      </c>
      <c r="E67" s="54" t="s">
        <v>24</v>
      </c>
    </row>
    <row r="68" spans="1:6">
      <c r="A68" s="110" t="str">
        <f t="shared" si="4"/>
        <v/>
      </c>
      <c r="B68" s="60" t="s">
        <v>262</v>
      </c>
      <c r="C68" s="57" t="s">
        <v>20</v>
      </c>
      <c r="D68" s="69" t="str">
        <f t="shared" si="6"/>
        <v/>
      </c>
      <c r="E68" s="54" t="s">
        <v>24</v>
      </c>
    </row>
    <row r="69" spans="1:6">
      <c r="A69" s="110" t="str">
        <f t="shared" si="4"/>
        <v/>
      </c>
      <c r="B69" s="60" t="s">
        <v>263</v>
      </c>
      <c r="C69" s="57" t="s">
        <v>20</v>
      </c>
      <c r="D69" s="69" t="str">
        <f t="shared" si="6"/>
        <v/>
      </c>
      <c r="E69" s="54" t="s">
        <v>24</v>
      </c>
    </row>
    <row r="70" spans="1:6">
      <c r="A70" s="110" t="str">
        <f t="shared" si="4"/>
        <v/>
      </c>
      <c r="B70" s="60" t="s">
        <v>38</v>
      </c>
      <c r="C70" s="57" t="str">
        <f t="shared" si="5"/>
        <v>BX</v>
      </c>
      <c r="D70" s="69" t="str">
        <f t="shared" si="6"/>
        <v/>
      </c>
      <c r="E70" s="54" t="s">
        <v>24</v>
      </c>
    </row>
    <row r="71" spans="1:6">
      <c r="A71" s="110" t="str">
        <f t="shared" si="4"/>
        <v/>
      </c>
      <c r="B71" s="60" t="s">
        <v>68</v>
      </c>
      <c r="C71" s="57" t="str">
        <f t="shared" si="5"/>
        <v>EA</v>
      </c>
      <c r="D71" s="69" t="str">
        <f t="shared" si="6"/>
        <v/>
      </c>
      <c r="E71" s="54" t="s">
        <v>24</v>
      </c>
    </row>
    <row r="72" spans="1:6">
      <c r="A72" s="110" t="str">
        <f t="shared" si="4"/>
        <v/>
      </c>
      <c r="B72" s="60" t="s">
        <v>150</v>
      </c>
      <c r="C72" s="57" t="str">
        <f t="shared" si="5"/>
        <v>BX</v>
      </c>
      <c r="D72" s="69" t="str">
        <f t="shared" si="6"/>
        <v/>
      </c>
      <c r="E72" s="54" t="s">
        <v>24</v>
      </c>
    </row>
    <row r="73" spans="1:6">
      <c r="A73" s="110" t="str">
        <f t="shared" si="4"/>
        <v/>
      </c>
      <c r="B73" s="60" t="s">
        <v>268</v>
      </c>
      <c r="C73" s="57" t="str">
        <f t="shared" ref="C73:C78" si="7">VLOOKUP(B73,MasterSIB,2,FALSE)</f>
        <v>EA</v>
      </c>
      <c r="D73" s="69" t="str">
        <f t="shared" si="6"/>
        <v/>
      </c>
      <c r="E73" s="54" t="s">
        <v>24</v>
      </c>
      <c r="F73" s="18" t="s">
        <v>355</v>
      </c>
    </row>
    <row r="74" spans="1:6">
      <c r="A74" s="110" t="str">
        <f t="shared" si="4"/>
        <v/>
      </c>
      <c r="B74" s="60" t="s">
        <v>358</v>
      </c>
      <c r="C74" s="57" t="str">
        <f t="shared" si="7"/>
        <v>EA</v>
      </c>
      <c r="D74" s="69" t="str">
        <f t="shared" si="6"/>
        <v/>
      </c>
      <c r="E74" s="54" t="s">
        <v>24</v>
      </c>
    </row>
    <row r="75" spans="1:6">
      <c r="A75" s="110" t="str">
        <f t="shared" si="4"/>
        <v/>
      </c>
      <c r="B75" s="60" t="s">
        <v>273</v>
      </c>
      <c r="C75" s="57" t="str">
        <f t="shared" si="7"/>
        <v>EA</v>
      </c>
      <c r="D75" s="69" t="str">
        <f t="shared" si="6"/>
        <v/>
      </c>
      <c r="E75" s="54" t="s">
        <v>24</v>
      </c>
    </row>
    <row r="76" spans="1:6">
      <c r="A76" s="110" t="str">
        <f t="shared" si="4"/>
        <v/>
      </c>
      <c r="B76" s="246" t="s">
        <v>274</v>
      </c>
      <c r="C76" s="57" t="str">
        <f t="shared" si="7"/>
        <v>EA</v>
      </c>
      <c r="D76" s="69" t="str">
        <f t="shared" si="6"/>
        <v/>
      </c>
      <c r="E76" s="54" t="s">
        <v>24</v>
      </c>
    </row>
    <row r="77" spans="1:6">
      <c r="A77" s="110" t="str">
        <f t="shared" si="4"/>
        <v/>
      </c>
      <c r="B77" s="60" t="s">
        <v>313</v>
      </c>
      <c r="C77" s="57" t="str">
        <f t="shared" si="7"/>
        <v>EA</v>
      </c>
      <c r="D77" s="69" t="str">
        <f t="shared" si="6"/>
        <v/>
      </c>
      <c r="E77" s="54" t="s">
        <v>24</v>
      </c>
    </row>
    <row r="78" spans="1:6">
      <c r="A78" s="110" t="str">
        <f t="shared" si="4"/>
        <v/>
      </c>
      <c r="B78" s="60" t="s">
        <v>311</v>
      </c>
      <c r="C78" s="57" t="str">
        <f t="shared" si="7"/>
        <v>EA</v>
      </c>
      <c r="D78" s="69" t="str">
        <f t="shared" si="6"/>
        <v/>
      </c>
      <c r="E78" s="54" t="s">
        <v>24</v>
      </c>
      <c r="F78" s="18" t="s">
        <v>309</v>
      </c>
    </row>
    <row r="79" spans="1:6">
      <c r="A79" s="110" t="str">
        <f t="shared" si="4"/>
        <v/>
      </c>
      <c r="B79" s="60" t="s">
        <v>307</v>
      </c>
      <c r="C79" s="57" t="str">
        <f t="shared" ref="C79:C80" si="8">VLOOKUP(B79,MasterSIB,2,FALSE)</f>
        <v>EA</v>
      </c>
      <c r="D79" s="69" t="str">
        <f t="shared" si="6"/>
        <v/>
      </c>
      <c r="E79" s="54" t="s">
        <v>24</v>
      </c>
      <c r="F79" s="18" t="s">
        <v>308</v>
      </c>
    </row>
    <row r="80" spans="1:6">
      <c r="A80" s="110" t="str">
        <f t="shared" si="4"/>
        <v/>
      </c>
      <c r="B80" s="60" t="s">
        <v>320</v>
      </c>
      <c r="C80" s="57" t="str">
        <f t="shared" si="8"/>
        <v>EA</v>
      </c>
      <c r="D80" s="69" t="str">
        <f t="shared" si="6"/>
        <v/>
      </c>
      <c r="E80" s="54" t="s">
        <v>24</v>
      </c>
    </row>
  </sheetData>
  <sheetProtection algorithmName="SHA-512" hashValue="2tyBPy3S9TDB3KmvkOLzONmSVFKKlbxPm5XTnl5DnB/mP3xMJZ/+k7TUqb3A2EDrVG/6BLoEZKwqa55D4znfxQ==" saltValue="vyBqQ9Cprvguw5Kqk8EqZg==" spinCount="100000" sheet="1" formatCells="0" formatColumns="0" formatRows="0" sort="0" autoFilter="0"/>
  <mergeCells count="6">
    <mergeCell ref="A37:E37"/>
    <mergeCell ref="A2:G2"/>
    <mergeCell ref="A9:D9"/>
    <mergeCell ref="A10:D10"/>
    <mergeCell ref="E30:F30"/>
    <mergeCell ref="E31:F31"/>
  </mergeCells>
  <conditionalFormatting sqref="A39:A80">
    <cfRule type="duplicateValues" dxfId="1" priority="23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1656-99C2-4DC2-BB05-BC03B62B4023}">
  <sheetPr>
    <tabColor rgb="FF92D050"/>
  </sheetPr>
  <dimension ref="A1:G72"/>
  <sheetViews>
    <sheetView workbookViewId="0">
      <selection activeCell="G12" sqref="G12"/>
    </sheetView>
  </sheetViews>
  <sheetFormatPr defaultRowHeight="14.4"/>
  <cols>
    <col min="1" max="1" width="11.77734375" customWidth="1"/>
    <col min="2" max="2" width="61.21875" style="174" customWidth="1"/>
    <col min="3" max="3" width="17.77734375" customWidth="1"/>
    <col min="4" max="4" width="13.77734375" customWidth="1"/>
    <col min="5" max="5" width="12.21875" customWidth="1"/>
    <col min="6" max="6" width="15.5546875" customWidth="1"/>
    <col min="7" max="7" width="45.44140625" customWidth="1"/>
  </cols>
  <sheetData>
    <row r="1" spans="1:7">
      <c r="A1" s="18" t="s">
        <v>259</v>
      </c>
      <c r="B1" s="18"/>
      <c r="C1" s="1" t="s">
        <v>114</v>
      </c>
      <c r="D1" s="24"/>
      <c r="E1" s="18"/>
      <c r="F1" s="18"/>
      <c r="G1" s="18"/>
    </row>
    <row r="2" spans="1:7" ht="58.5" customHeight="1">
      <c r="A2" s="468" t="str">
        <f>'CMU PAH Price Schedule 2023'!A3:H3</f>
        <v>NHS National Framework Agreement Home Delivery Service – Pulmonary Hypertension
Period of framework:  1 June 2024 to 31 May 2026 with options to extend for up to a total period of 24 months.
Framework reference number:  CM/MSR/17/5557</v>
      </c>
      <c r="B2" s="469"/>
      <c r="C2" s="469"/>
      <c r="D2" s="469"/>
      <c r="E2" s="469"/>
      <c r="F2" s="469"/>
      <c r="G2" s="470"/>
    </row>
    <row r="3" spans="1:7" ht="15" customHeight="1">
      <c r="A3" s="239"/>
      <c r="B3" s="240"/>
      <c r="C3" s="241"/>
      <c r="D3" s="242"/>
      <c r="E3" s="242"/>
      <c r="F3" s="242"/>
      <c r="G3" s="242"/>
    </row>
    <row r="4" spans="1:7" ht="19.5" customHeight="1">
      <c r="A4" s="238" t="s">
        <v>158</v>
      </c>
      <c r="B4" s="243" t="str">
        <f>'CMU PAH Price Schedule 2023'!E6</f>
        <v xml:space="preserve">Please enter your Company Name Here </v>
      </c>
      <c r="C4" s="242"/>
      <c r="D4" s="242"/>
      <c r="E4" s="242"/>
      <c r="F4" s="242"/>
      <c r="G4" s="242"/>
    </row>
    <row r="5" spans="1:7" ht="28.5" customHeight="1">
      <c r="A5" s="244"/>
      <c r="B5" s="245"/>
    </row>
    <row r="6" spans="1:7" ht="16.5" customHeight="1">
      <c r="A6" s="227" t="s">
        <v>286</v>
      </c>
      <c r="B6" s="228"/>
    </row>
    <row r="7" spans="1:7">
      <c r="C7" s="135"/>
      <c r="D7" s="135"/>
      <c r="E7" s="135"/>
      <c r="F7" s="135"/>
    </row>
    <row r="9" spans="1:7">
      <c r="B9" s="457" t="s">
        <v>126</v>
      </c>
      <c r="C9" s="457"/>
      <c r="D9" s="457"/>
      <c r="E9" s="457"/>
      <c r="F9" s="25" t="s">
        <v>25</v>
      </c>
    </row>
    <row r="10" spans="1:7">
      <c r="B10" s="458" t="s">
        <v>41</v>
      </c>
      <c r="C10" s="458"/>
      <c r="D10" s="458"/>
      <c r="E10" s="458"/>
      <c r="F10" s="27" t="s">
        <v>26</v>
      </c>
    </row>
    <row r="11" spans="1:7">
      <c r="B11" s="135"/>
      <c r="C11" s="135"/>
      <c r="D11" s="135"/>
      <c r="E11" s="135"/>
    </row>
    <row r="12" spans="1:7">
      <c r="E12" s="28" t="s">
        <v>29</v>
      </c>
    </row>
    <row r="13" spans="1:7" ht="27.6">
      <c r="A13" s="38" t="s">
        <v>84</v>
      </c>
      <c r="B13" s="176" t="s">
        <v>13</v>
      </c>
      <c r="C13" s="40" t="s">
        <v>23</v>
      </c>
      <c r="D13" s="40" t="s">
        <v>17</v>
      </c>
      <c r="E13" s="29" t="s">
        <v>48</v>
      </c>
      <c r="F13" s="30" t="s">
        <v>28</v>
      </c>
      <c r="G13" s="30" t="s">
        <v>116</v>
      </c>
    </row>
    <row r="14" spans="1:7">
      <c r="A14" s="20" t="str">
        <f t="shared" ref="A14:A27" si="0">IF(VLOOKUP(B14,MstrAncills,3,FALSE)="","",VLOOKUP(B14,MstrAncills,3,FALSE))</f>
        <v/>
      </c>
      <c r="B14" s="258" t="s">
        <v>236</v>
      </c>
      <c r="C14" s="78" t="str">
        <f t="shared" ref="C14:C27" si="1">VLOOKUP(B14,MstrAncills,2,FALSE)</f>
        <v>EA</v>
      </c>
      <c r="D14" s="107" t="str">
        <f>VLOOKUP(B14,MstrAncills,8,FALSE)</f>
        <v/>
      </c>
      <c r="E14" s="117">
        <v>14</v>
      </c>
      <c r="F14" s="118" t="str">
        <f>IFERROR(E14*D14,"")</f>
        <v/>
      </c>
      <c r="G14" s="63" t="s">
        <v>105</v>
      </c>
    </row>
    <row r="15" spans="1:7" ht="25.2" customHeight="1">
      <c r="A15" s="20" t="str">
        <f t="shared" si="0"/>
        <v/>
      </c>
      <c r="B15" s="178" t="s">
        <v>239</v>
      </c>
      <c r="C15" s="130" t="str">
        <f t="shared" si="1"/>
        <v>EA</v>
      </c>
      <c r="D15" s="130" t="s">
        <v>105</v>
      </c>
      <c r="E15" s="119" t="s">
        <v>105</v>
      </c>
      <c r="F15" s="118" t="s">
        <v>55</v>
      </c>
      <c r="G15" s="63" t="s">
        <v>325</v>
      </c>
    </row>
    <row r="16" spans="1:7">
      <c r="A16" s="20" t="str">
        <f t="shared" si="0"/>
        <v/>
      </c>
      <c r="B16" s="258" t="s">
        <v>68</v>
      </c>
      <c r="C16" s="78" t="str">
        <f t="shared" si="1"/>
        <v>EA</v>
      </c>
      <c r="D16" s="107" t="str">
        <f t="shared" ref="D16:D24" si="2">VLOOKUP(B16,MstrAncills,8,FALSE)</f>
        <v/>
      </c>
      <c r="E16" s="120">
        <v>1</v>
      </c>
      <c r="F16" s="118" t="str">
        <f t="shared" ref="F16:F24" si="3">IFERROR(E16*D16,"")</f>
        <v/>
      </c>
      <c r="G16" s="63"/>
    </row>
    <row r="17" spans="1:7">
      <c r="A17" s="20" t="str">
        <f t="shared" si="0"/>
        <v/>
      </c>
      <c r="B17" s="258" t="s">
        <v>163</v>
      </c>
      <c r="C17" s="78" t="str">
        <f t="shared" si="1"/>
        <v>EA</v>
      </c>
      <c r="D17" s="107" t="str">
        <f t="shared" si="2"/>
        <v/>
      </c>
      <c r="E17" s="119">
        <v>14</v>
      </c>
      <c r="F17" s="118" t="str">
        <f t="shared" si="3"/>
        <v/>
      </c>
      <c r="G17" s="63" t="s">
        <v>237</v>
      </c>
    </row>
    <row r="18" spans="1:7" ht="26.55" customHeight="1">
      <c r="A18" s="20" t="str">
        <f t="shared" si="0"/>
        <v/>
      </c>
      <c r="B18" s="178" t="s">
        <v>322</v>
      </c>
      <c r="C18" s="130" t="str">
        <f t="shared" si="1"/>
        <v>EA</v>
      </c>
      <c r="D18" s="107" t="str">
        <f t="shared" si="2"/>
        <v/>
      </c>
      <c r="E18" s="119"/>
      <c r="F18" s="118" t="str">
        <f t="shared" si="3"/>
        <v/>
      </c>
      <c r="G18" s="63" t="s">
        <v>357</v>
      </c>
    </row>
    <row r="19" spans="1:7">
      <c r="A19" s="20" t="str">
        <f t="shared" si="0"/>
        <v/>
      </c>
      <c r="B19" s="258" t="s">
        <v>69</v>
      </c>
      <c r="C19" s="78" t="str">
        <f t="shared" si="1"/>
        <v>EA</v>
      </c>
      <c r="D19" s="107" t="str">
        <f t="shared" si="2"/>
        <v/>
      </c>
      <c r="E19" s="121">
        <v>24</v>
      </c>
      <c r="F19" s="145" t="str">
        <f t="shared" si="3"/>
        <v/>
      </c>
      <c r="G19" s="63"/>
    </row>
    <row r="20" spans="1:7">
      <c r="A20" s="20" t="str">
        <f t="shared" si="0"/>
        <v/>
      </c>
      <c r="B20" s="259" t="s">
        <v>73</v>
      </c>
      <c r="C20" s="78" t="str">
        <f t="shared" si="1"/>
        <v>EA</v>
      </c>
      <c r="D20" s="107" t="str">
        <f t="shared" si="2"/>
        <v/>
      </c>
      <c r="E20" s="121">
        <v>4</v>
      </c>
      <c r="F20" s="145" t="str">
        <f t="shared" si="3"/>
        <v/>
      </c>
      <c r="G20" s="63"/>
    </row>
    <row r="21" spans="1:7">
      <c r="A21" s="20" t="str">
        <f t="shared" si="0"/>
        <v/>
      </c>
      <c r="B21" s="258" t="s">
        <v>319</v>
      </c>
      <c r="C21" s="78" t="str">
        <f t="shared" si="1"/>
        <v>EA</v>
      </c>
      <c r="D21" s="107" t="str">
        <f t="shared" si="2"/>
        <v/>
      </c>
      <c r="E21" s="121">
        <v>1</v>
      </c>
      <c r="F21" s="145" t="str">
        <f t="shared" si="3"/>
        <v/>
      </c>
      <c r="G21" s="63" t="s">
        <v>318</v>
      </c>
    </row>
    <row r="22" spans="1:7" ht="25.5" customHeight="1">
      <c r="A22" s="20" t="str">
        <f t="shared" si="0"/>
        <v/>
      </c>
      <c r="B22" s="260" t="s">
        <v>150</v>
      </c>
      <c r="C22" s="78" t="str">
        <f t="shared" si="1"/>
        <v>BX</v>
      </c>
      <c r="D22" s="107" t="str">
        <f t="shared" si="2"/>
        <v/>
      </c>
      <c r="E22" s="121">
        <v>1</v>
      </c>
      <c r="F22" s="145" t="str">
        <f t="shared" si="3"/>
        <v/>
      </c>
      <c r="G22" s="63"/>
    </row>
    <row r="23" spans="1:7">
      <c r="A23" s="20" t="str">
        <f t="shared" si="0"/>
        <v/>
      </c>
      <c r="B23" s="258" t="s">
        <v>38</v>
      </c>
      <c r="C23" s="78" t="str">
        <f t="shared" si="1"/>
        <v>EA</v>
      </c>
      <c r="D23" s="107" t="str">
        <f t="shared" si="2"/>
        <v/>
      </c>
      <c r="E23" s="122">
        <v>1</v>
      </c>
      <c r="F23" s="145" t="str">
        <f t="shared" si="3"/>
        <v/>
      </c>
      <c r="G23" s="63"/>
    </row>
    <row r="24" spans="1:7">
      <c r="A24" s="20" t="str">
        <f t="shared" si="0"/>
        <v/>
      </c>
      <c r="B24" s="259" t="s">
        <v>137</v>
      </c>
      <c r="C24" s="78" t="str">
        <f t="shared" si="1"/>
        <v>BX</v>
      </c>
      <c r="D24" s="107" t="str">
        <f t="shared" si="2"/>
        <v/>
      </c>
      <c r="E24" s="88">
        <v>1</v>
      </c>
      <c r="F24" s="145" t="str">
        <f t="shared" si="3"/>
        <v/>
      </c>
      <c r="G24" s="63"/>
    </row>
    <row r="25" spans="1:7">
      <c r="A25" s="20" t="str">
        <f t="shared" si="0"/>
        <v/>
      </c>
      <c r="B25" s="178" t="s">
        <v>134</v>
      </c>
      <c r="C25" s="130" t="str">
        <f t="shared" si="1"/>
        <v>BX</v>
      </c>
      <c r="D25" s="130" t="s">
        <v>55</v>
      </c>
      <c r="E25" s="88">
        <v>1</v>
      </c>
      <c r="F25" s="88" t="s">
        <v>55</v>
      </c>
      <c r="G25" s="63" t="s">
        <v>133</v>
      </c>
    </row>
    <row r="26" spans="1:7">
      <c r="A26" s="20" t="str">
        <f t="shared" si="0"/>
        <v/>
      </c>
      <c r="B26" s="178" t="s">
        <v>135</v>
      </c>
      <c r="C26" s="130" t="str">
        <f t="shared" si="1"/>
        <v>BX</v>
      </c>
      <c r="D26" s="131" t="s">
        <v>55</v>
      </c>
      <c r="E26" s="88">
        <v>1</v>
      </c>
      <c r="F26" s="88" t="s">
        <v>55</v>
      </c>
      <c r="G26" s="63" t="s">
        <v>133</v>
      </c>
    </row>
    <row r="27" spans="1:7">
      <c r="A27" s="20" t="str">
        <f t="shared" si="0"/>
        <v/>
      </c>
      <c r="B27" s="178" t="s">
        <v>136</v>
      </c>
      <c r="C27" s="130" t="str">
        <f t="shared" si="1"/>
        <v>BX</v>
      </c>
      <c r="D27" s="130" t="s">
        <v>55</v>
      </c>
      <c r="E27" s="88">
        <v>1</v>
      </c>
      <c r="F27" s="88" t="s">
        <v>55</v>
      </c>
      <c r="G27" s="63" t="s">
        <v>133</v>
      </c>
    </row>
    <row r="28" spans="1:7">
      <c r="B28" s="182"/>
      <c r="C28" s="183"/>
      <c r="D28" s="183"/>
      <c r="E28" s="24"/>
      <c r="F28" s="24"/>
      <c r="G28" s="92"/>
    </row>
    <row r="29" spans="1:7">
      <c r="B29" s="182"/>
      <c r="C29" s="183"/>
      <c r="D29" s="254" t="s">
        <v>107</v>
      </c>
      <c r="E29" s="471">
        <f>SUM(F14:F18)</f>
        <v>0</v>
      </c>
      <c r="F29" s="472"/>
      <c r="G29" s="92"/>
    </row>
    <row r="30" spans="1:7">
      <c r="B30" s="182"/>
      <c r="C30" s="183"/>
      <c r="D30" s="255" t="s">
        <v>165</v>
      </c>
      <c r="E30" s="473">
        <f>SUM(F19:F27)</f>
        <v>0</v>
      </c>
      <c r="F30" s="474"/>
      <c r="G30" s="92"/>
    </row>
    <row r="31" spans="1:7" ht="27.6">
      <c r="A31" s="36" t="s">
        <v>241</v>
      </c>
      <c r="B31" s="36"/>
      <c r="C31" s="106" t="s">
        <v>106</v>
      </c>
      <c r="F31" s="24"/>
      <c r="G31" s="92"/>
    </row>
    <row r="32" spans="1:7">
      <c r="A32" s="37" t="s">
        <v>242</v>
      </c>
      <c r="B32" s="37"/>
      <c r="C32" s="256">
        <f>1*$E$29</f>
        <v>0</v>
      </c>
      <c r="F32" s="24"/>
      <c r="G32" s="92"/>
    </row>
    <row r="33" spans="1:7">
      <c r="A33" s="37" t="s">
        <v>243</v>
      </c>
      <c r="B33" s="37"/>
      <c r="C33" s="256">
        <f>2*$E$29</f>
        <v>0</v>
      </c>
      <c r="D33" s="183"/>
      <c r="E33" s="24"/>
      <c r="F33" s="24"/>
      <c r="G33" s="92"/>
    </row>
    <row r="34" spans="1:7">
      <c r="A34" s="37" t="s">
        <v>244</v>
      </c>
      <c r="B34" s="37"/>
      <c r="C34" s="256">
        <f>$E$30</f>
        <v>0</v>
      </c>
    </row>
    <row r="35" spans="1:7">
      <c r="B35" s="174" t="s">
        <v>240</v>
      </c>
    </row>
    <row r="36" spans="1:7" ht="27.6">
      <c r="A36" s="179" t="s">
        <v>43</v>
      </c>
      <c r="B36" s="39" t="s">
        <v>13</v>
      </c>
      <c r="C36" s="40" t="s">
        <v>23</v>
      </c>
      <c r="D36" s="40" t="s">
        <v>17</v>
      </c>
      <c r="E36" s="19"/>
      <c r="F36" s="18"/>
    </row>
    <row r="37" spans="1:7">
      <c r="A37" s="180" t="str">
        <f t="shared" ref="A37:A72" si="4">IF(VLOOKUP(B37,MasterSIB,3,FALSE)="","",VLOOKUP(B37,MasterSIB,3,FALSE))</f>
        <v/>
      </c>
      <c r="B37" s="180" t="s">
        <v>69</v>
      </c>
      <c r="C37" s="57" t="str">
        <f t="shared" ref="C37:C72" si="5">VLOOKUP(B37,MasterSIB,2,FALSE)</f>
        <v>EA</v>
      </c>
      <c r="D37" s="69" t="str">
        <f t="shared" ref="D37:D72" si="6">VLOOKUP(B37,MasterSIB,8,FALSE)</f>
        <v/>
      </c>
      <c r="E37" s="54" t="s">
        <v>24</v>
      </c>
      <c r="F37" s="18"/>
    </row>
    <row r="38" spans="1:7">
      <c r="A38" s="180" t="str">
        <f t="shared" si="4"/>
        <v/>
      </c>
      <c r="B38" s="180" t="s">
        <v>75</v>
      </c>
      <c r="C38" s="57" t="str">
        <f t="shared" si="5"/>
        <v>EA</v>
      </c>
      <c r="D38" s="69" t="str">
        <f t="shared" si="6"/>
        <v/>
      </c>
      <c r="E38" s="54" t="s">
        <v>24</v>
      </c>
      <c r="F38" s="65"/>
    </row>
    <row r="39" spans="1:7">
      <c r="A39" s="180" t="str">
        <f t="shared" si="4"/>
        <v/>
      </c>
      <c r="B39" s="180" t="s">
        <v>115</v>
      </c>
      <c r="C39" s="57" t="str">
        <f t="shared" si="5"/>
        <v>EA</v>
      </c>
      <c r="D39" s="69" t="str">
        <f t="shared" si="6"/>
        <v/>
      </c>
      <c r="E39" s="54" t="s">
        <v>24</v>
      </c>
      <c r="F39" s="65"/>
    </row>
    <row r="40" spans="1:7">
      <c r="A40" s="180" t="str">
        <f t="shared" si="4"/>
        <v/>
      </c>
      <c r="B40" s="180" t="s">
        <v>138</v>
      </c>
      <c r="C40" s="57" t="str">
        <f t="shared" si="5"/>
        <v>EA</v>
      </c>
      <c r="D40" s="69" t="str">
        <f t="shared" si="6"/>
        <v/>
      </c>
      <c r="E40" s="55" t="s">
        <v>24</v>
      </c>
      <c r="F40" s="181"/>
    </row>
    <row r="41" spans="1:7">
      <c r="A41" s="180" t="str">
        <f t="shared" si="4"/>
        <v/>
      </c>
      <c r="B41" s="180" t="s">
        <v>56</v>
      </c>
      <c r="C41" s="57" t="str">
        <f t="shared" si="5"/>
        <v>EA</v>
      </c>
      <c r="D41" s="69" t="str">
        <f t="shared" si="6"/>
        <v/>
      </c>
      <c r="E41" s="55" t="s">
        <v>24</v>
      </c>
      <c r="F41" s="181"/>
    </row>
    <row r="42" spans="1:7">
      <c r="A42" s="180" t="str">
        <f t="shared" si="4"/>
        <v/>
      </c>
      <c r="B42" s="180" t="s">
        <v>189</v>
      </c>
      <c r="C42" s="57" t="str">
        <f t="shared" si="5"/>
        <v>EA</v>
      </c>
      <c r="D42" s="69" t="str">
        <f t="shared" si="6"/>
        <v/>
      </c>
      <c r="E42" s="54" t="s">
        <v>24</v>
      </c>
      <c r="F42" s="65"/>
    </row>
    <row r="43" spans="1:7">
      <c r="A43" s="180" t="str">
        <f t="shared" si="4"/>
        <v/>
      </c>
      <c r="B43" s="180" t="s">
        <v>80</v>
      </c>
      <c r="C43" s="57" t="str">
        <f t="shared" si="5"/>
        <v>EA</v>
      </c>
      <c r="D43" s="69" t="str">
        <f t="shared" si="6"/>
        <v/>
      </c>
      <c r="E43" s="55" t="s">
        <v>24</v>
      </c>
      <c r="F43" s="181"/>
    </row>
    <row r="44" spans="1:7">
      <c r="A44" s="180" t="str">
        <f t="shared" si="4"/>
        <v/>
      </c>
      <c r="B44" s="180" t="s">
        <v>77</v>
      </c>
      <c r="C44" s="57" t="str">
        <f t="shared" si="5"/>
        <v>EA</v>
      </c>
      <c r="D44" s="69" t="str">
        <f t="shared" si="6"/>
        <v/>
      </c>
      <c r="E44" s="54" t="s">
        <v>24</v>
      </c>
      <c r="F44" s="65"/>
    </row>
    <row r="45" spans="1:7">
      <c r="A45" s="180" t="str">
        <f t="shared" si="4"/>
        <v/>
      </c>
      <c r="B45" s="180" t="s">
        <v>245</v>
      </c>
      <c r="C45" s="57" t="str">
        <f t="shared" si="5"/>
        <v>EA</v>
      </c>
      <c r="D45" s="69" t="str">
        <f t="shared" si="6"/>
        <v/>
      </c>
      <c r="E45" s="54" t="s">
        <v>24</v>
      </c>
      <c r="F45" s="65"/>
    </row>
    <row r="46" spans="1:7">
      <c r="A46" s="180" t="str">
        <f t="shared" si="4"/>
        <v/>
      </c>
      <c r="B46" s="180" t="s">
        <v>44</v>
      </c>
      <c r="C46" s="57" t="str">
        <f t="shared" si="5"/>
        <v>EA</v>
      </c>
      <c r="D46" s="69" t="str">
        <f t="shared" si="6"/>
        <v/>
      </c>
      <c r="E46" s="54" t="s">
        <v>24</v>
      </c>
      <c r="F46" s="65"/>
    </row>
    <row r="47" spans="1:7">
      <c r="A47" s="180" t="str">
        <f t="shared" si="4"/>
        <v/>
      </c>
      <c r="B47" s="180" t="s">
        <v>238</v>
      </c>
      <c r="C47" s="71" t="str">
        <f t="shared" si="5"/>
        <v>EA</v>
      </c>
      <c r="D47" s="69" t="str">
        <f t="shared" si="6"/>
        <v/>
      </c>
      <c r="E47" s="55" t="s">
        <v>24</v>
      </c>
      <c r="F47" s="181"/>
    </row>
    <row r="48" spans="1:7">
      <c r="A48" s="180" t="str">
        <f t="shared" si="4"/>
        <v/>
      </c>
      <c r="B48" s="180" t="s">
        <v>58</v>
      </c>
      <c r="C48" s="57" t="str">
        <f t="shared" si="5"/>
        <v>EA</v>
      </c>
      <c r="D48" s="69" t="str">
        <f t="shared" si="6"/>
        <v/>
      </c>
      <c r="E48" s="54" t="s">
        <v>24</v>
      </c>
      <c r="F48" s="65"/>
    </row>
    <row r="49" spans="1:6">
      <c r="A49" s="180" t="str">
        <f t="shared" si="4"/>
        <v/>
      </c>
      <c r="B49" s="180" t="s">
        <v>59</v>
      </c>
      <c r="C49" s="57" t="str">
        <f t="shared" si="5"/>
        <v>EA</v>
      </c>
      <c r="D49" s="69" t="str">
        <f t="shared" si="6"/>
        <v/>
      </c>
      <c r="E49" s="54" t="s">
        <v>24</v>
      </c>
      <c r="F49" s="65"/>
    </row>
    <row r="50" spans="1:6">
      <c r="A50" s="180" t="str">
        <f t="shared" si="4"/>
        <v/>
      </c>
      <c r="B50" s="180" t="s">
        <v>62</v>
      </c>
      <c r="C50" s="57" t="str">
        <f t="shared" si="5"/>
        <v>EA</v>
      </c>
      <c r="D50" s="69" t="str">
        <f t="shared" si="6"/>
        <v/>
      </c>
      <c r="E50" s="54" t="s">
        <v>24</v>
      </c>
      <c r="F50" s="65"/>
    </row>
    <row r="51" spans="1:6">
      <c r="A51" s="180" t="str">
        <f t="shared" si="4"/>
        <v/>
      </c>
      <c r="B51" s="180" t="s">
        <v>60</v>
      </c>
      <c r="C51" s="57" t="str">
        <f t="shared" si="5"/>
        <v>EA</v>
      </c>
      <c r="D51" s="69" t="str">
        <f t="shared" si="6"/>
        <v/>
      </c>
      <c r="E51" s="54" t="s">
        <v>24</v>
      </c>
      <c r="F51" s="65"/>
    </row>
    <row r="52" spans="1:6">
      <c r="A52" s="180" t="str">
        <f t="shared" si="4"/>
        <v/>
      </c>
      <c r="B52" s="180" t="s">
        <v>61</v>
      </c>
      <c r="C52" s="57" t="str">
        <f t="shared" si="5"/>
        <v>EA</v>
      </c>
      <c r="D52" s="69" t="str">
        <f t="shared" si="6"/>
        <v/>
      </c>
      <c r="E52" s="54" t="s">
        <v>24</v>
      </c>
      <c r="F52" s="65"/>
    </row>
    <row r="53" spans="1:6">
      <c r="A53" s="180" t="str">
        <f t="shared" si="4"/>
        <v/>
      </c>
      <c r="B53" s="180" t="s">
        <v>172</v>
      </c>
      <c r="C53" s="57" t="s">
        <v>20</v>
      </c>
      <c r="D53" s="69" t="str">
        <f t="shared" si="6"/>
        <v/>
      </c>
      <c r="E53" s="54" t="s">
        <v>24</v>
      </c>
      <c r="F53" s="65"/>
    </row>
    <row r="54" spans="1:6">
      <c r="A54" s="180" t="str">
        <f t="shared" si="4"/>
        <v/>
      </c>
      <c r="B54" s="180" t="s">
        <v>174</v>
      </c>
      <c r="C54" s="57" t="str">
        <f t="shared" si="5"/>
        <v>EA</v>
      </c>
      <c r="D54" s="69" t="str">
        <f t="shared" si="6"/>
        <v/>
      </c>
      <c r="E54" s="54" t="s">
        <v>24</v>
      </c>
      <c r="F54" s="65"/>
    </row>
    <row r="55" spans="1:6">
      <c r="A55" s="180" t="str">
        <f t="shared" si="4"/>
        <v/>
      </c>
      <c r="B55" s="180" t="s">
        <v>78</v>
      </c>
      <c r="C55" s="57" t="str">
        <f t="shared" si="5"/>
        <v>EA</v>
      </c>
      <c r="D55" s="69" t="str">
        <f t="shared" si="6"/>
        <v/>
      </c>
      <c r="E55" s="54" t="s">
        <v>24</v>
      </c>
      <c r="F55" s="65"/>
    </row>
    <row r="56" spans="1:6">
      <c r="A56" s="180" t="str">
        <f t="shared" si="4"/>
        <v/>
      </c>
      <c r="B56" s="180" t="s">
        <v>66</v>
      </c>
      <c r="C56" s="57" t="str">
        <f t="shared" si="5"/>
        <v>EA</v>
      </c>
      <c r="D56" s="69" t="str">
        <f t="shared" si="6"/>
        <v/>
      </c>
      <c r="E56" s="54" t="s">
        <v>24</v>
      </c>
      <c r="F56" s="65"/>
    </row>
    <row r="57" spans="1:6">
      <c r="A57" s="180" t="str">
        <f t="shared" si="4"/>
        <v/>
      </c>
      <c r="B57" s="180" t="s">
        <v>65</v>
      </c>
      <c r="C57" s="57" t="str">
        <f t="shared" si="5"/>
        <v>EA</v>
      </c>
      <c r="D57" s="69" t="str">
        <f t="shared" si="6"/>
        <v/>
      </c>
      <c r="E57" s="54" t="s">
        <v>24</v>
      </c>
      <c r="F57" s="65"/>
    </row>
    <row r="58" spans="1:6">
      <c r="A58" s="180" t="str">
        <f t="shared" si="4"/>
        <v/>
      </c>
      <c r="B58" s="180" t="s">
        <v>139</v>
      </c>
      <c r="C58" s="57" t="str">
        <f t="shared" si="5"/>
        <v>EA</v>
      </c>
      <c r="D58" s="69" t="str">
        <f t="shared" si="6"/>
        <v/>
      </c>
      <c r="E58" s="54" t="s">
        <v>24</v>
      </c>
      <c r="F58" s="65"/>
    </row>
    <row r="59" spans="1:6">
      <c r="A59" s="180" t="str">
        <f t="shared" si="4"/>
        <v/>
      </c>
      <c r="B59" s="180" t="s">
        <v>236</v>
      </c>
      <c r="C59" s="57" t="str">
        <f t="shared" si="5"/>
        <v>EA</v>
      </c>
      <c r="D59" s="69" t="str">
        <f t="shared" si="6"/>
        <v/>
      </c>
      <c r="E59" s="54" t="s">
        <v>24</v>
      </c>
      <c r="F59" s="65"/>
    </row>
    <row r="60" spans="1:6">
      <c r="A60" s="180" t="str">
        <f t="shared" si="4"/>
        <v/>
      </c>
      <c r="B60" s="180" t="s">
        <v>239</v>
      </c>
      <c r="C60" s="57" t="str">
        <f t="shared" si="5"/>
        <v>EA</v>
      </c>
      <c r="D60" s="69" t="str">
        <f t="shared" si="6"/>
        <v/>
      </c>
      <c r="E60" s="54" t="s">
        <v>24</v>
      </c>
      <c r="F60" s="65"/>
    </row>
    <row r="61" spans="1:6">
      <c r="A61" s="180" t="str">
        <f t="shared" si="4"/>
        <v/>
      </c>
      <c r="B61" s="180" t="s">
        <v>303</v>
      </c>
      <c r="C61" s="57" t="str">
        <f t="shared" si="5"/>
        <v>EA</v>
      </c>
      <c r="D61" s="69" t="str">
        <f t="shared" si="6"/>
        <v/>
      </c>
      <c r="E61" s="54" t="s">
        <v>24</v>
      </c>
      <c r="F61" s="65"/>
    </row>
    <row r="62" spans="1:6">
      <c r="A62" s="180" t="str">
        <f t="shared" si="4"/>
        <v/>
      </c>
      <c r="B62" s="180" t="s">
        <v>245</v>
      </c>
      <c r="C62" s="57" t="str">
        <f t="shared" si="5"/>
        <v>EA</v>
      </c>
      <c r="D62" s="69" t="str">
        <f t="shared" si="6"/>
        <v/>
      </c>
      <c r="E62" s="54" t="s">
        <v>24</v>
      </c>
      <c r="F62" s="65"/>
    </row>
    <row r="63" spans="1:6">
      <c r="A63" s="180" t="str">
        <f t="shared" si="4"/>
        <v/>
      </c>
      <c r="B63" s="180" t="s">
        <v>68</v>
      </c>
      <c r="C63" s="57" t="str">
        <f t="shared" si="5"/>
        <v>EA</v>
      </c>
      <c r="D63" s="69" t="str">
        <f t="shared" si="6"/>
        <v/>
      </c>
      <c r="E63" s="54" t="s">
        <v>24</v>
      </c>
      <c r="F63" s="65"/>
    </row>
    <row r="64" spans="1:6">
      <c r="A64" s="180" t="str">
        <f t="shared" si="4"/>
        <v/>
      </c>
      <c r="B64" s="180" t="s">
        <v>163</v>
      </c>
      <c r="C64" s="57" t="str">
        <f t="shared" si="5"/>
        <v>EA</v>
      </c>
      <c r="D64" s="69" t="str">
        <f t="shared" si="6"/>
        <v/>
      </c>
      <c r="E64" s="54" t="s">
        <v>24</v>
      </c>
      <c r="F64" s="65"/>
    </row>
    <row r="65" spans="1:6">
      <c r="A65" s="180" t="str">
        <f t="shared" si="4"/>
        <v/>
      </c>
      <c r="B65" s="180" t="s">
        <v>137</v>
      </c>
      <c r="C65" s="57" t="str">
        <f t="shared" si="5"/>
        <v>EA</v>
      </c>
      <c r="D65" s="69" t="str">
        <f t="shared" si="6"/>
        <v/>
      </c>
      <c r="E65" s="54" t="s">
        <v>24</v>
      </c>
      <c r="F65" s="65"/>
    </row>
    <row r="66" spans="1:6">
      <c r="A66" s="180" t="str">
        <f t="shared" si="4"/>
        <v/>
      </c>
      <c r="B66" s="180" t="s">
        <v>134</v>
      </c>
      <c r="C66" s="57" t="str">
        <f t="shared" si="5"/>
        <v>EA</v>
      </c>
      <c r="D66" s="69" t="str">
        <f t="shared" si="6"/>
        <v/>
      </c>
      <c r="E66" s="54" t="s">
        <v>24</v>
      </c>
      <c r="F66" s="65"/>
    </row>
    <row r="67" spans="1:6">
      <c r="A67" s="180" t="str">
        <f t="shared" si="4"/>
        <v/>
      </c>
      <c r="B67" s="180" t="s">
        <v>135</v>
      </c>
      <c r="C67" s="57" t="str">
        <f t="shared" si="5"/>
        <v>EA</v>
      </c>
      <c r="D67" s="69" t="str">
        <f t="shared" si="6"/>
        <v/>
      </c>
      <c r="E67" s="54" t="s">
        <v>24</v>
      </c>
      <c r="F67" s="65"/>
    </row>
    <row r="68" spans="1:6">
      <c r="A68" s="180" t="str">
        <f t="shared" si="4"/>
        <v/>
      </c>
      <c r="B68" s="180" t="s">
        <v>136</v>
      </c>
      <c r="C68" s="57" t="str">
        <f t="shared" si="5"/>
        <v>EA</v>
      </c>
      <c r="D68" s="69" t="str">
        <f t="shared" si="6"/>
        <v/>
      </c>
      <c r="E68" s="54" t="s">
        <v>24</v>
      </c>
      <c r="F68" s="65"/>
    </row>
    <row r="69" spans="1:6">
      <c r="A69" s="180" t="str">
        <f t="shared" si="4"/>
        <v/>
      </c>
      <c r="B69" s="180" t="s">
        <v>67</v>
      </c>
      <c r="C69" s="57" t="str">
        <f t="shared" si="5"/>
        <v>EA</v>
      </c>
      <c r="D69" s="69" t="str">
        <f t="shared" si="6"/>
        <v/>
      </c>
      <c r="E69" s="54" t="s">
        <v>24</v>
      </c>
      <c r="F69" s="65"/>
    </row>
    <row r="70" spans="1:6" ht="27.6">
      <c r="A70" s="180" t="str">
        <f t="shared" si="4"/>
        <v/>
      </c>
      <c r="B70" s="180" t="s">
        <v>150</v>
      </c>
      <c r="C70" s="57" t="str">
        <f t="shared" si="5"/>
        <v>BX</v>
      </c>
      <c r="D70" s="69" t="str">
        <f t="shared" si="6"/>
        <v/>
      </c>
      <c r="E70" s="54" t="s">
        <v>24</v>
      </c>
      <c r="F70" s="65"/>
    </row>
    <row r="71" spans="1:6">
      <c r="A71" s="180" t="str">
        <f t="shared" si="4"/>
        <v/>
      </c>
      <c r="B71" s="180" t="s">
        <v>73</v>
      </c>
      <c r="C71" s="57" t="str">
        <f t="shared" si="5"/>
        <v>EA</v>
      </c>
      <c r="D71" s="69" t="str">
        <f t="shared" si="6"/>
        <v/>
      </c>
      <c r="E71" s="54" t="s">
        <v>24</v>
      </c>
      <c r="F71" s="65"/>
    </row>
    <row r="72" spans="1:6">
      <c r="A72" s="180" t="str">
        <f t="shared" si="4"/>
        <v/>
      </c>
      <c r="B72" s="180" t="s">
        <v>38</v>
      </c>
      <c r="C72" s="57" t="str">
        <f t="shared" si="5"/>
        <v>BX</v>
      </c>
      <c r="D72" s="69" t="str">
        <f t="shared" si="6"/>
        <v/>
      </c>
      <c r="E72" s="54" t="s">
        <v>24</v>
      </c>
      <c r="F72" s="65"/>
    </row>
  </sheetData>
  <sheetProtection algorithmName="SHA-512" hashValue="0kfTDB9+AgazwLV9Xqgg8z2qF84fKQen5m5F6Lj58P3Dvvl1FjTw9nWz3NByYqVUJWc4HlxPjb07z3kGB/ir8A==" saltValue="WxTYY9kxuxcFFdYLHxMuKQ==" spinCount="100000" sheet="1" objects="1" scenarios="1"/>
  <mergeCells count="5">
    <mergeCell ref="A2:G2"/>
    <mergeCell ref="E29:F29"/>
    <mergeCell ref="E30:F30"/>
    <mergeCell ref="B9:E9"/>
    <mergeCell ref="B10:E10"/>
  </mergeCells>
  <phoneticPr fontId="66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4940-CD45-4168-9B74-820DF995539C}">
  <sheetPr>
    <tabColor rgb="FF92D050"/>
  </sheetPr>
  <dimension ref="A1:K82"/>
  <sheetViews>
    <sheetView workbookViewId="0">
      <selection activeCell="F7" sqref="F7"/>
    </sheetView>
  </sheetViews>
  <sheetFormatPr defaultColWidth="9.21875" defaultRowHeight="13.8"/>
  <cols>
    <col min="1" max="1" width="17.77734375" style="31" customWidth="1"/>
    <col min="2" max="2" width="66.44140625" style="18" bestFit="1" customWidth="1"/>
    <col min="3" max="3" width="18.21875" style="24" customWidth="1"/>
    <col min="4" max="4" width="23.21875" style="24" customWidth="1"/>
    <col min="5" max="5" width="12.44140625" style="18" customWidth="1"/>
    <col min="6" max="6" width="21.77734375" style="18" customWidth="1"/>
    <col min="7" max="7" width="37.21875" style="18" customWidth="1"/>
    <col min="8" max="16384" width="9.21875" style="18"/>
  </cols>
  <sheetData>
    <row r="1" spans="1:7">
      <c r="A1" s="18" t="s">
        <v>259</v>
      </c>
      <c r="C1" s="1" t="s">
        <v>114</v>
      </c>
    </row>
    <row r="2" spans="1:7" ht="51" customHeight="1">
      <c r="A2" s="468" t="str">
        <f>'CMU PAH Price Schedule 2023'!A3:H3</f>
        <v>NHS National Framework Agreement Home Delivery Service – Pulmonary Hypertension
Period of framework:  1 June 2024 to 31 May 2026 with options to extend for up to a total period of 24 months.
Framework reference number:  CM/MSR/17/5557</v>
      </c>
      <c r="B2" s="469"/>
      <c r="C2" s="469"/>
      <c r="D2" s="469"/>
      <c r="E2" s="469"/>
      <c r="F2" s="469"/>
      <c r="G2" s="470"/>
    </row>
    <row r="3" spans="1:7" ht="27.6" customHeight="1">
      <c r="A3" s="239"/>
      <c r="B3" s="240"/>
      <c r="C3" s="241"/>
      <c r="D3" s="242"/>
      <c r="E3" s="242"/>
      <c r="F3" s="242"/>
      <c r="G3" s="242"/>
    </row>
    <row r="4" spans="1:7" ht="14.4">
      <c r="A4" s="238" t="s">
        <v>158</v>
      </c>
      <c r="B4" s="243" t="str">
        <f>'CMU PAH Price Schedule 2023'!E6</f>
        <v xml:space="preserve">Please enter your Company Name Here </v>
      </c>
      <c r="C4" s="242"/>
      <c r="D4" s="242"/>
      <c r="E4" s="242"/>
      <c r="F4" s="242"/>
      <c r="G4" s="242" t="s">
        <v>105</v>
      </c>
    </row>
    <row r="5" spans="1:7" ht="14.4">
      <c r="A5" s="244"/>
      <c r="B5" s="245"/>
      <c r="C5" s="244"/>
      <c r="D5" s="244"/>
      <c r="E5" s="244"/>
      <c r="F5" s="244"/>
      <c r="G5" s="244"/>
    </row>
    <row r="6" spans="1:7" ht="19.2" customHeight="1">
      <c r="A6" s="229" t="s">
        <v>287</v>
      </c>
      <c r="B6" s="230"/>
    </row>
    <row r="7" spans="1:7">
      <c r="A7" s="23"/>
    </row>
    <row r="9" spans="1:7" s="26" customFormat="1">
      <c r="A9" s="457" t="s">
        <v>126</v>
      </c>
      <c r="B9" s="457"/>
      <c r="C9" s="457"/>
      <c r="D9" s="457"/>
      <c r="E9" s="25" t="s">
        <v>25</v>
      </c>
      <c r="G9" s="18"/>
    </row>
    <row r="10" spans="1:7">
      <c r="A10" s="458" t="s">
        <v>41</v>
      </c>
      <c r="B10" s="458"/>
      <c r="C10" s="458"/>
      <c r="D10" s="458"/>
      <c r="E10" s="27" t="s">
        <v>26</v>
      </c>
    </row>
    <row r="11" spans="1:7">
      <c r="A11" s="135"/>
      <c r="B11" s="135"/>
      <c r="C11" s="135"/>
      <c r="D11" s="135"/>
    </row>
    <row r="12" spans="1:7">
      <c r="A12" s="18"/>
      <c r="C12" s="18"/>
      <c r="D12" s="18"/>
    </row>
    <row r="13" spans="1:7">
      <c r="A13" s="18"/>
      <c r="C13" s="18"/>
      <c r="D13" s="18"/>
      <c r="E13" s="28" t="s">
        <v>29</v>
      </c>
    </row>
    <row r="14" spans="1:7" s="26" customFormat="1">
      <c r="A14" s="38" t="s">
        <v>84</v>
      </c>
      <c r="B14" s="62" t="s">
        <v>13</v>
      </c>
      <c r="C14" s="40" t="s">
        <v>70</v>
      </c>
      <c r="D14" s="40" t="s">
        <v>17</v>
      </c>
      <c r="E14" s="29" t="s">
        <v>48</v>
      </c>
      <c r="F14" s="30" t="s">
        <v>28</v>
      </c>
      <c r="G14" s="30" t="s">
        <v>113</v>
      </c>
    </row>
    <row r="15" spans="1:7">
      <c r="A15" s="20" t="str">
        <f t="shared" ref="A15:A30" si="0">IF(VLOOKUP(B15,MstrAncills,3,FALSE)="","",VLOOKUP(B15,MstrAncills,3,FALSE))</f>
        <v/>
      </c>
      <c r="B15" s="177" t="s">
        <v>236</v>
      </c>
      <c r="C15" s="47" t="str">
        <f t="shared" ref="C15:C30" si="1">VLOOKUP(B15,MstrAncills,2,FALSE)</f>
        <v>EA</v>
      </c>
      <c r="D15" s="41" t="str">
        <f>VLOOKUP(B15,MstrAncills,8,FALSE)</f>
        <v/>
      </c>
      <c r="E15" s="119">
        <v>28</v>
      </c>
      <c r="F15" s="387" t="str">
        <f>IFERROR(D15*E15,"")</f>
        <v/>
      </c>
      <c r="G15" s="59" t="s">
        <v>105</v>
      </c>
    </row>
    <row r="16" spans="1:7">
      <c r="A16" s="20" t="str">
        <f t="shared" si="0"/>
        <v/>
      </c>
      <c r="B16" s="178" t="s">
        <v>239</v>
      </c>
      <c r="C16" s="130" t="str">
        <f t="shared" si="1"/>
        <v>EA</v>
      </c>
      <c r="D16" s="130"/>
      <c r="E16" s="119">
        <v>28</v>
      </c>
      <c r="F16" s="383" t="s">
        <v>55</v>
      </c>
      <c r="G16" s="133" t="s">
        <v>323</v>
      </c>
    </row>
    <row r="17" spans="1:11" ht="15" customHeight="1">
      <c r="A17" s="20" t="str">
        <f t="shared" si="0"/>
        <v/>
      </c>
      <c r="B17" s="63" t="s">
        <v>163</v>
      </c>
      <c r="C17" s="47" t="str">
        <f t="shared" si="1"/>
        <v>EA</v>
      </c>
      <c r="D17" s="41" t="str">
        <f t="shared" ref="D17:D30" si="2">VLOOKUP(B17,MstrAncills,8,FALSE)</f>
        <v/>
      </c>
      <c r="E17" s="119">
        <v>4</v>
      </c>
      <c r="F17" s="387" t="str">
        <f>IFERROR(D17*E17,"")</f>
        <v/>
      </c>
      <c r="G17" s="253" t="s">
        <v>305</v>
      </c>
    </row>
    <row r="18" spans="1:11" ht="15" customHeight="1">
      <c r="A18" s="20" t="str">
        <f t="shared" si="0"/>
        <v/>
      </c>
      <c r="B18" s="63" t="s">
        <v>321</v>
      </c>
      <c r="C18" s="47" t="str">
        <f t="shared" si="1"/>
        <v>EA</v>
      </c>
      <c r="D18" s="41" t="str">
        <f t="shared" si="2"/>
        <v/>
      </c>
      <c r="E18" s="388"/>
      <c r="F18" s="389"/>
      <c r="G18" s="257" t="s">
        <v>324</v>
      </c>
    </row>
    <row r="19" spans="1:11">
      <c r="A19" s="20" t="str">
        <f t="shared" si="0"/>
        <v/>
      </c>
      <c r="B19" s="63" t="s">
        <v>51</v>
      </c>
      <c r="C19" s="47" t="str">
        <f t="shared" si="1"/>
        <v>EA</v>
      </c>
      <c r="D19" s="41" t="str">
        <f t="shared" si="2"/>
        <v/>
      </c>
      <c r="E19" s="119">
        <v>28</v>
      </c>
      <c r="F19" s="387" t="str">
        <f t="shared" ref="F19:F28" si="3">IFERROR(D19*E19,"")</f>
        <v/>
      </c>
      <c r="G19" s="133"/>
    </row>
    <row r="20" spans="1:11">
      <c r="A20" s="20" t="str">
        <f t="shared" si="0"/>
        <v/>
      </c>
      <c r="B20" s="63" t="s">
        <v>53</v>
      </c>
      <c r="C20" s="47" t="str">
        <f t="shared" si="1"/>
        <v>EA</v>
      </c>
      <c r="D20" s="41" t="str">
        <f t="shared" si="2"/>
        <v/>
      </c>
      <c r="E20" s="119">
        <v>28</v>
      </c>
      <c r="F20" s="387" t="str">
        <f t="shared" si="3"/>
        <v/>
      </c>
      <c r="G20" s="133"/>
    </row>
    <row r="21" spans="1:11">
      <c r="A21" s="20" t="str">
        <f t="shared" si="0"/>
        <v/>
      </c>
      <c r="B21" s="63" t="s">
        <v>63</v>
      </c>
      <c r="C21" s="47" t="str">
        <f t="shared" si="1"/>
        <v>EA</v>
      </c>
      <c r="D21" s="41" t="str">
        <f t="shared" si="2"/>
        <v/>
      </c>
      <c r="E21" s="119">
        <v>28</v>
      </c>
      <c r="F21" s="387" t="str">
        <f t="shared" si="3"/>
        <v/>
      </c>
      <c r="G21" s="133"/>
    </row>
    <row r="22" spans="1:11">
      <c r="A22" s="20" t="str">
        <f t="shared" si="0"/>
        <v/>
      </c>
      <c r="B22" s="63" t="s">
        <v>64</v>
      </c>
      <c r="C22" s="47" t="str">
        <f t="shared" si="1"/>
        <v>EA</v>
      </c>
      <c r="D22" s="41" t="str">
        <f t="shared" si="2"/>
        <v/>
      </c>
      <c r="E22" s="32">
        <v>28</v>
      </c>
      <c r="F22" s="33" t="str">
        <f t="shared" si="3"/>
        <v/>
      </c>
      <c r="G22" s="133"/>
    </row>
    <row r="23" spans="1:11">
      <c r="A23" s="20" t="str">
        <f t="shared" si="0"/>
        <v/>
      </c>
      <c r="B23" s="63" t="s">
        <v>69</v>
      </c>
      <c r="C23" s="47" t="str">
        <f t="shared" si="1"/>
        <v>EA</v>
      </c>
      <c r="D23" s="41" t="str">
        <f t="shared" si="2"/>
        <v/>
      </c>
      <c r="E23" s="121">
        <v>24</v>
      </c>
      <c r="F23" s="386" t="str">
        <f t="shared" si="3"/>
        <v/>
      </c>
      <c r="G23" s="133" t="s">
        <v>105</v>
      </c>
    </row>
    <row r="24" spans="1:11">
      <c r="A24" s="20" t="str">
        <f t="shared" si="0"/>
        <v/>
      </c>
      <c r="B24" s="63" t="s">
        <v>140</v>
      </c>
      <c r="C24" s="47" t="str">
        <f t="shared" si="1"/>
        <v>EA</v>
      </c>
      <c r="D24" s="41" t="str">
        <f t="shared" si="2"/>
        <v/>
      </c>
      <c r="E24" s="121">
        <v>12</v>
      </c>
      <c r="F24" s="386" t="str">
        <f t="shared" si="3"/>
        <v/>
      </c>
      <c r="G24" s="133"/>
    </row>
    <row r="25" spans="1:11">
      <c r="A25" s="20" t="str">
        <f t="shared" si="0"/>
        <v/>
      </c>
      <c r="B25" s="63" t="s">
        <v>73</v>
      </c>
      <c r="C25" s="47" t="str">
        <f t="shared" si="1"/>
        <v>EA</v>
      </c>
      <c r="D25" s="41" t="str">
        <f t="shared" si="2"/>
        <v/>
      </c>
      <c r="E25" s="121">
        <v>4</v>
      </c>
      <c r="F25" s="386" t="str">
        <f t="shared" si="3"/>
        <v/>
      </c>
      <c r="G25" s="133"/>
    </row>
    <row r="26" spans="1:11" ht="14.4">
      <c r="A26" s="20" t="str">
        <f t="shared" si="0"/>
        <v/>
      </c>
      <c r="B26" s="63" t="s">
        <v>38</v>
      </c>
      <c r="C26" s="47" t="str">
        <f t="shared" si="1"/>
        <v>EA</v>
      </c>
      <c r="D26" s="41" t="str">
        <f t="shared" si="2"/>
        <v/>
      </c>
      <c r="E26" s="121">
        <v>1</v>
      </c>
      <c r="F26" s="386" t="str">
        <f t="shared" si="3"/>
        <v/>
      </c>
      <c r="G26" s="134"/>
      <c r="H26"/>
      <c r="I26"/>
      <c r="J26"/>
      <c r="K26"/>
    </row>
    <row r="27" spans="1:11" ht="14.4">
      <c r="A27" s="20" t="str">
        <f t="shared" si="0"/>
        <v/>
      </c>
      <c r="B27" s="63" t="s">
        <v>68</v>
      </c>
      <c r="C27" s="47" t="str">
        <f t="shared" si="1"/>
        <v>EA</v>
      </c>
      <c r="D27" s="41" t="str">
        <f t="shared" si="2"/>
        <v/>
      </c>
      <c r="E27" s="121">
        <v>4</v>
      </c>
      <c r="F27" s="386" t="str">
        <f t="shared" si="3"/>
        <v/>
      </c>
      <c r="G27" s="134"/>
      <c r="H27"/>
      <c r="I27"/>
      <c r="J27"/>
      <c r="K27"/>
    </row>
    <row r="28" spans="1:11" ht="14.4">
      <c r="A28" s="20" t="str">
        <f t="shared" si="0"/>
        <v/>
      </c>
      <c r="B28" s="63" t="s">
        <v>150</v>
      </c>
      <c r="C28" s="47" t="str">
        <f t="shared" si="1"/>
        <v>BX</v>
      </c>
      <c r="D28" s="41" t="str">
        <f t="shared" si="2"/>
        <v/>
      </c>
      <c r="E28" s="121">
        <v>1</v>
      </c>
      <c r="F28" s="386" t="str">
        <f t="shared" si="3"/>
        <v/>
      </c>
      <c r="G28" s="134"/>
      <c r="H28"/>
      <c r="I28"/>
      <c r="J28"/>
      <c r="K28"/>
    </row>
    <row r="29" spans="1:11" ht="14.4">
      <c r="A29" s="20" t="str">
        <f t="shared" si="0"/>
        <v/>
      </c>
      <c r="B29" s="63" t="s">
        <v>65</v>
      </c>
      <c r="C29" s="47" t="str">
        <f t="shared" si="1"/>
        <v>EA</v>
      </c>
      <c r="D29" s="41" t="str">
        <f t="shared" si="2"/>
        <v/>
      </c>
      <c r="E29" s="121">
        <v>56</v>
      </c>
      <c r="F29" s="386" t="str">
        <f t="shared" ref="F29:F30" si="4">IFERROR(D29*E29,"")</f>
        <v/>
      </c>
      <c r="G29" s="134"/>
      <c r="H29"/>
      <c r="I29"/>
      <c r="J29"/>
      <c r="K29"/>
    </row>
    <row r="30" spans="1:11" ht="14.4">
      <c r="A30" s="20" t="str">
        <f t="shared" si="0"/>
        <v/>
      </c>
      <c r="B30" s="63" t="s">
        <v>320</v>
      </c>
      <c r="C30" s="47" t="str">
        <f t="shared" si="1"/>
        <v>EA</v>
      </c>
      <c r="D30" s="41" t="str">
        <f t="shared" si="2"/>
        <v/>
      </c>
      <c r="E30" s="121">
        <v>28</v>
      </c>
      <c r="F30" s="386" t="str">
        <f t="shared" si="4"/>
        <v/>
      </c>
      <c r="G30" s="158"/>
    </row>
    <row r="32" spans="1:11" s="26" customFormat="1">
      <c r="A32" s="23"/>
      <c r="C32" s="18"/>
      <c r="D32" s="61"/>
      <c r="E32" s="18"/>
      <c r="F32" s="18"/>
      <c r="G32" s="18" t="s">
        <v>299</v>
      </c>
    </row>
    <row r="33" spans="1:7">
      <c r="A33" s="18"/>
      <c r="C33" s="18"/>
      <c r="D33" s="34" t="s">
        <v>107</v>
      </c>
      <c r="E33" s="452">
        <f>SUM(F15:F22)</f>
        <v>0</v>
      </c>
      <c r="F33" s="453"/>
    </row>
    <row r="34" spans="1:7">
      <c r="A34" s="18"/>
      <c r="C34" s="18"/>
      <c r="D34" s="35" t="s">
        <v>183</v>
      </c>
      <c r="E34" s="454">
        <f>SUM(F23:F30)</f>
        <v>0</v>
      </c>
      <c r="F34" s="455"/>
    </row>
    <row r="35" spans="1:7" ht="27.6">
      <c r="A35" s="36" t="s">
        <v>300</v>
      </c>
      <c r="B35" s="36"/>
      <c r="C35" s="106" t="s">
        <v>106</v>
      </c>
    </row>
    <row r="36" spans="1:7">
      <c r="A36" s="37" t="s">
        <v>233</v>
      </c>
      <c r="B36" s="37"/>
      <c r="C36" s="41">
        <f>E33*1</f>
        <v>0</v>
      </c>
    </row>
    <row r="37" spans="1:7">
      <c r="A37" s="37" t="s">
        <v>243</v>
      </c>
      <c r="B37" s="37"/>
      <c r="C37" s="41">
        <f>E33*2</f>
        <v>0</v>
      </c>
    </row>
    <row r="38" spans="1:7">
      <c r="A38" s="37" t="s">
        <v>244</v>
      </c>
      <c r="B38" s="37"/>
      <c r="C38" s="41">
        <f>E34</f>
        <v>0</v>
      </c>
    </row>
    <row r="39" spans="1:7">
      <c r="A39" s="18"/>
    </row>
    <row r="40" spans="1:7">
      <c r="A40" s="456" t="s">
        <v>27</v>
      </c>
      <c r="B40" s="456"/>
      <c r="C40" s="456"/>
      <c r="D40" s="456"/>
      <c r="E40" s="456"/>
    </row>
    <row r="41" spans="1:7">
      <c r="A41" s="23"/>
    </row>
    <row r="42" spans="1:7">
      <c r="A42" s="38" t="s">
        <v>84</v>
      </c>
      <c r="B42" s="62" t="s">
        <v>13</v>
      </c>
      <c r="C42" s="40" t="s">
        <v>70</v>
      </c>
      <c r="D42" s="40" t="s">
        <v>17</v>
      </c>
      <c r="F42" s="18" t="s">
        <v>299</v>
      </c>
    </row>
    <row r="43" spans="1:7">
      <c r="A43" s="110" t="str">
        <f t="shared" ref="A43:A80" si="5">IF(VLOOKUP(B43,MasterSIB,3,FALSE)="","",VLOOKUP(B43,MasterSIB,3,FALSE))</f>
        <v/>
      </c>
      <c r="B43" s="60" t="s">
        <v>75</v>
      </c>
      <c r="C43" s="57" t="str">
        <f t="shared" ref="C43:C74" si="6">VLOOKUP(B43,MasterSIB,2,FALSE)</f>
        <v>EA</v>
      </c>
      <c r="D43" s="69" t="str">
        <f t="shared" ref="D43:D80" si="7">VLOOKUP(B43,MasterSIB,8,FALSE)</f>
        <v/>
      </c>
      <c r="E43" s="54" t="s">
        <v>24</v>
      </c>
    </row>
    <row r="44" spans="1:7">
      <c r="A44" s="110" t="str">
        <f t="shared" si="5"/>
        <v/>
      </c>
      <c r="B44" s="70" t="s">
        <v>115</v>
      </c>
      <c r="C44" s="57" t="str">
        <f t="shared" si="6"/>
        <v>EA</v>
      </c>
      <c r="D44" s="69" t="str">
        <f t="shared" si="7"/>
        <v/>
      </c>
      <c r="E44" s="54" t="s">
        <v>24</v>
      </c>
    </row>
    <row r="45" spans="1:7">
      <c r="A45" s="110" t="str">
        <f t="shared" si="5"/>
        <v/>
      </c>
      <c r="B45" s="70" t="s">
        <v>138</v>
      </c>
      <c r="C45" s="57" t="str">
        <f t="shared" si="6"/>
        <v>EA</v>
      </c>
      <c r="D45" s="69" t="str">
        <f t="shared" si="7"/>
        <v/>
      </c>
      <c r="E45" s="54" t="s">
        <v>24</v>
      </c>
      <c r="G45" s="49"/>
    </row>
    <row r="46" spans="1:7">
      <c r="A46" s="110" t="str">
        <f t="shared" si="5"/>
        <v/>
      </c>
      <c r="B46" s="70" t="s">
        <v>189</v>
      </c>
      <c r="C46" s="57" t="str">
        <f t="shared" si="6"/>
        <v>EA</v>
      </c>
      <c r="D46" s="69" t="str">
        <f t="shared" si="7"/>
        <v/>
      </c>
      <c r="E46" s="54" t="s">
        <v>24</v>
      </c>
      <c r="G46" s="49"/>
    </row>
    <row r="47" spans="1:7">
      <c r="A47" s="110" t="str">
        <f t="shared" si="5"/>
        <v/>
      </c>
      <c r="B47" s="60" t="s">
        <v>77</v>
      </c>
      <c r="C47" s="57" t="str">
        <f t="shared" si="6"/>
        <v>EA</v>
      </c>
      <c r="D47" s="69" t="str">
        <f t="shared" si="7"/>
        <v/>
      </c>
      <c r="E47" s="54" t="s">
        <v>24</v>
      </c>
      <c r="G47" s="49"/>
    </row>
    <row r="48" spans="1:7">
      <c r="A48" s="110" t="str">
        <f t="shared" si="5"/>
        <v/>
      </c>
      <c r="B48" s="60" t="s">
        <v>79</v>
      </c>
      <c r="C48" s="57" t="str">
        <f t="shared" si="6"/>
        <v>EA</v>
      </c>
      <c r="D48" s="69" t="str">
        <f t="shared" si="7"/>
        <v/>
      </c>
      <c r="E48" s="54" t="s">
        <v>24</v>
      </c>
      <c r="G48" s="49"/>
    </row>
    <row r="49" spans="1:6">
      <c r="A49" s="110" t="str">
        <f t="shared" si="5"/>
        <v/>
      </c>
      <c r="B49" s="60" t="s">
        <v>149</v>
      </c>
      <c r="C49" s="57" t="str">
        <f t="shared" si="6"/>
        <v>EA</v>
      </c>
      <c r="D49" s="69" t="str">
        <f t="shared" si="7"/>
        <v/>
      </c>
      <c r="E49" s="54" t="s">
        <v>24</v>
      </c>
    </row>
    <row r="50" spans="1:6">
      <c r="A50" s="110" t="str">
        <f t="shared" si="5"/>
        <v/>
      </c>
      <c r="B50" s="60" t="s">
        <v>137</v>
      </c>
      <c r="C50" s="57" t="str">
        <f t="shared" si="6"/>
        <v>EA</v>
      </c>
      <c r="D50" s="69" t="str">
        <f t="shared" si="7"/>
        <v/>
      </c>
      <c r="E50" s="54" t="s">
        <v>24</v>
      </c>
    </row>
    <row r="51" spans="1:6">
      <c r="A51" s="110" t="str">
        <f t="shared" si="5"/>
        <v/>
      </c>
      <c r="B51" s="60" t="s">
        <v>134</v>
      </c>
      <c r="C51" s="57" t="str">
        <f t="shared" si="6"/>
        <v>EA</v>
      </c>
      <c r="D51" s="69" t="str">
        <f t="shared" si="7"/>
        <v/>
      </c>
      <c r="E51" s="54" t="s">
        <v>24</v>
      </c>
    </row>
    <row r="52" spans="1:6">
      <c r="A52" s="110" t="str">
        <f t="shared" si="5"/>
        <v/>
      </c>
      <c r="B52" s="60" t="s">
        <v>135</v>
      </c>
      <c r="C52" s="57" t="str">
        <f t="shared" si="6"/>
        <v>EA</v>
      </c>
      <c r="D52" s="69" t="str">
        <f t="shared" si="7"/>
        <v/>
      </c>
      <c r="E52" s="54" t="s">
        <v>24</v>
      </c>
    </row>
    <row r="53" spans="1:6">
      <c r="A53" s="110" t="str">
        <f t="shared" si="5"/>
        <v/>
      </c>
      <c r="B53" s="60" t="s">
        <v>136</v>
      </c>
      <c r="C53" s="57" t="str">
        <f t="shared" si="6"/>
        <v>EA</v>
      </c>
      <c r="D53" s="69" t="str">
        <f t="shared" si="7"/>
        <v/>
      </c>
      <c r="E53" s="54" t="s">
        <v>24</v>
      </c>
    </row>
    <row r="54" spans="1:6">
      <c r="A54" s="110" t="str">
        <f t="shared" si="5"/>
        <v/>
      </c>
      <c r="B54" s="60" t="s">
        <v>44</v>
      </c>
      <c r="C54" s="57" t="str">
        <f t="shared" si="6"/>
        <v>EA</v>
      </c>
      <c r="D54" s="69" t="str">
        <f t="shared" si="7"/>
        <v/>
      </c>
      <c r="E54" s="54" t="s">
        <v>24</v>
      </c>
    </row>
    <row r="55" spans="1:6">
      <c r="A55" s="110" t="str">
        <f t="shared" si="5"/>
        <v/>
      </c>
      <c r="B55" s="60" t="s">
        <v>172</v>
      </c>
      <c r="C55" s="57" t="str">
        <f t="shared" si="6"/>
        <v>EA</v>
      </c>
      <c r="D55" s="69" t="str">
        <f t="shared" si="7"/>
        <v/>
      </c>
      <c r="E55" s="54" t="s">
        <v>24</v>
      </c>
    </row>
    <row r="56" spans="1:6">
      <c r="A56" s="110" t="str">
        <f t="shared" si="5"/>
        <v/>
      </c>
      <c r="B56" s="60" t="s">
        <v>175</v>
      </c>
      <c r="C56" s="57" t="str">
        <f t="shared" si="6"/>
        <v>EA</v>
      </c>
      <c r="D56" s="69" t="str">
        <f t="shared" si="7"/>
        <v/>
      </c>
      <c r="E56" s="54" t="s">
        <v>24</v>
      </c>
    </row>
    <row r="57" spans="1:6">
      <c r="A57" s="110" t="str">
        <f t="shared" si="5"/>
        <v/>
      </c>
      <c r="B57" s="60" t="s">
        <v>66</v>
      </c>
      <c r="C57" s="57" t="str">
        <f t="shared" si="6"/>
        <v>EA</v>
      </c>
      <c r="D57" s="69" t="str">
        <f t="shared" si="7"/>
        <v/>
      </c>
      <c r="E57" s="54" t="s">
        <v>24</v>
      </c>
    </row>
    <row r="58" spans="1:6">
      <c r="A58" s="110" t="str">
        <f t="shared" si="5"/>
        <v/>
      </c>
      <c r="B58" s="60" t="s">
        <v>65</v>
      </c>
      <c r="C58" s="57" t="str">
        <f t="shared" si="6"/>
        <v>EA</v>
      </c>
      <c r="D58" s="69" t="str">
        <f t="shared" si="7"/>
        <v/>
      </c>
      <c r="E58" s="54" t="s">
        <v>24</v>
      </c>
    </row>
    <row r="59" spans="1:6">
      <c r="A59" s="110" t="str">
        <f t="shared" si="5"/>
        <v/>
      </c>
      <c r="B59" s="180" t="s">
        <v>236</v>
      </c>
      <c r="C59" s="57" t="str">
        <f t="shared" si="6"/>
        <v>EA</v>
      </c>
      <c r="D59" s="69" t="str">
        <f t="shared" si="7"/>
        <v/>
      </c>
      <c r="E59" s="54" t="s">
        <v>24</v>
      </c>
    </row>
    <row r="60" spans="1:6">
      <c r="A60" s="110" t="str">
        <f t="shared" si="5"/>
        <v/>
      </c>
      <c r="B60" s="180" t="s">
        <v>239</v>
      </c>
      <c r="C60" s="57" t="str">
        <f t="shared" si="6"/>
        <v>EA</v>
      </c>
      <c r="D60" s="69" t="str">
        <f t="shared" si="7"/>
        <v/>
      </c>
      <c r="E60" s="54" t="s">
        <v>24</v>
      </c>
    </row>
    <row r="61" spans="1:6">
      <c r="A61" s="110" t="str">
        <f t="shared" si="5"/>
        <v/>
      </c>
      <c r="B61" s="180" t="s">
        <v>303</v>
      </c>
      <c r="C61" s="57" t="str">
        <f t="shared" si="6"/>
        <v>EA</v>
      </c>
      <c r="D61" s="69" t="str">
        <f t="shared" si="7"/>
        <v/>
      </c>
      <c r="E61" s="54" t="s">
        <v>24</v>
      </c>
      <c r="F61" s="253" t="s">
        <v>306</v>
      </c>
    </row>
    <row r="62" spans="1:6">
      <c r="A62" s="110" t="str">
        <f t="shared" si="5"/>
        <v/>
      </c>
      <c r="B62" s="180" t="s">
        <v>245</v>
      </c>
      <c r="C62" s="57" t="str">
        <f>VLOOKUP(B62,MasterSIB,2,FALSE)</f>
        <v>EA</v>
      </c>
      <c r="D62" s="69" t="str">
        <f t="shared" si="7"/>
        <v/>
      </c>
      <c r="E62" s="54" t="s">
        <v>24</v>
      </c>
      <c r="F62" s="253"/>
    </row>
    <row r="63" spans="1:6">
      <c r="A63" s="110" t="str">
        <f t="shared" si="5"/>
        <v/>
      </c>
      <c r="B63" s="180" t="s">
        <v>163</v>
      </c>
      <c r="C63" s="57" t="str">
        <f>VLOOKUP(B63,MasterSIB,2,FALSE)</f>
        <v>EA</v>
      </c>
      <c r="D63" s="69" t="str">
        <f t="shared" si="7"/>
        <v/>
      </c>
      <c r="E63" s="54" t="s">
        <v>24</v>
      </c>
      <c r="F63" s="253" t="s">
        <v>305</v>
      </c>
    </row>
    <row r="64" spans="1:6">
      <c r="A64" s="110" t="str">
        <f t="shared" si="5"/>
        <v/>
      </c>
      <c r="B64" s="60" t="s">
        <v>58</v>
      </c>
      <c r="C64" s="57" t="str">
        <f t="shared" si="6"/>
        <v>EA</v>
      </c>
      <c r="D64" s="69" t="str">
        <f t="shared" si="7"/>
        <v/>
      </c>
      <c r="E64" s="54" t="s">
        <v>24</v>
      </c>
      <c r="F64" s="253"/>
    </row>
    <row r="65" spans="1:6">
      <c r="A65" s="110" t="str">
        <f t="shared" si="5"/>
        <v/>
      </c>
      <c r="B65" s="60" t="s">
        <v>52</v>
      </c>
      <c r="C65" s="57" t="str">
        <f t="shared" si="6"/>
        <v>EA</v>
      </c>
      <c r="D65" s="69" t="str">
        <f t="shared" si="7"/>
        <v/>
      </c>
      <c r="E65" s="54" t="s">
        <v>24</v>
      </c>
      <c r="F65" s="253"/>
    </row>
    <row r="66" spans="1:6">
      <c r="A66" s="110" t="str">
        <f t="shared" si="5"/>
        <v/>
      </c>
      <c r="B66" s="60" t="s">
        <v>63</v>
      </c>
      <c r="C66" s="57" t="str">
        <f t="shared" si="6"/>
        <v>EA</v>
      </c>
      <c r="D66" s="69" t="str">
        <f t="shared" si="7"/>
        <v/>
      </c>
      <c r="E66" s="54" t="s">
        <v>24</v>
      </c>
      <c r="F66" s="253"/>
    </row>
    <row r="67" spans="1:6">
      <c r="A67" s="110" t="str">
        <f t="shared" si="5"/>
        <v/>
      </c>
      <c r="B67" s="60" t="s">
        <v>64</v>
      </c>
      <c r="C67" s="57" t="str">
        <f t="shared" si="6"/>
        <v>EA</v>
      </c>
      <c r="D67" s="69" t="str">
        <f t="shared" si="7"/>
        <v/>
      </c>
      <c r="E67" s="54" t="s">
        <v>24</v>
      </c>
      <c r="F67" s="253"/>
    </row>
    <row r="68" spans="1:6">
      <c r="A68" s="110" t="str">
        <f t="shared" si="5"/>
        <v/>
      </c>
      <c r="B68" s="60" t="s">
        <v>141</v>
      </c>
      <c r="C68" s="57" t="str">
        <f t="shared" si="6"/>
        <v>EA</v>
      </c>
      <c r="D68" s="69" t="str">
        <f t="shared" si="7"/>
        <v/>
      </c>
      <c r="E68" s="54" t="s">
        <v>24</v>
      </c>
      <c r="F68" s="253"/>
    </row>
    <row r="69" spans="1:6">
      <c r="A69" s="110" t="str">
        <f t="shared" si="5"/>
        <v/>
      </c>
      <c r="B69" s="60" t="s">
        <v>73</v>
      </c>
      <c r="C69" s="57" t="str">
        <f t="shared" si="6"/>
        <v>EA</v>
      </c>
      <c r="D69" s="69" t="str">
        <f t="shared" si="7"/>
        <v/>
      </c>
      <c r="E69" s="54" t="s">
        <v>24</v>
      </c>
      <c r="F69" s="253"/>
    </row>
    <row r="70" spans="1:6">
      <c r="A70" s="110" t="str">
        <f t="shared" si="5"/>
        <v/>
      </c>
      <c r="B70" s="60" t="s">
        <v>262</v>
      </c>
      <c r="C70" s="57" t="s">
        <v>20</v>
      </c>
      <c r="D70" s="69" t="str">
        <f t="shared" si="7"/>
        <v/>
      </c>
      <c r="E70" s="54" t="s">
        <v>24</v>
      </c>
      <c r="F70" s="253"/>
    </row>
    <row r="71" spans="1:6">
      <c r="A71" s="110" t="str">
        <f t="shared" si="5"/>
        <v/>
      </c>
      <c r="B71" s="60" t="s">
        <v>263</v>
      </c>
      <c r="C71" s="57" t="s">
        <v>20</v>
      </c>
      <c r="D71" s="69" t="str">
        <f t="shared" si="7"/>
        <v/>
      </c>
      <c r="E71" s="54" t="s">
        <v>24</v>
      </c>
      <c r="F71" s="253"/>
    </row>
    <row r="72" spans="1:6">
      <c r="A72" s="110" t="str">
        <f t="shared" si="5"/>
        <v/>
      </c>
      <c r="B72" s="60" t="s">
        <v>38</v>
      </c>
      <c r="C72" s="57" t="str">
        <f t="shared" si="6"/>
        <v>BX</v>
      </c>
      <c r="D72" s="69" t="str">
        <f t="shared" si="7"/>
        <v/>
      </c>
      <c r="E72" s="54" t="s">
        <v>24</v>
      </c>
      <c r="F72" s="253"/>
    </row>
    <row r="73" spans="1:6">
      <c r="A73" s="110" t="str">
        <f t="shared" si="5"/>
        <v/>
      </c>
      <c r="B73" s="60" t="s">
        <v>68</v>
      </c>
      <c r="C73" s="57" t="str">
        <f t="shared" si="6"/>
        <v>EA</v>
      </c>
      <c r="D73" s="69" t="str">
        <f t="shared" si="7"/>
        <v/>
      </c>
      <c r="E73" s="54" t="s">
        <v>24</v>
      </c>
      <c r="F73" s="253"/>
    </row>
    <row r="74" spans="1:6">
      <c r="A74" s="110" t="str">
        <f t="shared" si="5"/>
        <v/>
      </c>
      <c r="B74" s="60" t="s">
        <v>150</v>
      </c>
      <c r="C74" s="57" t="str">
        <f t="shared" si="6"/>
        <v>BX</v>
      </c>
      <c r="D74" s="69" t="str">
        <f t="shared" si="7"/>
        <v/>
      </c>
      <c r="E74" s="54" t="s">
        <v>24</v>
      </c>
      <c r="F74" s="253"/>
    </row>
    <row r="75" spans="1:6">
      <c r="A75" s="110" t="str">
        <f t="shared" si="5"/>
        <v/>
      </c>
      <c r="B75" s="60" t="s">
        <v>268</v>
      </c>
      <c r="C75" s="187" t="s">
        <v>20</v>
      </c>
      <c r="D75" s="69" t="str">
        <f t="shared" si="7"/>
        <v/>
      </c>
      <c r="E75" s="54" t="s">
        <v>24</v>
      </c>
      <c r="F75" s="253"/>
    </row>
    <row r="76" spans="1:6">
      <c r="A76" s="110" t="str">
        <f t="shared" si="5"/>
        <v/>
      </c>
      <c r="B76" s="246" t="s">
        <v>274</v>
      </c>
      <c r="C76" s="187" t="s">
        <v>20</v>
      </c>
      <c r="D76" s="69" t="str">
        <f t="shared" si="7"/>
        <v/>
      </c>
      <c r="E76" s="54" t="s">
        <v>24</v>
      </c>
      <c r="F76" s="253"/>
    </row>
    <row r="77" spans="1:6">
      <c r="A77" s="110" t="str">
        <f t="shared" si="5"/>
        <v/>
      </c>
      <c r="B77" s="60" t="s">
        <v>358</v>
      </c>
      <c r="C77" s="187" t="s">
        <v>20</v>
      </c>
      <c r="D77" s="69" t="str">
        <f t="shared" si="7"/>
        <v/>
      </c>
      <c r="E77" s="54" t="s">
        <v>24</v>
      </c>
      <c r="F77" s="253"/>
    </row>
    <row r="78" spans="1:6">
      <c r="A78" s="110" t="str">
        <f t="shared" si="5"/>
        <v/>
      </c>
      <c r="B78" s="60" t="s">
        <v>273</v>
      </c>
      <c r="C78" s="187" t="s">
        <v>20</v>
      </c>
      <c r="D78" s="69" t="str">
        <f t="shared" si="7"/>
        <v/>
      </c>
      <c r="E78" s="54" t="s">
        <v>24</v>
      </c>
      <c r="F78" s="253"/>
    </row>
    <row r="79" spans="1:6">
      <c r="A79" s="110" t="str">
        <f t="shared" si="5"/>
        <v/>
      </c>
      <c r="B79" s="60" t="s">
        <v>313</v>
      </c>
      <c r="C79" s="187" t="s">
        <v>20</v>
      </c>
      <c r="D79" s="69" t="str">
        <f t="shared" si="7"/>
        <v/>
      </c>
      <c r="E79" s="54" t="s">
        <v>24</v>
      </c>
      <c r="F79" s="253"/>
    </row>
    <row r="80" spans="1:6">
      <c r="A80" s="110" t="str">
        <f t="shared" si="5"/>
        <v/>
      </c>
      <c r="B80" s="60" t="s">
        <v>311</v>
      </c>
      <c r="C80" s="187" t="s">
        <v>20</v>
      </c>
      <c r="D80" s="69" t="str">
        <f t="shared" si="7"/>
        <v/>
      </c>
      <c r="E80" s="54" t="s">
        <v>24</v>
      </c>
      <c r="F80" s="253" t="s">
        <v>309</v>
      </c>
    </row>
    <row r="81" spans="1:6">
      <c r="A81" s="110" t="str">
        <f t="shared" ref="A81:A82" si="8">IF(VLOOKUP(B81,MasterSIB,3,FALSE)="","",VLOOKUP(B81,MasterSIB,3,FALSE))</f>
        <v/>
      </c>
      <c r="B81" s="60" t="s">
        <v>307</v>
      </c>
      <c r="C81" s="187" t="s">
        <v>20</v>
      </c>
      <c r="D81" s="69" t="str">
        <f t="shared" ref="D81" si="9">VLOOKUP(B81,MasterSIB,8,FALSE)</f>
        <v/>
      </c>
      <c r="E81" s="54" t="s">
        <v>24</v>
      </c>
      <c r="F81" s="253" t="s">
        <v>308</v>
      </c>
    </row>
    <row r="82" spans="1:6">
      <c r="A82" s="110" t="str">
        <f t="shared" si="8"/>
        <v/>
      </c>
      <c r="B82" s="60" t="s">
        <v>320</v>
      </c>
      <c r="C82" s="187" t="s">
        <v>20</v>
      </c>
      <c r="D82" s="69" t="str">
        <f t="shared" ref="D82" si="10">VLOOKUP(B82,MasterSIB,8,FALSE)</f>
        <v/>
      </c>
      <c r="E82" s="54" t="s">
        <v>24</v>
      </c>
    </row>
  </sheetData>
  <sheetProtection algorithmName="SHA-512" hashValue="NOxYQ6W0tUXcapT20bycfRo7C2yNlkgUyLNSewfl7BFZ/zAfBNP+123pFjSHwTrHiiTDloPR57PDYXH0oHNnTg==" saltValue="l2P2JMRyVZb51p8RdU0Aag==" spinCount="100000" sheet="1" objects="1" scenarios="1"/>
  <mergeCells count="6">
    <mergeCell ref="A40:E40"/>
    <mergeCell ref="A2:G2"/>
    <mergeCell ref="A9:D9"/>
    <mergeCell ref="A10:D10"/>
    <mergeCell ref="E33:F33"/>
    <mergeCell ref="E34:F34"/>
  </mergeCells>
  <conditionalFormatting sqref="A42:A82">
    <cfRule type="duplicateValues" dxfId="0" priority="25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F12"/>
  <sheetViews>
    <sheetView workbookViewId="0">
      <selection activeCell="B11" sqref="B11:B12"/>
    </sheetView>
  </sheetViews>
  <sheetFormatPr defaultRowHeight="14.4"/>
  <cols>
    <col min="1" max="1" width="57" customWidth="1"/>
    <col min="2" max="2" width="29.5546875" customWidth="1"/>
  </cols>
  <sheetData>
    <row r="1" spans="1:6">
      <c r="A1" s="18" t="s">
        <v>259</v>
      </c>
      <c r="B1" s="440" t="s">
        <v>114</v>
      </c>
      <c r="C1" s="440"/>
    </row>
    <row r="2" spans="1:6" ht="15" thickBot="1">
      <c r="A2" s="1"/>
    </row>
    <row r="3" spans="1:6" ht="98.55" customHeight="1" thickBot="1">
      <c r="A3" s="405" t="s">
        <v>225</v>
      </c>
      <c r="B3" s="406"/>
      <c r="C3" s="406"/>
      <c r="D3" s="406"/>
      <c r="E3" s="406"/>
      <c r="F3" s="407"/>
    </row>
    <row r="4" spans="1:6" ht="29.25" customHeight="1">
      <c r="A4" s="173" t="s">
        <v>190</v>
      </c>
      <c r="B4" s="173"/>
    </row>
    <row r="5" spans="1:6" ht="9.75" customHeight="1"/>
    <row r="6" spans="1:6" ht="15.6">
      <c r="A6" s="125" t="s">
        <v>118</v>
      </c>
      <c r="B6" s="126" t="s">
        <v>119</v>
      </c>
    </row>
    <row r="7" spans="1:6">
      <c r="A7" s="16" t="s">
        <v>1</v>
      </c>
      <c r="B7" s="16" t="s">
        <v>105</v>
      </c>
    </row>
    <row r="8" spans="1:6">
      <c r="A8" s="102" t="s">
        <v>121</v>
      </c>
      <c r="B8" s="127">
        <v>40</v>
      </c>
    </row>
    <row r="9" spans="1:6" ht="15" thickBot="1">
      <c r="A9" s="102" t="s">
        <v>122</v>
      </c>
      <c r="B9" s="127">
        <v>10</v>
      </c>
    </row>
    <row r="10" spans="1:6">
      <c r="A10" s="17" t="s">
        <v>12</v>
      </c>
      <c r="B10" s="128"/>
    </row>
    <row r="11" spans="1:6">
      <c r="A11" s="102" t="s">
        <v>120</v>
      </c>
      <c r="B11" s="127">
        <v>11</v>
      </c>
    </row>
    <row r="12" spans="1:6">
      <c r="A12" s="102" t="s">
        <v>152</v>
      </c>
      <c r="B12" s="127">
        <v>39</v>
      </c>
    </row>
  </sheetData>
  <sheetProtection algorithmName="SHA-512" hashValue="BhjfWwey1f4FdToGFHAGIjXXGTkvNb4pBd/bAK8Q/qpD83RwksZHFWe7O9K3Ua1lEOZcEo12P9Y1a0bF6FiUYg==" saltValue="wrTK/LaGmqDnsSOxTh7ntA==" spinCount="100000" sheet="1" formatCells="0"/>
  <mergeCells count="2">
    <mergeCell ref="B1:C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5212-43AD-4C06-9542-EA5B8ED1B1F5}">
  <sheetPr>
    <tabColor theme="9" tint="-0.249977111117893"/>
  </sheetPr>
  <dimension ref="A1:G41"/>
  <sheetViews>
    <sheetView workbookViewId="0">
      <selection activeCell="C11" sqref="C11"/>
    </sheetView>
  </sheetViews>
  <sheetFormatPr defaultRowHeight="14.4"/>
  <cols>
    <col min="1" max="1" width="80.21875" customWidth="1"/>
    <col min="2" max="2" width="2.21875" customWidth="1"/>
    <col min="3" max="3" width="47.21875" customWidth="1"/>
    <col min="4" max="4" width="25.21875" customWidth="1"/>
    <col min="5" max="5" width="54.44140625" customWidth="1"/>
    <col min="6" max="6" width="25.44140625" customWidth="1"/>
    <col min="7" max="7" width="19.21875" customWidth="1"/>
  </cols>
  <sheetData>
    <row r="1" spans="1:7" ht="15" thickBot="1">
      <c r="A1" s="18" t="s">
        <v>259</v>
      </c>
    </row>
    <row r="2" spans="1:7" ht="61.95" customHeight="1" thickBot="1">
      <c r="A2" s="405" t="s">
        <v>225</v>
      </c>
      <c r="B2" s="406"/>
      <c r="C2" s="406"/>
      <c r="D2" s="406"/>
      <c r="E2" s="406"/>
      <c r="F2" s="407"/>
    </row>
    <row r="3" spans="1:7" ht="16.95" customHeight="1">
      <c r="A3" s="218"/>
      <c r="B3" s="218"/>
      <c r="C3" s="218"/>
      <c r="D3" s="218"/>
      <c r="E3" s="218"/>
      <c r="F3" s="218"/>
    </row>
    <row r="4" spans="1:7" ht="31.2">
      <c r="A4" s="190" t="s">
        <v>271</v>
      </c>
      <c r="D4" s="184"/>
      <c r="E4" s="184"/>
      <c r="F4" s="184"/>
      <c r="G4" s="184"/>
    </row>
    <row r="5" spans="1:7">
      <c r="D5" s="441"/>
      <c r="E5" s="441"/>
      <c r="F5" s="441"/>
      <c r="G5" s="441"/>
    </row>
    <row r="6" spans="1:7">
      <c r="D6" s="184"/>
      <c r="E6" s="184"/>
      <c r="F6" s="184"/>
      <c r="G6" s="184"/>
    </row>
    <row r="7" spans="1:7" ht="15.6">
      <c r="A7" s="185" t="s">
        <v>192</v>
      </c>
      <c r="C7" s="186" t="s">
        <v>248</v>
      </c>
      <c r="D7" s="188"/>
      <c r="E7" s="188"/>
    </row>
    <row r="8" spans="1:7" ht="43.2">
      <c r="A8" s="184" t="s">
        <v>193</v>
      </c>
      <c r="B8" s="165"/>
      <c r="C8" s="280" t="s">
        <v>249</v>
      </c>
      <c r="D8" s="280" t="s">
        <v>250</v>
      </c>
      <c r="E8" s="281" t="s">
        <v>347</v>
      </c>
    </row>
    <row r="9" spans="1:7" ht="43.2">
      <c r="A9" s="184" t="s">
        <v>194</v>
      </c>
      <c r="B9" s="165"/>
      <c r="C9" s="280" t="s">
        <v>348</v>
      </c>
      <c r="D9" s="280" t="s">
        <v>250</v>
      </c>
      <c r="E9" s="281" t="s">
        <v>347</v>
      </c>
    </row>
    <row r="10" spans="1:7">
      <c r="A10" s="184" t="s">
        <v>252</v>
      </c>
    </row>
    <row r="11" spans="1:7" ht="15">
      <c r="A11" s="184" t="s">
        <v>253</v>
      </c>
    </row>
    <row r="12" spans="1:7">
      <c r="A12" s="184" t="s">
        <v>195</v>
      </c>
    </row>
    <row r="13" spans="1:7">
      <c r="A13" s="167"/>
    </row>
    <row r="14" spans="1:7" ht="15.6">
      <c r="A14" s="185" t="s">
        <v>196</v>
      </c>
      <c r="C14" s="186" t="s">
        <v>264</v>
      </c>
      <c r="D14" s="188"/>
      <c r="E14" s="188"/>
    </row>
    <row r="15" spans="1:7">
      <c r="A15" s="184" t="s">
        <v>197</v>
      </c>
      <c r="C15" s="189" t="s">
        <v>269</v>
      </c>
      <c r="D15" s="189"/>
      <c r="E15" s="189" t="s">
        <v>265</v>
      </c>
    </row>
    <row r="16" spans="1:7">
      <c r="A16" s="184" t="s">
        <v>198</v>
      </c>
      <c r="C16" s="189" t="s">
        <v>270</v>
      </c>
      <c r="D16" s="189"/>
      <c r="E16" s="189" t="s">
        <v>266</v>
      </c>
    </row>
    <row r="17" spans="1:5">
      <c r="A17" s="184" t="s">
        <v>199</v>
      </c>
      <c r="C17" s="189" t="s">
        <v>251</v>
      </c>
      <c r="D17" s="189"/>
      <c r="E17" s="189" t="s">
        <v>261</v>
      </c>
    </row>
    <row r="18" spans="1:5">
      <c r="A18" s="184" t="s">
        <v>200</v>
      </c>
      <c r="C18" s="189" t="s">
        <v>260</v>
      </c>
      <c r="D18" s="189"/>
      <c r="E18" s="189" t="s">
        <v>267</v>
      </c>
    </row>
    <row r="19" spans="1:5">
      <c r="A19" s="184" t="s">
        <v>201</v>
      </c>
    </row>
    <row r="20" spans="1:5">
      <c r="A20" s="184" t="s">
        <v>202</v>
      </c>
    </row>
    <row r="21" spans="1:5">
      <c r="A21" s="168"/>
    </row>
    <row r="22" spans="1:5" ht="15.6">
      <c r="A22" s="185" t="s">
        <v>203</v>
      </c>
    </row>
    <row r="23" spans="1:5">
      <c r="A23" s="184" t="s">
        <v>204</v>
      </c>
    </row>
    <row r="24" spans="1:5">
      <c r="A24" s="184" t="s">
        <v>205</v>
      </c>
    </row>
    <row r="25" spans="1:5">
      <c r="A25" s="184" t="s">
        <v>202</v>
      </c>
    </row>
    <row r="26" spans="1:5">
      <c r="A26" s="168"/>
    </row>
    <row r="27" spans="1:5" ht="15.6">
      <c r="A27" s="185" t="s">
        <v>210</v>
      </c>
    </row>
    <row r="28" spans="1:5">
      <c r="A28" s="184" t="s">
        <v>211</v>
      </c>
    </row>
    <row r="29" spans="1:5">
      <c r="A29" s="184" t="s">
        <v>194</v>
      </c>
    </row>
    <row r="30" spans="1:5">
      <c r="A30" s="184" t="s">
        <v>254</v>
      </c>
    </row>
    <row r="31" spans="1:5">
      <c r="A31" s="184" t="s">
        <v>212</v>
      </c>
    </row>
    <row r="32" spans="1:5">
      <c r="A32" s="184" t="s">
        <v>213</v>
      </c>
    </row>
    <row r="33" spans="1:1">
      <c r="A33" s="184" t="s">
        <v>214</v>
      </c>
    </row>
    <row r="34" spans="1:1">
      <c r="A34" s="184" t="s">
        <v>215</v>
      </c>
    </row>
    <row r="35" spans="1:1">
      <c r="A35" s="184" t="s">
        <v>216</v>
      </c>
    </row>
    <row r="37" spans="1:1" ht="15.6">
      <c r="A37" s="186" t="s">
        <v>255</v>
      </c>
    </row>
    <row r="38" spans="1:1">
      <c r="A38" s="184" t="s">
        <v>256</v>
      </c>
    </row>
    <row r="39" spans="1:1">
      <c r="A39" s="184" t="s">
        <v>252</v>
      </c>
    </row>
    <row r="40" spans="1:1">
      <c r="A40" s="184" t="s">
        <v>257</v>
      </c>
    </row>
    <row r="41" spans="1:1">
      <c r="A41" s="184" t="s">
        <v>258</v>
      </c>
    </row>
  </sheetData>
  <sheetProtection algorithmName="SHA-512" hashValue="9uTDoeQgpLJlfHNx3FCeQASnA/B2r6MACbCmZ2yrBIAJq4c0VI3eO9bsy0OapCuUSgThBoVkDGngaOFfISetOg==" saltValue="W/qrBhtTPXnbVn4hfcWLJQ==" spinCount="100000" sheet="1" objects="1" scenarios="1"/>
  <mergeCells count="2">
    <mergeCell ref="D5:G5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6764-74E6-4873-8594-8B3D1D4F5BEB}">
  <sheetPr>
    <tabColor theme="1" tint="0.499984740745262"/>
  </sheetPr>
  <dimension ref="A1:E40"/>
  <sheetViews>
    <sheetView topLeftCell="A24" workbookViewId="0">
      <selection activeCell="C3" sqref="C3"/>
    </sheetView>
  </sheetViews>
  <sheetFormatPr defaultColWidth="8.77734375" defaultRowHeight="14.4"/>
  <cols>
    <col min="1" max="1" width="69.77734375" customWidth="1"/>
    <col min="3" max="3" width="38.21875" customWidth="1"/>
    <col min="5" max="5" width="12.21875" customWidth="1"/>
  </cols>
  <sheetData>
    <row r="1" spans="1:5">
      <c r="A1" s="18" t="s">
        <v>157</v>
      </c>
      <c r="B1" s="442" t="s">
        <v>114</v>
      </c>
      <c r="C1" s="442"/>
    </row>
    <row r="3" spans="1:5">
      <c r="C3" s="173" t="s">
        <v>226</v>
      </c>
      <c r="D3" s="173"/>
      <c r="E3" s="173"/>
    </row>
    <row r="4" spans="1:5" ht="15.6">
      <c r="A4" s="162" t="s">
        <v>191</v>
      </c>
      <c r="D4" s="163"/>
      <c r="E4" s="164"/>
    </row>
    <row r="5" spans="1:5" ht="15.6">
      <c r="A5" s="165" t="s">
        <v>105</v>
      </c>
    </row>
    <row r="6" spans="1:5" ht="15.6">
      <c r="A6" s="166" t="s">
        <v>192</v>
      </c>
    </row>
    <row r="7" spans="1:5">
      <c r="A7" s="168" t="s">
        <v>193</v>
      </c>
    </row>
    <row r="8" spans="1:5" ht="15.6">
      <c r="A8" s="168" t="s">
        <v>194</v>
      </c>
      <c r="B8" s="165"/>
    </row>
    <row r="9" spans="1:5">
      <c r="A9" s="168" t="s">
        <v>217</v>
      </c>
    </row>
    <row r="10" spans="1:5">
      <c r="A10" s="168" t="s">
        <v>195</v>
      </c>
    </row>
    <row r="11" spans="1:5">
      <c r="A11" s="167"/>
    </row>
    <row r="12" spans="1:5" ht="15.6">
      <c r="A12" s="166" t="s">
        <v>196</v>
      </c>
    </row>
    <row r="13" spans="1:5">
      <c r="A13" s="168" t="s">
        <v>197</v>
      </c>
    </row>
    <row r="14" spans="1:5">
      <c r="A14" s="168" t="s">
        <v>198</v>
      </c>
    </row>
    <row r="15" spans="1:5">
      <c r="A15" s="168" t="s">
        <v>199</v>
      </c>
    </row>
    <row r="16" spans="1:5">
      <c r="A16" s="168" t="s">
        <v>200</v>
      </c>
    </row>
    <row r="17" spans="1:1">
      <c r="A17" s="168" t="s">
        <v>201</v>
      </c>
    </row>
    <row r="18" spans="1:1">
      <c r="A18" s="168" t="s">
        <v>202</v>
      </c>
    </row>
    <row r="19" spans="1:1">
      <c r="A19" s="168"/>
    </row>
    <row r="20" spans="1:1" ht="15.6">
      <c r="A20" s="166" t="s">
        <v>203</v>
      </c>
    </row>
    <row r="21" spans="1:1">
      <c r="A21" s="168" t="s">
        <v>204</v>
      </c>
    </row>
    <row r="22" spans="1:1">
      <c r="A22" s="168" t="s">
        <v>205</v>
      </c>
    </row>
    <row r="23" spans="1:1">
      <c r="A23" s="168" t="s">
        <v>202</v>
      </c>
    </row>
    <row r="24" spans="1:1">
      <c r="A24" s="168"/>
    </row>
    <row r="25" spans="1:1" ht="15.6">
      <c r="A25" s="166" t="s">
        <v>206</v>
      </c>
    </row>
    <row r="26" spans="1:1">
      <c r="A26" s="168" t="s">
        <v>207</v>
      </c>
    </row>
    <row r="27" spans="1:1">
      <c r="A27" s="168" t="s">
        <v>205</v>
      </c>
    </row>
    <row r="28" spans="1:1">
      <c r="A28" s="168" t="s">
        <v>202</v>
      </c>
    </row>
    <row r="29" spans="1:1">
      <c r="A29" s="168"/>
    </row>
    <row r="30" spans="1:1" ht="15.6">
      <c r="A30" s="166" t="s">
        <v>208</v>
      </c>
    </row>
    <row r="31" spans="1:1">
      <c r="A31" s="168" t="s">
        <v>209</v>
      </c>
    </row>
    <row r="32" spans="1:1">
      <c r="A32" s="168"/>
    </row>
    <row r="33" spans="1:1" ht="15.6">
      <c r="A33" s="169" t="s">
        <v>210</v>
      </c>
    </row>
    <row r="34" spans="1:1">
      <c r="A34" s="168" t="s">
        <v>211</v>
      </c>
    </row>
    <row r="35" spans="1:1">
      <c r="A35" s="168" t="s">
        <v>194</v>
      </c>
    </row>
    <row r="36" spans="1:1">
      <c r="A36" s="168" t="s">
        <v>212</v>
      </c>
    </row>
    <row r="37" spans="1:1">
      <c r="A37" s="168" t="s">
        <v>213</v>
      </c>
    </row>
    <row r="38" spans="1:1">
      <c r="A38" s="168" t="s">
        <v>214</v>
      </c>
    </row>
    <row r="39" spans="1:1">
      <c r="A39" s="168" t="s">
        <v>215</v>
      </c>
    </row>
    <row r="40" spans="1:1">
      <c r="A40" s="168" t="s">
        <v>216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J43"/>
  <sheetViews>
    <sheetView workbookViewId="0"/>
  </sheetViews>
  <sheetFormatPr defaultRowHeight="14.4"/>
  <cols>
    <col min="1" max="1" width="20.5546875" style="24" customWidth="1"/>
    <col min="2" max="2" width="66.44140625" style="18" customWidth="1"/>
    <col min="3" max="7" width="16.21875" customWidth="1"/>
    <col min="8" max="8" width="12.77734375" customWidth="1"/>
    <col min="9" max="9" width="16" customWidth="1"/>
    <col min="10" max="10" width="42.44140625" bestFit="1" customWidth="1"/>
  </cols>
  <sheetData>
    <row r="1" spans="1:10" ht="15" customHeight="1">
      <c r="A1" s="18" t="s">
        <v>259</v>
      </c>
      <c r="B1" s="147"/>
      <c r="C1" s="146"/>
      <c r="E1" s="1"/>
    </row>
    <row r="2" spans="1:10" ht="20.55" customHeight="1" thickBot="1">
      <c r="A2" s="147"/>
      <c r="B2" s="440" t="s">
        <v>114</v>
      </c>
      <c r="C2" s="440"/>
      <c r="F2" s="1"/>
    </row>
    <row r="3" spans="1:10" s="146" customFormat="1" ht="97.2" customHeight="1" thickBot="1">
      <c r="A3" s="405" t="s">
        <v>225</v>
      </c>
      <c r="B3" s="406"/>
      <c r="C3" s="406"/>
      <c r="D3" s="406"/>
      <c r="E3" s="406"/>
      <c r="F3" s="407"/>
    </row>
    <row r="4" spans="1:10" s="146" customFormat="1" ht="83.25" customHeight="1" thickBot="1">
      <c r="A4" s="219" t="s">
        <v>153</v>
      </c>
      <c r="F4" s="154"/>
    </row>
    <row r="5" spans="1:10" s="1" customFormat="1" ht="0.6" customHeight="1" thickBot="1">
      <c r="A5" s="153"/>
      <c r="F5" s="111"/>
    </row>
    <row r="6" spans="1:10" s="1" customFormat="1" ht="40.5" customHeight="1" thickBot="1">
      <c r="A6" s="220" t="s">
        <v>154</v>
      </c>
      <c r="B6" s="443" t="str">
        <f>'CMU PAH Price Schedule 2023'!E6</f>
        <v xml:space="preserve">Please enter your Company Name Here </v>
      </c>
      <c r="C6" s="444"/>
      <c r="D6" s="444"/>
      <c r="E6" s="444"/>
      <c r="F6" s="445"/>
      <c r="G6" s="15"/>
      <c r="H6" s="15"/>
    </row>
    <row r="8" spans="1:10" ht="27.6">
      <c r="A8" s="93" t="s">
        <v>86</v>
      </c>
      <c r="B8" s="39" t="s">
        <v>13</v>
      </c>
      <c r="C8" s="40" t="s">
        <v>23</v>
      </c>
      <c r="D8" s="40" t="s">
        <v>87</v>
      </c>
      <c r="E8" s="40" t="s">
        <v>88</v>
      </c>
      <c r="F8" s="40" t="s">
        <v>89</v>
      </c>
      <c r="G8" s="40" t="s">
        <v>90</v>
      </c>
      <c r="H8" s="40" t="s">
        <v>91</v>
      </c>
      <c r="I8" s="40" t="s">
        <v>92</v>
      </c>
    </row>
    <row r="9" spans="1:10">
      <c r="A9" s="47" t="s">
        <v>302</v>
      </c>
      <c r="B9" s="193" t="s">
        <v>236</v>
      </c>
      <c r="C9" s="47" t="s">
        <v>20</v>
      </c>
      <c r="D9" s="152"/>
      <c r="E9" s="152"/>
      <c r="F9" s="138"/>
      <c r="G9" s="152"/>
      <c r="H9" s="139"/>
      <c r="I9" s="116" t="str">
        <f t="shared" ref="I9:I16" si="0">IFERROR(H9/F9,"")</f>
        <v/>
      </c>
    </row>
    <row r="10" spans="1:10">
      <c r="A10" s="47" t="s">
        <v>302</v>
      </c>
      <c r="B10" s="193" t="s">
        <v>239</v>
      </c>
      <c r="C10" s="47" t="s">
        <v>20</v>
      </c>
      <c r="D10" s="152"/>
      <c r="E10" s="152"/>
      <c r="F10" s="138"/>
      <c r="G10" s="152"/>
      <c r="H10" s="139"/>
      <c r="I10" s="116" t="str">
        <f t="shared" si="0"/>
        <v/>
      </c>
    </row>
    <row r="11" spans="1:10">
      <c r="A11" s="47" t="s">
        <v>302</v>
      </c>
      <c r="B11" s="193" t="s">
        <v>321</v>
      </c>
      <c r="C11" s="47" t="s">
        <v>20</v>
      </c>
      <c r="D11" s="152"/>
      <c r="E11" s="152"/>
      <c r="F11" s="138"/>
      <c r="G11" s="152"/>
      <c r="H11" s="139"/>
      <c r="I11" s="116" t="str">
        <f t="shared" si="0"/>
        <v/>
      </c>
      <c r="J11" t="s">
        <v>105</v>
      </c>
    </row>
    <row r="12" spans="1:10">
      <c r="A12" s="47" t="s">
        <v>301</v>
      </c>
      <c r="B12" s="170" t="s">
        <v>69</v>
      </c>
      <c r="C12" s="47" t="s">
        <v>20</v>
      </c>
      <c r="D12" s="155"/>
      <c r="E12" s="152"/>
      <c r="F12" s="138"/>
      <c r="G12" s="129"/>
      <c r="H12" s="139"/>
      <c r="I12" s="116" t="str">
        <f t="shared" si="0"/>
        <v/>
      </c>
    </row>
    <row r="13" spans="1:10">
      <c r="A13" s="47">
        <v>4</v>
      </c>
      <c r="B13" s="170" t="s">
        <v>71</v>
      </c>
      <c r="C13" s="22" t="s">
        <v>20</v>
      </c>
      <c r="D13" s="152"/>
      <c r="E13" s="152"/>
      <c r="F13" s="138"/>
      <c r="G13" s="129"/>
      <c r="H13" s="139"/>
      <c r="I13" s="116" t="str">
        <f t="shared" si="0"/>
        <v/>
      </c>
    </row>
    <row r="14" spans="1:10">
      <c r="A14" s="175">
        <v>3</v>
      </c>
      <c r="B14" s="170" t="s">
        <v>81</v>
      </c>
      <c r="C14" s="175" t="s">
        <v>20</v>
      </c>
      <c r="D14" s="152"/>
      <c r="E14" s="152"/>
      <c r="F14" s="138"/>
      <c r="G14" s="129"/>
      <c r="H14" s="139"/>
      <c r="I14" s="116" t="str">
        <f t="shared" si="0"/>
        <v/>
      </c>
      <c r="J14" s="396"/>
    </row>
    <row r="15" spans="1:10">
      <c r="A15" s="47" t="s">
        <v>337</v>
      </c>
      <c r="B15" s="170" t="s">
        <v>182</v>
      </c>
      <c r="C15" s="22" t="s">
        <v>20</v>
      </c>
      <c r="D15" s="155"/>
      <c r="E15" s="152"/>
      <c r="F15" s="138"/>
      <c r="G15" s="129"/>
      <c r="H15" s="139"/>
      <c r="I15" s="116" t="str">
        <f t="shared" si="0"/>
        <v/>
      </c>
      <c r="J15" s="92"/>
    </row>
    <row r="16" spans="1:10">
      <c r="A16" s="47" t="s">
        <v>54</v>
      </c>
      <c r="B16" s="170" t="s">
        <v>162</v>
      </c>
      <c r="C16" s="22" t="s">
        <v>20</v>
      </c>
      <c r="D16" s="152"/>
      <c r="E16" s="152"/>
      <c r="F16" s="138"/>
      <c r="G16" s="129"/>
      <c r="H16" s="139"/>
      <c r="I16" s="116" t="str">
        <f t="shared" si="0"/>
        <v/>
      </c>
      <c r="J16" s="396"/>
    </row>
    <row r="17" spans="1:10">
      <c r="A17" s="47" t="s">
        <v>337</v>
      </c>
      <c r="B17" s="171" t="s">
        <v>181</v>
      </c>
      <c r="C17" s="76" t="s">
        <v>20</v>
      </c>
      <c r="D17" s="155"/>
      <c r="E17" s="152"/>
      <c r="F17" s="138"/>
      <c r="G17" s="67"/>
      <c r="H17" s="67"/>
      <c r="I17" s="140" t="s">
        <v>55</v>
      </c>
      <c r="J17" s="92" t="s">
        <v>185</v>
      </c>
    </row>
    <row r="18" spans="1:10">
      <c r="A18" s="47" t="s">
        <v>54</v>
      </c>
      <c r="B18" s="171" t="s">
        <v>72</v>
      </c>
      <c r="C18" s="76" t="s">
        <v>20</v>
      </c>
      <c r="D18" s="155"/>
      <c r="E18" s="152"/>
      <c r="F18" s="138"/>
      <c r="G18" s="67"/>
      <c r="H18" s="67"/>
      <c r="I18" s="140" t="s">
        <v>55</v>
      </c>
      <c r="J18" s="92" t="s">
        <v>112</v>
      </c>
    </row>
    <row r="19" spans="1:10">
      <c r="A19" s="47" t="s">
        <v>328</v>
      </c>
      <c r="B19" s="171" t="s">
        <v>163</v>
      </c>
      <c r="C19" s="47" t="s">
        <v>20</v>
      </c>
      <c r="D19" s="152"/>
      <c r="E19" s="152"/>
      <c r="F19" s="138"/>
      <c r="G19" s="129"/>
      <c r="H19" s="139"/>
      <c r="I19" s="116" t="str">
        <f t="shared" ref="I19:I24" si="1">IFERROR(H19/F19,"")</f>
        <v/>
      </c>
    </row>
    <row r="20" spans="1:10">
      <c r="A20" s="47" t="s">
        <v>326</v>
      </c>
      <c r="B20" s="171" t="s">
        <v>73</v>
      </c>
      <c r="C20" s="47" t="s">
        <v>20</v>
      </c>
      <c r="D20" s="155"/>
      <c r="E20" s="152"/>
      <c r="F20" s="138"/>
      <c r="G20" s="129"/>
      <c r="H20" s="139"/>
      <c r="I20" s="116" t="str">
        <f t="shared" si="1"/>
        <v/>
      </c>
    </row>
    <row r="21" spans="1:10">
      <c r="A21" s="47">
        <v>4</v>
      </c>
      <c r="B21" s="170" t="s">
        <v>74</v>
      </c>
      <c r="C21" s="22" t="s">
        <v>20</v>
      </c>
      <c r="D21" s="152"/>
      <c r="E21" s="152"/>
      <c r="F21" s="138"/>
      <c r="G21" s="129"/>
      <c r="H21" s="139"/>
      <c r="I21" s="116" t="str">
        <f t="shared" si="1"/>
        <v/>
      </c>
    </row>
    <row r="22" spans="1:10">
      <c r="A22" s="47">
        <v>3</v>
      </c>
      <c r="B22" s="58" t="s">
        <v>77</v>
      </c>
      <c r="C22" s="22" t="s">
        <v>20</v>
      </c>
      <c r="D22" s="152"/>
      <c r="E22" s="152"/>
      <c r="F22" s="138"/>
      <c r="G22" s="129"/>
      <c r="H22" s="139"/>
      <c r="I22" s="116" t="str">
        <f t="shared" si="1"/>
        <v/>
      </c>
    </row>
    <row r="23" spans="1:10">
      <c r="A23" s="47" t="s">
        <v>304</v>
      </c>
      <c r="B23" s="193" t="s">
        <v>320</v>
      </c>
      <c r="C23" s="47" t="s">
        <v>20</v>
      </c>
      <c r="D23" s="152"/>
      <c r="E23" s="152"/>
      <c r="F23" s="138"/>
      <c r="G23" s="152"/>
      <c r="H23" s="139"/>
      <c r="I23" s="116" t="str">
        <f t="shared" si="1"/>
        <v/>
      </c>
    </row>
    <row r="24" spans="1:10">
      <c r="A24" s="47" t="s">
        <v>331</v>
      </c>
      <c r="B24" s="170" t="s">
        <v>137</v>
      </c>
      <c r="C24" s="22" t="s">
        <v>21</v>
      </c>
      <c r="D24" s="152"/>
      <c r="E24" s="152"/>
      <c r="F24" s="138"/>
      <c r="G24" s="129"/>
      <c r="H24" s="139"/>
      <c r="I24" s="116" t="str">
        <f t="shared" si="1"/>
        <v/>
      </c>
    </row>
    <row r="25" spans="1:10">
      <c r="A25" s="47" t="s">
        <v>331</v>
      </c>
      <c r="B25" s="171" t="s">
        <v>134</v>
      </c>
      <c r="C25" s="76" t="s">
        <v>21</v>
      </c>
      <c r="D25" s="152"/>
      <c r="E25" s="152"/>
      <c r="F25" s="138"/>
      <c r="G25" s="67"/>
      <c r="H25" s="67"/>
      <c r="I25" s="140" t="s">
        <v>55</v>
      </c>
      <c r="J25" t="s">
        <v>132</v>
      </c>
    </row>
    <row r="26" spans="1:10">
      <c r="A26" s="47" t="s">
        <v>331</v>
      </c>
      <c r="B26" s="171" t="s">
        <v>135</v>
      </c>
      <c r="C26" s="76" t="s">
        <v>21</v>
      </c>
      <c r="D26" s="155"/>
      <c r="E26" s="152"/>
      <c r="F26" s="138"/>
      <c r="G26" s="67"/>
      <c r="H26" s="67"/>
      <c r="I26" s="140" t="s">
        <v>55</v>
      </c>
      <c r="J26" t="s">
        <v>132</v>
      </c>
    </row>
    <row r="27" spans="1:10">
      <c r="A27" s="47" t="s">
        <v>331</v>
      </c>
      <c r="B27" s="171" t="s">
        <v>136</v>
      </c>
      <c r="C27" s="76" t="s">
        <v>21</v>
      </c>
      <c r="D27" s="152"/>
      <c r="E27" s="152"/>
      <c r="F27" s="138"/>
      <c r="G27" s="67"/>
      <c r="H27" s="67"/>
      <c r="I27" s="140" t="s">
        <v>55</v>
      </c>
      <c r="J27" t="s">
        <v>132</v>
      </c>
    </row>
    <row r="28" spans="1:10">
      <c r="A28" s="175">
        <v>4</v>
      </c>
      <c r="B28" s="170" t="s">
        <v>145</v>
      </c>
      <c r="C28" s="22" t="s">
        <v>21</v>
      </c>
      <c r="D28" s="152"/>
      <c r="E28" s="152"/>
      <c r="F28" s="138"/>
      <c r="G28" s="129"/>
      <c r="H28" s="139"/>
      <c r="I28" s="116" t="str">
        <f>IFERROR(H28/F28,"")</f>
        <v/>
      </c>
    </row>
    <row r="29" spans="1:10">
      <c r="A29" s="47" t="s">
        <v>304</v>
      </c>
      <c r="B29" s="171" t="s">
        <v>53</v>
      </c>
      <c r="C29" s="47" t="s">
        <v>20</v>
      </c>
      <c r="D29" s="152"/>
      <c r="E29" s="152"/>
      <c r="F29" s="138"/>
      <c r="G29" s="129"/>
      <c r="H29" s="139"/>
      <c r="I29" s="116" t="str">
        <f>IFERROR(H29/F29,"")</f>
        <v/>
      </c>
    </row>
    <row r="30" spans="1:10">
      <c r="A30" s="47" t="s">
        <v>304</v>
      </c>
      <c r="B30" s="171" t="s">
        <v>51</v>
      </c>
      <c r="C30" s="47" t="s">
        <v>20</v>
      </c>
      <c r="D30" s="155"/>
      <c r="E30" s="152"/>
      <c r="F30" s="138"/>
      <c r="G30" s="129"/>
      <c r="H30" s="139"/>
      <c r="I30" s="116" t="str">
        <f>IFERROR(H30/F30,"")</f>
        <v/>
      </c>
    </row>
    <row r="31" spans="1:10">
      <c r="A31" s="47">
        <v>8</v>
      </c>
      <c r="B31" s="193" t="s">
        <v>319</v>
      </c>
      <c r="C31" s="47" t="s">
        <v>20</v>
      </c>
      <c r="D31" s="152"/>
      <c r="E31" s="152"/>
      <c r="F31" s="138"/>
      <c r="G31" s="152"/>
      <c r="H31" s="139"/>
      <c r="I31" s="116" t="str">
        <f>IFERROR(H31/F31,"")</f>
        <v/>
      </c>
      <c r="J31" t="s">
        <v>105</v>
      </c>
    </row>
    <row r="32" spans="1:10">
      <c r="A32" s="47">
        <v>3</v>
      </c>
      <c r="B32" s="171" t="s">
        <v>129</v>
      </c>
      <c r="C32" s="76" t="s">
        <v>20</v>
      </c>
      <c r="D32" s="152"/>
      <c r="E32" s="152"/>
      <c r="F32" s="138"/>
      <c r="G32" s="67"/>
      <c r="H32" s="67"/>
      <c r="I32" s="140" t="s">
        <v>55</v>
      </c>
      <c r="J32" t="s">
        <v>147</v>
      </c>
    </row>
    <row r="33" spans="1:9">
      <c r="A33" s="47">
        <v>3</v>
      </c>
      <c r="B33" s="170" t="s">
        <v>130</v>
      </c>
      <c r="C33" s="47" t="s">
        <v>20</v>
      </c>
      <c r="D33" s="152"/>
      <c r="E33" s="152"/>
      <c r="F33" s="138"/>
      <c r="G33" s="129"/>
      <c r="H33" s="139"/>
      <c r="I33" s="116" t="str">
        <f t="shared" ref="I33:I43" si="2">IFERROR(H33/F33,"")</f>
        <v/>
      </c>
    </row>
    <row r="34" spans="1:9">
      <c r="A34" s="47" t="s">
        <v>330</v>
      </c>
      <c r="B34" s="170" t="s">
        <v>38</v>
      </c>
      <c r="C34" s="47" t="s">
        <v>20</v>
      </c>
      <c r="D34" s="155"/>
      <c r="E34" s="152"/>
      <c r="F34" s="138"/>
      <c r="G34" s="129"/>
      <c r="H34" s="139"/>
      <c r="I34" s="116" t="str">
        <f t="shared" si="2"/>
        <v/>
      </c>
    </row>
    <row r="35" spans="1:9">
      <c r="A35" s="47" t="s">
        <v>326</v>
      </c>
      <c r="B35" s="58" t="s">
        <v>68</v>
      </c>
      <c r="C35" s="47" t="s">
        <v>20</v>
      </c>
      <c r="D35" s="152"/>
      <c r="E35" s="152"/>
      <c r="F35" s="138"/>
      <c r="G35" s="129"/>
      <c r="H35" s="139"/>
      <c r="I35" s="116" t="str">
        <f t="shared" si="2"/>
        <v/>
      </c>
    </row>
    <row r="36" spans="1:9">
      <c r="A36" s="47">
        <v>4</v>
      </c>
      <c r="B36" s="58" t="s">
        <v>170</v>
      </c>
      <c r="C36" s="47" t="s">
        <v>20</v>
      </c>
      <c r="D36" s="152"/>
      <c r="E36" s="152"/>
      <c r="F36" s="138"/>
      <c r="G36" s="129"/>
      <c r="H36" s="139"/>
      <c r="I36" s="116" t="str">
        <f t="shared" si="2"/>
        <v/>
      </c>
    </row>
    <row r="37" spans="1:9">
      <c r="A37" s="47" t="s">
        <v>304</v>
      </c>
      <c r="B37" s="170" t="s">
        <v>141</v>
      </c>
      <c r="C37" s="22" t="s">
        <v>20</v>
      </c>
      <c r="D37" s="155"/>
      <c r="E37" s="152"/>
      <c r="F37" s="138"/>
      <c r="G37" s="129"/>
      <c r="H37" s="139"/>
      <c r="I37" s="116" t="str">
        <f t="shared" si="2"/>
        <v/>
      </c>
    </row>
    <row r="38" spans="1:9">
      <c r="A38" s="47" t="s">
        <v>330</v>
      </c>
      <c r="B38" s="58" t="s">
        <v>150</v>
      </c>
      <c r="C38" s="47" t="s">
        <v>21</v>
      </c>
      <c r="D38" s="152"/>
      <c r="E38" s="152"/>
      <c r="F38" s="138"/>
      <c r="G38" s="129"/>
      <c r="H38" s="139"/>
      <c r="I38" s="116" t="str">
        <f t="shared" si="2"/>
        <v/>
      </c>
    </row>
    <row r="39" spans="1:9">
      <c r="A39" s="47" t="s">
        <v>304</v>
      </c>
      <c r="B39" s="171" t="s">
        <v>63</v>
      </c>
      <c r="C39" s="47" t="s">
        <v>20</v>
      </c>
      <c r="D39" s="155"/>
      <c r="E39" s="152"/>
      <c r="F39" s="138"/>
      <c r="G39" s="129"/>
      <c r="H39" s="139"/>
      <c r="I39" s="116" t="str">
        <f t="shared" si="2"/>
        <v/>
      </c>
    </row>
    <row r="40" spans="1:9">
      <c r="A40" s="78">
        <v>3</v>
      </c>
      <c r="B40" s="58" t="s">
        <v>142</v>
      </c>
      <c r="C40" s="47" t="s">
        <v>20</v>
      </c>
      <c r="D40" s="152"/>
      <c r="E40" s="152"/>
      <c r="F40" s="138"/>
      <c r="G40" s="129"/>
      <c r="H40" s="139"/>
      <c r="I40" s="116" t="str">
        <f t="shared" si="2"/>
        <v/>
      </c>
    </row>
    <row r="41" spans="1:9">
      <c r="A41" s="47" t="s">
        <v>304</v>
      </c>
      <c r="B41" s="171" t="s">
        <v>64</v>
      </c>
      <c r="C41" s="47" t="s">
        <v>20</v>
      </c>
      <c r="D41" s="155"/>
      <c r="E41" s="152"/>
      <c r="F41" s="138"/>
      <c r="G41" s="129"/>
      <c r="H41" s="139"/>
      <c r="I41" s="116" t="str">
        <f t="shared" si="2"/>
        <v/>
      </c>
    </row>
    <row r="42" spans="1:9">
      <c r="A42" s="47" t="s">
        <v>304</v>
      </c>
      <c r="B42" s="170" t="s">
        <v>65</v>
      </c>
      <c r="C42" s="47" t="s">
        <v>20</v>
      </c>
      <c r="D42" s="152"/>
      <c r="E42" s="152"/>
      <c r="F42" s="138"/>
      <c r="G42" s="129"/>
      <c r="H42" s="139"/>
      <c r="I42" s="116" t="str">
        <f t="shared" si="2"/>
        <v/>
      </c>
    </row>
    <row r="43" spans="1:9">
      <c r="A43" s="47" t="s">
        <v>340</v>
      </c>
      <c r="B43" s="170" t="s">
        <v>67</v>
      </c>
      <c r="C43" s="47" t="s">
        <v>20</v>
      </c>
      <c r="D43" s="152"/>
      <c r="E43" s="152"/>
      <c r="F43" s="138"/>
      <c r="G43" s="129"/>
      <c r="H43" s="139"/>
      <c r="I43" s="116" t="str">
        <f t="shared" si="2"/>
        <v/>
      </c>
    </row>
  </sheetData>
  <sheetProtection formatCells="0" formatColumns="0" formatRows="0" autoFilter="0"/>
  <sortState xmlns:xlrd2="http://schemas.microsoft.com/office/spreadsheetml/2017/richdata2" ref="A9:J43">
    <sortCondition ref="B9:B43"/>
  </sortState>
  <mergeCells count="3">
    <mergeCell ref="B2:C2"/>
    <mergeCell ref="A3:F3"/>
    <mergeCell ref="B6:F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SY84"/>
  <sheetViews>
    <sheetView zoomScale="98" zoomScaleNormal="98" workbookViewId="0"/>
  </sheetViews>
  <sheetFormatPr defaultRowHeight="14.4"/>
  <cols>
    <col min="1" max="1" width="20" style="24" customWidth="1"/>
    <col min="2" max="2" width="65.77734375" style="18" customWidth="1"/>
    <col min="3" max="3" width="28.77734375" style="18" customWidth="1"/>
    <col min="4" max="4" width="18.21875" customWidth="1"/>
    <col min="5" max="5" width="14.44140625" customWidth="1"/>
    <col min="6" max="6" width="16.77734375" customWidth="1"/>
    <col min="7" max="7" width="13.5546875" customWidth="1"/>
    <col min="8" max="8" width="18.21875" customWidth="1"/>
    <col min="9" max="9" width="14.21875" customWidth="1"/>
    <col min="10" max="10" width="45.21875" customWidth="1"/>
    <col min="11" max="11" width="11.44140625" customWidth="1"/>
  </cols>
  <sheetData>
    <row r="1" spans="1:10" ht="28.5" customHeight="1" thickBot="1">
      <c r="A1" s="18" t="s">
        <v>259</v>
      </c>
      <c r="E1" s="1" t="s">
        <v>114</v>
      </c>
    </row>
    <row r="2" spans="1:10" ht="69" customHeight="1" thickBot="1">
      <c r="A2" s="405" t="s">
        <v>225</v>
      </c>
      <c r="B2" s="406"/>
      <c r="C2" s="406"/>
      <c r="D2" s="406"/>
      <c r="E2" s="406"/>
      <c r="F2" s="407"/>
    </row>
    <row r="3" spans="1:10" ht="97.95" customHeight="1" thickBot="1">
      <c r="A3" s="219" t="s">
        <v>159</v>
      </c>
      <c r="B3" s="146"/>
      <c r="C3" s="146"/>
      <c r="D3" s="146"/>
      <c r="E3" s="146"/>
      <c r="F3" s="154"/>
      <c r="H3" s="216"/>
      <c r="I3" s="217"/>
    </row>
    <row r="4" spans="1:10" ht="3" hidden="1" customHeight="1" thickBot="1">
      <c r="A4" s="221"/>
      <c r="B4" s="1"/>
      <c r="C4" s="1"/>
      <c r="D4" s="1"/>
      <c r="E4" s="1"/>
      <c r="F4" s="111"/>
    </row>
    <row r="5" spans="1:10" ht="36" customHeight="1" thickBot="1">
      <c r="A5" s="220" t="s">
        <v>154</v>
      </c>
      <c r="B5" s="446" t="str">
        <f>'CMU PAH Price Schedule 2023'!E6</f>
        <v xml:space="preserve">Please enter your Company Name Here </v>
      </c>
      <c r="C5" s="447"/>
      <c r="D5" s="447"/>
      <c r="E5" s="447"/>
      <c r="F5" s="448"/>
    </row>
    <row r="6" spans="1:10" ht="28.8">
      <c r="A6" s="213" t="s">
        <v>86</v>
      </c>
      <c r="B6" s="214" t="s">
        <v>13</v>
      </c>
      <c r="C6" s="215" t="s">
        <v>23</v>
      </c>
      <c r="D6" s="215" t="s">
        <v>87</v>
      </c>
      <c r="E6" s="215" t="s">
        <v>88</v>
      </c>
      <c r="F6" s="215" t="s">
        <v>89</v>
      </c>
      <c r="G6" s="215" t="s">
        <v>90</v>
      </c>
      <c r="H6" s="215" t="s">
        <v>91</v>
      </c>
      <c r="I6" s="215" t="s">
        <v>92</v>
      </c>
      <c r="J6" s="252" t="s">
        <v>310</v>
      </c>
    </row>
    <row r="7" spans="1:10">
      <c r="A7" s="57" t="s">
        <v>304</v>
      </c>
      <c r="B7" s="195" t="s">
        <v>273</v>
      </c>
      <c r="C7" s="57" t="s">
        <v>20</v>
      </c>
      <c r="D7" s="152"/>
      <c r="E7" s="152"/>
      <c r="F7" s="141"/>
      <c r="G7" s="152"/>
      <c r="H7" s="393"/>
      <c r="I7" s="116" t="str">
        <f t="shared" ref="I7:I38" si="0">IFERROR(H7/F7,"")</f>
        <v/>
      </c>
    </row>
    <row r="8" spans="1:10">
      <c r="A8" s="57" t="s">
        <v>302</v>
      </c>
      <c r="B8" s="195" t="s">
        <v>245</v>
      </c>
      <c r="C8" s="57" t="s">
        <v>20</v>
      </c>
      <c r="D8" s="152"/>
      <c r="E8" s="152"/>
      <c r="F8" s="141"/>
      <c r="G8" s="152"/>
      <c r="H8" s="393"/>
      <c r="I8" s="116" t="str">
        <f t="shared" si="0"/>
        <v/>
      </c>
    </row>
    <row r="9" spans="1:10">
      <c r="A9" s="196" t="s">
        <v>302</v>
      </c>
      <c r="B9" s="195" t="s">
        <v>236</v>
      </c>
      <c r="C9" s="57" t="s">
        <v>20</v>
      </c>
      <c r="D9" s="152"/>
      <c r="E9" s="152"/>
      <c r="F9" s="141"/>
      <c r="G9" s="152"/>
      <c r="H9" s="393"/>
      <c r="I9" s="116" t="str">
        <f t="shared" si="0"/>
        <v/>
      </c>
    </row>
    <row r="10" spans="1:10">
      <c r="A10" s="196" t="s">
        <v>302</v>
      </c>
      <c r="B10" s="195" t="s">
        <v>239</v>
      </c>
      <c r="C10" s="57" t="s">
        <v>20</v>
      </c>
      <c r="D10" s="152"/>
      <c r="E10" s="152"/>
      <c r="F10" s="141"/>
      <c r="G10" s="152"/>
      <c r="H10" s="393"/>
      <c r="I10" s="116" t="str">
        <f t="shared" si="0"/>
        <v/>
      </c>
    </row>
    <row r="11" spans="1:10">
      <c r="A11" s="57" t="s">
        <v>302</v>
      </c>
      <c r="B11" s="195" t="s">
        <v>303</v>
      </c>
      <c r="C11" s="57" t="s">
        <v>20</v>
      </c>
      <c r="D11" s="152"/>
      <c r="E11" s="152"/>
      <c r="F11" s="141"/>
      <c r="G11" s="152"/>
      <c r="H11" s="393"/>
      <c r="I11" s="116" t="str">
        <f t="shared" si="0"/>
        <v/>
      </c>
    </row>
    <row r="12" spans="1:10">
      <c r="A12" s="57" t="s">
        <v>338</v>
      </c>
      <c r="B12" s="172" t="s">
        <v>69</v>
      </c>
      <c r="C12" s="57" t="s">
        <v>20</v>
      </c>
      <c r="D12" s="152"/>
      <c r="E12" s="152"/>
      <c r="F12" s="141"/>
      <c r="G12" s="152"/>
      <c r="H12" s="393"/>
      <c r="I12" s="116" t="str">
        <f t="shared" si="0"/>
        <v/>
      </c>
    </row>
    <row r="13" spans="1:10">
      <c r="A13" s="57">
        <v>4</v>
      </c>
      <c r="B13" s="170" t="s">
        <v>71</v>
      </c>
      <c r="C13" s="57" t="s">
        <v>20</v>
      </c>
      <c r="D13" s="152"/>
      <c r="E13" s="152"/>
      <c r="F13" s="141"/>
      <c r="G13" s="152"/>
      <c r="H13" s="393"/>
      <c r="I13" s="116" t="str">
        <f t="shared" si="0"/>
        <v/>
      </c>
    </row>
    <row r="14" spans="1:10">
      <c r="A14" s="57">
        <v>3</v>
      </c>
      <c r="B14" s="170" t="s">
        <v>81</v>
      </c>
      <c r="C14" s="57" t="s">
        <v>20</v>
      </c>
      <c r="D14" s="152"/>
      <c r="E14" s="152"/>
      <c r="F14" s="141"/>
      <c r="G14" s="152"/>
      <c r="H14" s="393"/>
      <c r="I14" s="116" t="str">
        <f t="shared" si="0"/>
        <v/>
      </c>
    </row>
    <row r="15" spans="1:10">
      <c r="A15" s="57" t="s">
        <v>326</v>
      </c>
      <c r="B15" s="170" t="s">
        <v>75</v>
      </c>
      <c r="C15" s="57" t="s">
        <v>20</v>
      </c>
      <c r="D15" s="152"/>
      <c r="E15" s="152"/>
      <c r="F15" s="141" t="s">
        <v>105</v>
      </c>
      <c r="G15" s="152"/>
      <c r="H15" s="393"/>
      <c r="I15" s="116" t="str">
        <f t="shared" si="0"/>
        <v/>
      </c>
    </row>
    <row r="16" spans="1:10">
      <c r="A16" s="57">
        <v>3</v>
      </c>
      <c r="B16" s="170" t="s">
        <v>76</v>
      </c>
      <c r="C16" s="57" t="s">
        <v>20</v>
      </c>
      <c r="D16" s="152"/>
      <c r="E16" s="152"/>
      <c r="F16" s="141"/>
      <c r="G16" s="152"/>
      <c r="H16" s="393"/>
      <c r="I16" s="116" t="str">
        <f t="shared" si="0"/>
        <v/>
      </c>
    </row>
    <row r="17" spans="1:10">
      <c r="A17" s="57" t="s">
        <v>326</v>
      </c>
      <c r="B17" s="58" t="s">
        <v>115</v>
      </c>
      <c r="C17" s="71" t="s">
        <v>20</v>
      </c>
      <c r="D17" s="152"/>
      <c r="E17" s="152"/>
      <c r="F17" s="141"/>
      <c r="G17" s="152"/>
      <c r="H17" s="393"/>
      <c r="I17" s="116" t="str">
        <f t="shared" si="0"/>
        <v/>
      </c>
    </row>
    <row r="18" spans="1:10">
      <c r="A18" s="57">
        <v>2</v>
      </c>
      <c r="B18" s="58" t="s">
        <v>275</v>
      </c>
      <c r="C18" s="71" t="s">
        <v>20</v>
      </c>
      <c r="D18" s="152"/>
      <c r="E18" s="152"/>
      <c r="F18" s="141"/>
      <c r="G18" s="152"/>
      <c r="H18" s="393"/>
      <c r="I18" s="116" t="str">
        <f t="shared" si="0"/>
        <v/>
      </c>
      <c r="J18" t="s">
        <v>356</v>
      </c>
    </row>
    <row r="19" spans="1:10">
      <c r="A19" s="196" t="s">
        <v>334</v>
      </c>
      <c r="B19" s="195" t="s">
        <v>274</v>
      </c>
      <c r="C19" s="57" t="s">
        <v>20</v>
      </c>
      <c r="D19" s="152"/>
      <c r="E19" s="152"/>
      <c r="F19" s="141"/>
      <c r="G19" s="152"/>
      <c r="H19" s="393"/>
      <c r="I19" s="116" t="str">
        <f t="shared" si="0"/>
        <v/>
      </c>
      <c r="J19" t="s">
        <v>355</v>
      </c>
    </row>
    <row r="20" spans="1:10">
      <c r="A20" s="57">
        <v>5</v>
      </c>
      <c r="B20" s="170" t="s">
        <v>127</v>
      </c>
      <c r="C20" s="57" t="s">
        <v>20</v>
      </c>
      <c r="D20" s="152"/>
      <c r="E20" s="152"/>
      <c r="F20" s="141"/>
      <c r="G20" s="152"/>
      <c r="H20" s="393"/>
      <c r="I20" s="116" t="str">
        <f t="shared" si="0"/>
        <v/>
      </c>
    </row>
    <row r="21" spans="1:10">
      <c r="A21" s="57" t="s">
        <v>337</v>
      </c>
      <c r="B21" s="170" t="s">
        <v>182</v>
      </c>
      <c r="C21" s="57" t="s">
        <v>20</v>
      </c>
      <c r="D21" s="152"/>
      <c r="E21" s="152"/>
      <c r="F21" s="141"/>
      <c r="G21" s="152"/>
      <c r="H21" s="393"/>
      <c r="I21" s="116" t="str">
        <f t="shared" si="0"/>
        <v/>
      </c>
    </row>
    <row r="22" spans="1:10">
      <c r="A22" s="57" t="s">
        <v>54</v>
      </c>
      <c r="B22" s="170" t="s">
        <v>162</v>
      </c>
      <c r="C22" s="57" t="s">
        <v>20</v>
      </c>
      <c r="D22" s="152"/>
      <c r="E22" s="152"/>
      <c r="F22" s="141"/>
      <c r="G22" s="152"/>
      <c r="H22" s="393"/>
      <c r="I22" s="116" t="str">
        <f t="shared" si="0"/>
        <v/>
      </c>
    </row>
    <row r="23" spans="1:10" s="161" customFormat="1">
      <c r="A23" s="57" t="s">
        <v>337</v>
      </c>
      <c r="B23" s="170" t="s">
        <v>181</v>
      </c>
      <c r="C23" s="57" t="s">
        <v>20</v>
      </c>
      <c r="D23" s="152"/>
      <c r="E23" s="152"/>
      <c r="F23" s="141"/>
      <c r="G23" s="152"/>
      <c r="H23" s="393"/>
      <c r="I23" s="116" t="str">
        <f t="shared" si="0"/>
        <v/>
      </c>
      <c r="J23"/>
    </row>
    <row r="24" spans="1:10">
      <c r="A24" s="57" t="s">
        <v>54</v>
      </c>
      <c r="B24" s="170" t="s">
        <v>72</v>
      </c>
      <c r="C24" s="57" t="s">
        <v>20</v>
      </c>
      <c r="D24" s="152"/>
      <c r="E24" s="152"/>
      <c r="F24" s="141"/>
      <c r="G24" s="152"/>
      <c r="H24" s="393"/>
      <c r="I24" s="116" t="str">
        <f t="shared" si="0"/>
        <v/>
      </c>
    </row>
    <row r="25" spans="1:10">
      <c r="A25" s="57" t="s">
        <v>328</v>
      </c>
      <c r="B25" s="170" t="s">
        <v>163</v>
      </c>
      <c r="C25" s="57" t="s">
        <v>20</v>
      </c>
      <c r="D25" s="152"/>
      <c r="E25" s="152"/>
      <c r="F25" s="141"/>
      <c r="G25" s="152"/>
      <c r="H25" s="393"/>
      <c r="I25" s="116" t="str">
        <f t="shared" si="0"/>
        <v/>
      </c>
    </row>
    <row r="26" spans="1:10">
      <c r="A26" s="57" t="s">
        <v>327</v>
      </c>
      <c r="B26" s="58" t="s">
        <v>169</v>
      </c>
      <c r="C26" s="71" t="s">
        <v>20</v>
      </c>
      <c r="D26" s="152"/>
      <c r="E26" s="152"/>
      <c r="F26" s="141"/>
      <c r="G26" s="152"/>
      <c r="H26" s="393"/>
      <c r="I26" s="116" t="str">
        <f t="shared" si="0"/>
        <v/>
      </c>
    </row>
    <row r="27" spans="1:10">
      <c r="A27" s="57" t="s">
        <v>328</v>
      </c>
      <c r="B27" s="58" t="s">
        <v>138</v>
      </c>
      <c r="C27" s="57" t="s">
        <v>20</v>
      </c>
      <c r="D27" s="152"/>
      <c r="E27" s="152"/>
      <c r="F27" s="141"/>
      <c r="G27" s="152"/>
      <c r="H27" s="393"/>
      <c r="I27" s="116" t="str">
        <f t="shared" si="0"/>
        <v/>
      </c>
    </row>
    <row r="28" spans="1:10">
      <c r="A28" s="57" t="s">
        <v>326</v>
      </c>
      <c r="B28" s="170" t="s">
        <v>73</v>
      </c>
      <c r="C28" s="57" t="s">
        <v>20</v>
      </c>
      <c r="D28" s="152"/>
      <c r="E28" s="152"/>
      <c r="F28" s="141"/>
      <c r="G28" s="152"/>
      <c r="H28" s="393"/>
      <c r="I28" s="116" t="str">
        <f t="shared" si="0"/>
        <v/>
      </c>
    </row>
    <row r="29" spans="1:10">
      <c r="A29" s="57">
        <v>4</v>
      </c>
      <c r="B29" s="58" t="s">
        <v>74</v>
      </c>
      <c r="C29" s="57" t="s">
        <v>20</v>
      </c>
      <c r="D29" s="152"/>
      <c r="E29" s="152"/>
      <c r="F29" s="141"/>
      <c r="G29" s="152"/>
      <c r="H29" s="393"/>
      <c r="I29" s="116" t="str">
        <f t="shared" si="0"/>
        <v/>
      </c>
    </row>
    <row r="30" spans="1:10">
      <c r="A30" s="57" t="s">
        <v>330</v>
      </c>
      <c r="B30" s="170" t="s">
        <v>189</v>
      </c>
      <c r="C30" s="57" t="s">
        <v>20</v>
      </c>
      <c r="D30" s="152"/>
      <c r="E30" s="152"/>
      <c r="F30" s="141"/>
      <c r="G30" s="152"/>
      <c r="H30" s="393"/>
      <c r="I30" s="116" t="str">
        <f t="shared" si="0"/>
        <v/>
      </c>
    </row>
    <row r="31" spans="1:10">
      <c r="A31" s="57" t="s">
        <v>333</v>
      </c>
      <c r="B31" s="58" t="s">
        <v>56</v>
      </c>
      <c r="C31" s="71" t="s">
        <v>20</v>
      </c>
      <c r="D31" s="152"/>
      <c r="E31" s="152"/>
      <c r="F31" s="141"/>
      <c r="G31" s="152"/>
      <c r="H31" s="393"/>
      <c r="I31" s="116" t="str">
        <f t="shared" si="0"/>
        <v/>
      </c>
    </row>
    <row r="32" spans="1:10">
      <c r="A32" s="57" t="s">
        <v>304</v>
      </c>
      <c r="B32" s="170" t="s">
        <v>149</v>
      </c>
      <c r="C32" s="57" t="s">
        <v>20</v>
      </c>
      <c r="D32" s="152"/>
      <c r="E32" s="152"/>
      <c r="F32" s="141"/>
      <c r="G32" s="152"/>
      <c r="H32" s="393"/>
      <c r="I32" s="116" t="str">
        <f t="shared" si="0"/>
        <v/>
      </c>
    </row>
    <row r="33" spans="1:135" s="142" customFormat="1">
      <c r="A33" s="57" t="s">
        <v>331</v>
      </c>
      <c r="B33" s="170" t="s">
        <v>80</v>
      </c>
      <c r="C33" s="57" t="s">
        <v>20</v>
      </c>
      <c r="D33" s="152"/>
      <c r="E33" s="152"/>
      <c r="F33" s="141"/>
      <c r="G33" s="152"/>
      <c r="H33" s="393"/>
      <c r="I33" s="116" t="str">
        <f t="shared" si="0"/>
        <v/>
      </c>
      <c r="J33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</row>
    <row r="34" spans="1:135" s="142" customFormat="1">
      <c r="A34" s="57" t="s">
        <v>330</v>
      </c>
      <c r="B34" s="170" t="s">
        <v>77</v>
      </c>
      <c r="C34" s="57" t="s">
        <v>20</v>
      </c>
      <c r="D34" s="152"/>
      <c r="E34" s="152"/>
      <c r="F34" s="141"/>
      <c r="G34" s="152"/>
      <c r="H34" s="393"/>
      <c r="I34" s="116" t="str">
        <f t="shared" si="0"/>
        <v/>
      </c>
      <c r="J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</row>
    <row r="35" spans="1:135" s="142" customFormat="1">
      <c r="A35" s="196" t="s">
        <v>304</v>
      </c>
      <c r="B35" s="195" t="s">
        <v>313</v>
      </c>
      <c r="C35" s="57" t="s">
        <v>20</v>
      </c>
      <c r="D35" s="152"/>
      <c r="E35" s="152"/>
      <c r="F35" s="141"/>
      <c r="G35" s="152"/>
      <c r="H35" s="393"/>
      <c r="I35" s="116" t="str">
        <f t="shared" si="0"/>
        <v/>
      </c>
      <c r="J35" t="s">
        <v>105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</row>
    <row r="36" spans="1:135">
      <c r="A36" s="57" t="s">
        <v>304</v>
      </c>
      <c r="B36" s="170" t="s">
        <v>79</v>
      </c>
      <c r="C36" s="57" t="s">
        <v>20</v>
      </c>
      <c r="D36" s="152"/>
      <c r="E36" s="152"/>
      <c r="F36" s="141"/>
      <c r="G36" s="152"/>
      <c r="H36" s="393"/>
      <c r="I36" s="116" t="str">
        <f t="shared" si="0"/>
        <v/>
      </c>
    </row>
    <row r="37" spans="1:135">
      <c r="A37" s="57" t="s">
        <v>304</v>
      </c>
      <c r="B37" s="195" t="s">
        <v>320</v>
      </c>
      <c r="C37" s="57" t="s">
        <v>20</v>
      </c>
      <c r="D37" s="152"/>
      <c r="E37" s="152"/>
      <c r="F37" s="141"/>
      <c r="G37" s="152"/>
      <c r="H37" s="393"/>
      <c r="I37" s="116" t="str">
        <f t="shared" si="0"/>
        <v/>
      </c>
      <c r="J37" t="s">
        <v>105</v>
      </c>
    </row>
    <row r="38" spans="1:135">
      <c r="A38" s="57" t="s">
        <v>304</v>
      </c>
      <c r="B38" s="194" t="s">
        <v>311</v>
      </c>
      <c r="C38" s="57" t="s">
        <v>20</v>
      </c>
      <c r="D38" s="152"/>
      <c r="E38" s="152"/>
      <c r="F38" s="141"/>
      <c r="G38" s="152"/>
      <c r="H38" s="393"/>
      <c r="I38" s="116" t="str">
        <f t="shared" si="0"/>
        <v/>
      </c>
      <c r="J38" t="s">
        <v>309</v>
      </c>
    </row>
    <row r="39" spans="1:135" s="52" customFormat="1">
      <c r="A39" s="57" t="s">
        <v>339</v>
      </c>
      <c r="B39" s="194" t="s">
        <v>307</v>
      </c>
      <c r="C39" s="57" t="s">
        <v>20</v>
      </c>
      <c r="D39" s="152"/>
      <c r="E39" s="152"/>
      <c r="F39" s="141"/>
      <c r="G39" s="152"/>
      <c r="H39" s="393"/>
      <c r="I39" s="116" t="str">
        <f t="shared" ref="I39:I70" si="1">IFERROR(H39/F39,"")</f>
        <v/>
      </c>
      <c r="J39" t="s">
        <v>308</v>
      </c>
    </row>
    <row r="40" spans="1:135">
      <c r="A40" s="57" t="s">
        <v>332</v>
      </c>
      <c r="B40" s="170" t="s">
        <v>137</v>
      </c>
      <c r="C40" s="57" t="s">
        <v>20</v>
      </c>
      <c r="D40" s="152"/>
      <c r="E40" s="152"/>
      <c r="F40" s="141"/>
      <c r="G40" s="152"/>
      <c r="H40" s="393"/>
      <c r="I40" s="116" t="str">
        <f t="shared" si="1"/>
        <v/>
      </c>
    </row>
    <row r="41" spans="1:135">
      <c r="A41" s="57" t="s">
        <v>332</v>
      </c>
      <c r="B41" s="170" t="s">
        <v>134</v>
      </c>
      <c r="C41" s="57" t="s">
        <v>20</v>
      </c>
      <c r="D41" s="152"/>
      <c r="E41" s="152"/>
      <c r="F41" s="141"/>
      <c r="G41" s="152"/>
      <c r="H41" s="393"/>
      <c r="I41" s="116" t="str">
        <f t="shared" si="1"/>
        <v/>
      </c>
    </row>
    <row r="42" spans="1:135">
      <c r="A42" s="57" t="s">
        <v>332</v>
      </c>
      <c r="B42" s="170" t="s">
        <v>135</v>
      </c>
      <c r="C42" s="57" t="s">
        <v>20</v>
      </c>
      <c r="D42" s="152"/>
      <c r="E42" s="152"/>
      <c r="F42" s="141"/>
      <c r="G42" s="152"/>
      <c r="H42" s="393"/>
      <c r="I42" s="116" t="str">
        <f t="shared" si="1"/>
        <v/>
      </c>
    </row>
    <row r="43" spans="1:135" s="161" customFormat="1">
      <c r="A43" s="57" t="s">
        <v>332</v>
      </c>
      <c r="B43" s="170" t="s">
        <v>136</v>
      </c>
      <c r="C43" s="57" t="s">
        <v>20</v>
      </c>
      <c r="D43" s="152"/>
      <c r="E43" s="152"/>
      <c r="F43" s="141"/>
      <c r="G43" s="152"/>
      <c r="H43" s="393"/>
      <c r="I43" s="116" t="str">
        <f t="shared" si="1"/>
        <v/>
      </c>
      <c r="J43"/>
    </row>
    <row r="44" spans="1:135">
      <c r="A44" s="57" t="s">
        <v>332</v>
      </c>
      <c r="B44" s="170" t="s">
        <v>44</v>
      </c>
      <c r="C44" s="57" t="s">
        <v>20</v>
      </c>
      <c r="D44" s="152"/>
      <c r="E44" s="152"/>
      <c r="F44" s="141"/>
      <c r="G44" s="152"/>
      <c r="H44" s="393"/>
      <c r="I44" s="116" t="str">
        <f t="shared" si="1"/>
        <v/>
      </c>
    </row>
    <row r="45" spans="1:135">
      <c r="A45" s="57">
        <v>4</v>
      </c>
      <c r="B45" s="170" t="s">
        <v>145</v>
      </c>
      <c r="C45" s="57" t="s">
        <v>21</v>
      </c>
      <c r="D45" s="152"/>
      <c r="E45" s="152"/>
      <c r="F45" s="141"/>
      <c r="G45" s="152"/>
      <c r="H45" s="393"/>
      <c r="I45" s="116" t="str">
        <f t="shared" si="1"/>
        <v/>
      </c>
    </row>
    <row r="46" spans="1:135">
      <c r="A46" s="57" t="s">
        <v>337</v>
      </c>
      <c r="B46" s="394" t="s">
        <v>171</v>
      </c>
      <c r="C46" s="395" t="s">
        <v>20</v>
      </c>
      <c r="D46" s="152"/>
      <c r="E46" s="152"/>
      <c r="F46" s="141"/>
      <c r="G46" s="152"/>
      <c r="H46" s="393"/>
      <c r="I46" s="116" t="str">
        <f t="shared" si="1"/>
        <v/>
      </c>
      <c r="J46" s="161"/>
    </row>
    <row r="47" spans="1:135">
      <c r="A47" s="57">
        <v>4</v>
      </c>
      <c r="B47" s="170" t="s">
        <v>100</v>
      </c>
      <c r="C47" s="57" t="s">
        <v>20</v>
      </c>
      <c r="D47" s="152"/>
      <c r="E47" s="152"/>
      <c r="F47" s="141"/>
      <c r="G47" s="152"/>
      <c r="H47" s="393"/>
      <c r="I47" s="116" t="str">
        <f t="shared" si="1"/>
        <v/>
      </c>
    </row>
    <row r="48" spans="1:135">
      <c r="A48" s="57">
        <v>4</v>
      </c>
      <c r="B48" s="170" t="s">
        <v>99</v>
      </c>
      <c r="C48" s="57" t="s">
        <v>20</v>
      </c>
      <c r="D48" s="152"/>
      <c r="E48" s="152"/>
      <c r="F48" s="141"/>
      <c r="G48" s="152"/>
      <c r="H48" s="393"/>
      <c r="I48" s="116" t="str">
        <f t="shared" si="1"/>
        <v/>
      </c>
    </row>
    <row r="49" spans="1:519">
      <c r="A49" s="196">
        <v>4</v>
      </c>
      <c r="B49" s="195" t="s">
        <v>276</v>
      </c>
      <c r="C49" s="57" t="s">
        <v>20</v>
      </c>
      <c r="D49" s="152"/>
      <c r="E49" s="152"/>
      <c r="F49" s="141"/>
      <c r="G49" s="152"/>
      <c r="H49" s="393"/>
      <c r="I49" s="116" t="str">
        <f t="shared" si="1"/>
        <v/>
      </c>
    </row>
    <row r="50" spans="1:519">
      <c r="A50" s="57" t="s">
        <v>304</v>
      </c>
      <c r="B50" s="170" t="s">
        <v>52</v>
      </c>
      <c r="C50" s="57" t="s">
        <v>20</v>
      </c>
      <c r="D50" s="152"/>
      <c r="E50" s="152"/>
      <c r="F50" s="141"/>
      <c r="G50" s="152"/>
      <c r="H50" s="393"/>
      <c r="I50" s="116" t="str">
        <f t="shared" si="1"/>
        <v/>
      </c>
      <c r="SY50" t="s">
        <v>131</v>
      </c>
    </row>
    <row r="51" spans="1:519">
      <c r="A51" s="57" t="s">
        <v>326</v>
      </c>
      <c r="B51" s="170" t="s">
        <v>58</v>
      </c>
      <c r="C51" s="57" t="s">
        <v>20</v>
      </c>
      <c r="D51" s="152"/>
      <c r="E51" s="152"/>
      <c r="F51" s="141"/>
      <c r="G51" s="152"/>
      <c r="H51" s="393"/>
      <c r="I51" s="116" t="str">
        <f t="shared" si="1"/>
        <v/>
      </c>
      <c r="SY51" t="s">
        <v>131</v>
      </c>
    </row>
    <row r="52" spans="1:519">
      <c r="A52" s="57" t="s">
        <v>331</v>
      </c>
      <c r="B52" s="170" t="s">
        <v>59</v>
      </c>
      <c r="C52" s="57" t="s">
        <v>20</v>
      </c>
      <c r="D52" s="152"/>
      <c r="E52" s="152"/>
      <c r="F52" s="141"/>
      <c r="G52" s="152"/>
      <c r="H52" s="393"/>
      <c r="I52" s="116" t="str">
        <f t="shared" si="1"/>
        <v/>
      </c>
      <c r="SY52" t="s">
        <v>131</v>
      </c>
    </row>
    <row r="53" spans="1:519">
      <c r="A53" s="57" t="s">
        <v>331</v>
      </c>
      <c r="B53" s="170" t="s">
        <v>62</v>
      </c>
      <c r="C53" s="57" t="s">
        <v>20</v>
      </c>
      <c r="D53" s="152"/>
      <c r="E53" s="152"/>
      <c r="F53" s="141"/>
      <c r="G53" s="152"/>
      <c r="H53" s="393"/>
      <c r="I53" s="116" t="str">
        <f t="shared" si="1"/>
        <v/>
      </c>
      <c r="SY53" t="s">
        <v>131</v>
      </c>
    </row>
    <row r="54" spans="1:519">
      <c r="A54" s="57" t="s">
        <v>331</v>
      </c>
      <c r="B54" s="170" t="s">
        <v>60</v>
      </c>
      <c r="C54" s="57" t="s">
        <v>20</v>
      </c>
      <c r="D54" s="152"/>
      <c r="E54" s="152"/>
      <c r="F54" s="141"/>
      <c r="G54" s="152"/>
      <c r="H54" s="393"/>
      <c r="I54" s="116" t="str">
        <f t="shared" si="1"/>
        <v/>
      </c>
    </row>
    <row r="55" spans="1:519">
      <c r="A55" s="57" t="s">
        <v>331</v>
      </c>
      <c r="B55" s="170" t="s">
        <v>61</v>
      </c>
      <c r="C55" s="57" t="s">
        <v>20</v>
      </c>
      <c r="D55" s="152"/>
      <c r="E55" s="152"/>
      <c r="F55" s="141"/>
      <c r="G55" s="152"/>
      <c r="H55" s="393"/>
      <c r="I55" s="116" t="str">
        <f t="shared" si="1"/>
        <v/>
      </c>
    </row>
    <row r="56" spans="1:519">
      <c r="A56" s="57">
        <v>5</v>
      </c>
      <c r="B56" s="170" t="s">
        <v>83</v>
      </c>
      <c r="C56" s="57" t="s">
        <v>20</v>
      </c>
      <c r="D56" s="152"/>
      <c r="E56" s="152"/>
      <c r="F56" s="141"/>
      <c r="G56" s="152"/>
      <c r="H56" s="393"/>
      <c r="I56" s="116" t="str">
        <f t="shared" si="1"/>
        <v/>
      </c>
    </row>
    <row r="57" spans="1:519">
      <c r="A57" s="57">
        <v>4</v>
      </c>
      <c r="B57" s="170" t="s">
        <v>98</v>
      </c>
      <c r="C57" s="57" t="s">
        <v>20</v>
      </c>
      <c r="D57" s="152"/>
      <c r="E57" s="152"/>
      <c r="F57" s="141"/>
      <c r="G57" s="152"/>
      <c r="H57" s="393"/>
      <c r="I57" s="116" t="str">
        <f t="shared" si="1"/>
        <v/>
      </c>
    </row>
    <row r="58" spans="1:519">
      <c r="A58" s="57" t="s">
        <v>326</v>
      </c>
      <c r="B58" s="170" t="s">
        <v>172</v>
      </c>
      <c r="C58" s="57" t="s">
        <v>20</v>
      </c>
      <c r="D58" s="152"/>
      <c r="E58" s="152"/>
      <c r="F58" s="141"/>
      <c r="G58" s="152"/>
      <c r="H58" s="393"/>
      <c r="I58" s="116" t="str">
        <f t="shared" si="1"/>
        <v/>
      </c>
    </row>
    <row r="59" spans="1:519">
      <c r="A59" s="57" t="s">
        <v>304</v>
      </c>
      <c r="B59" s="195" t="s">
        <v>262</v>
      </c>
      <c r="C59" s="57" t="s">
        <v>20</v>
      </c>
      <c r="D59" s="152"/>
      <c r="E59" s="152"/>
      <c r="F59" s="141"/>
      <c r="G59" s="152"/>
      <c r="H59" s="393"/>
      <c r="I59" s="116" t="str">
        <f t="shared" si="1"/>
        <v/>
      </c>
      <c r="J59" t="s">
        <v>105</v>
      </c>
    </row>
    <row r="60" spans="1:519">
      <c r="A60" s="196" t="s">
        <v>304</v>
      </c>
      <c r="B60" s="195" t="s">
        <v>358</v>
      </c>
      <c r="C60" s="57" t="s">
        <v>20</v>
      </c>
      <c r="D60" s="152"/>
      <c r="E60" s="152"/>
      <c r="F60" s="141"/>
      <c r="G60" s="152"/>
      <c r="H60" s="393"/>
      <c r="I60" s="116" t="str">
        <f t="shared" si="1"/>
        <v/>
      </c>
    </row>
    <row r="61" spans="1:519">
      <c r="A61" s="196" t="s">
        <v>304</v>
      </c>
      <c r="B61" s="195" t="s">
        <v>268</v>
      </c>
      <c r="C61" s="57" t="s">
        <v>20</v>
      </c>
      <c r="D61" s="152"/>
      <c r="E61" s="152"/>
      <c r="F61" s="141"/>
      <c r="G61" s="152"/>
      <c r="H61" s="393"/>
      <c r="I61" s="116" t="str">
        <f t="shared" si="1"/>
        <v/>
      </c>
    </row>
    <row r="62" spans="1:519">
      <c r="A62" s="57">
        <v>5</v>
      </c>
      <c r="B62" s="170" t="s">
        <v>128</v>
      </c>
      <c r="C62" s="57" t="s">
        <v>20</v>
      </c>
      <c r="D62" s="152"/>
      <c r="E62" s="152"/>
      <c r="F62" s="141"/>
      <c r="G62" s="152"/>
      <c r="H62" s="393"/>
      <c r="I62" s="116" t="str">
        <f t="shared" si="1"/>
        <v/>
      </c>
    </row>
    <row r="63" spans="1:519">
      <c r="A63" s="57" t="s">
        <v>335</v>
      </c>
      <c r="B63" s="170" t="s">
        <v>238</v>
      </c>
      <c r="C63" s="57" t="s">
        <v>20</v>
      </c>
      <c r="D63" s="152"/>
      <c r="E63" s="152"/>
      <c r="F63" s="141"/>
      <c r="G63" s="152"/>
      <c r="H63" s="393"/>
      <c r="I63" s="116" t="str">
        <f t="shared" si="1"/>
        <v/>
      </c>
    </row>
    <row r="64" spans="1:519">
      <c r="A64" s="57">
        <v>3</v>
      </c>
      <c r="B64" s="170" t="s">
        <v>129</v>
      </c>
      <c r="C64" s="57" t="s">
        <v>20</v>
      </c>
      <c r="D64" s="152"/>
      <c r="E64" s="152"/>
      <c r="F64" s="141"/>
      <c r="G64" s="152"/>
      <c r="H64" s="393"/>
      <c r="I64" s="116" t="str">
        <f t="shared" si="1"/>
        <v/>
      </c>
    </row>
    <row r="65" spans="1:10">
      <c r="A65" s="57">
        <v>3</v>
      </c>
      <c r="B65" s="170" t="s">
        <v>130</v>
      </c>
      <c r="C65" s="57" t="s">
        <v>20</v>
      </c>
      <c r="D65" s="152"/>
      <c r="E65" s="152"/>
      <c r="F65" s="141"/>
      <c r="G65" s="152"/>
      <c r="H65" s="393"/>
      <c r="I65" s="116" t="str">
        <f t="shared" si="1"/>
        <v/>
      </c>
    </row>
    <row r="66" spans="1:10">
      <c r="A66" s="57" t="s">
        <v>332</v>
      </c>
      <c r="B66" s="170" t="s">
        <v>38</v>
      </c>
      <c r="C66" s="57" t="s">
        <v>21</v>
      </c>
      <c r="D66" s="152"/>
      <c r="E66" s="152"/>
      <c r="F66" s="141"/>
      <c r="G66" s="152"/>
      <c r="H66" s="393"/>
      <c r="I66" s="116" t="str">
        <f t="shared" si="1"/>
        <v/>
      </c>
    </row>
    <row r="67" spans="1:10">
      <c r="A67" s="57" t="s">
        <v>326</v>
      </c>
      <c r="B67" s="170" t="s">
        <v>68</v>
      </c>
      <c r="C67" s="57" t="s">
        <v>20</v>
      </c>
      <c r="D67" s="152"/>
      <c r="E67" s="152"/>
      <c r="F67" s="141"/>
      <c r="G67" s="152"/>
      <c r="H67" s="393"/>
      <c r="I67" s="116" t="str">
        <f t="shared" si="1"/>
        <v/>
      </c>
    </row>
    <row r="68" spans="1:10">
      <c r="A68" s="57" t="s">
        <v>329</v>
      </c>
      <c r="B68" s="170" t="s">
        <v>170</v>
      </c>
      <c r="C68" s="57" t="s">
        <v>20</v>
      </c>
      <c r="D68" s="152"/>
      <c r="E68" s="152"/>
      <c r="F68" s="141"/>
      <c r="G68" s="152"/>
      <c r="H68" s="393"/>
      <c r="I68" s="116" t="str">
        <f t="shared" si="1"/>
        <v/>
      </c>
    </row>
    <row r="69" spans="1:10">
      <c r="A69" s="57" t="s">
        <v>304</v>
      </c>
      <c r="B69" s="170" t="s">
        <v>141</v>
      </c>
      <c r="C69" s="57" t="s">
        <v>20</v>
      </c>
      <c r="D69" s="152"/>
      <c r="E69" s="152"/>
      <c r="F69" s="141"/>
      <c r="G69" s="152"/>
      <c r="H69" s="393"/>
      <c r="I69" s="116" t="str">
        <f t="shared" si="1"/>
        <v/>
      </c>
    </row>
    <row r="70" spans="1:10">
      <c r="A70" s="196">
        <v>5</v>
      </c>
      <c r="B70" s="195" t="s">
        <v>317</v>
      </c>
      <c r="C70" s="57" t="s">
        <v>20</v>
      </c>
      <c r="D70" s="152"/>
      <c r="E70" s="152"/>
      <c r="F70" s="141"/>
      <c r="G70" s="152"/>
      <c r="H70" s="393"/>
      <c r="I70" s="116" t="str">
        <f t="shared" si="1"/>
        <v/>
      </c>
      <c r="J70" t="s">
        <v>354</v>
      </c>
    </row>
    <row r="71" spans="1:10">
      <c r="A71" s="57" t="s">
        <v>331</v>
      </c>
      <c r="B71" s="170" t="s">
        <v>174</v>
      </c>
      <c r="C71" s="57" t="s">
        <v>20</v>
      </c>
      <c r="D71" s="152"/>
      <c r="E71" s="152"/>
      <c r="F71" s="141"/>
      <c r="G71" s="152"/>
      <c r="H71" s="393"/>
      <c r="I71" s="116" t="str">
        <f t="shared" ref="I71:I84" si="2">IFERROR(H71/F71,"")</f>
        <v/>
      </c>
    </row>
    <row r="72" spans="1:10">
      <c r="A72" s="71" t="s">
        <v>304</v>
      </c>
      <c r="B72" s="170" t="s">
        <v>175</v>
      </c>
      <c r="C72" s="57" t="s">
        <v>20</v>
      </c>
      <c r="D72" s="157"/>
      <c r="E72" s="157"/>
      <c r="F72" s="141"/>
      <c r="G72" s="157"/>
      <c r="H72" s="393"/>
      <c r="I72" s="116" t="str">
        <f t="shared" si="2"/>
        <v/>
      </c>
      <c r="J72" s="52"/>
    </row>
    <row r="73" spans="1:10">
      <c r="A73" s="57" t="s">
        <v>330</v>
      </c>
      <c r="B73" s="170" t="s">
        <v>151</v>
      </c>
      <c r="C73" s="57" t="s">
        <v>21</v>
      </c>
      <c r="D73" s="152"/>
      <c r="E73" s="152"/>
      <c r="F73" s="141"/>
      <c r="G73" s="152"/>
      <c r="H73" s="393"/>
      <c r="I73" s="116" t="str">
        <f t="shared" si="2"/>
        <v/>
      </c>
    </row>
    <row r="74" spans="1:10">
      <c r="A74" s="57" t="s">
        <v>328</v>
      </c>
      <c r="B74" s="170" t="s">
        <v>78</v>
      </c>
      <c r="C74" s="57" t="s">
        <v>20</v>
      </c>
      <c r="D74" s="152"/>
      <c r="E74" s="152"/>
      <c r="F74" s="141"/>
      <c r="G74" s="152"/>
      <c r="H74" s="393"/>
      <c r="I74" s="116" t="str">
        <f t="shared" si="2"/>
        <v/>
      </c>
    </row>
    <row r="75" spans="1:10">
      <c r="A75" s="71">
        <v>5</v>
      </c>
      <c r="B75" s="58" t="s">
        <v>148</v>
      </c>
      <c r="C75" s="57" t="s">
        <v>20</v>
      </c>
      <c r="D75" s="152"/>
      <c r="E75" s="152"/>
      <c r="F75" s="141"/>
      <c r="G75" s="152"/>
      <c r="H75" s="393"/>
      <c r="I75" s="116" t="str">
        <f t="shared" si="2"/>
        <v/>
      </c>
    </row>
    <row r="76" spans="1:10">
      <c r="A76" s="57" t="s">
        <v>328</v>
      </c>
      <c r="B76" s="170" t="s">
        <v>66</v>
      </c>
      <c r="C76" s="57" t="s">
        <v>20</v>
      </c>
      <c r="D76" s="152"/>
      <c r="E76" s="152"/>
      <c r="F76" s="141"/>
      <c r="G76" s="152"/>
      <c r="H76" s="393"/>
      <c r="I76" s="116" t="str">
        <f t="shared" si="2"/>
        <v/>
      </c>
    </row>
    <row r="77" spans="1:10">
      <c r="A77" s="57">
        <v>3</v>
      </c>
      <c r="B77" s="170" t="s">
        <v>144</v>
      </c>
      <c r="C77" s="57" t="s">
        <v>20</v>
      </c>
      <c r="D77" s="152"/>
      <c r="E77" s="152"/>
      <c r="F77" s="141"/>
      <c r="G77" s="152"/>
      <c r="H77" s="393"/>
      <c r="I77" s="116" t="str">
        <f t="shared" si="2"/>
        <v/>
      </c>
    </row>
    <row r="78" spans="1:10">
      <c r="A78" s="57">
        <v>3</v>
      </c>
      <c r="B78" s="170" t="s">
        <v>142</v>
      </c>
      <c r="C78" s="57" t="s">
        <v>20</v>
      </c>
      <c r="D78" s="152"/>
      <c r="E78" s="152"/>
      <c r="F78" s="141"/>
      <c r="G78" s="152"/>
      <c r="H78" s="393"/>
      <c r="I78" s="116" t="str">
        <f t="shared" si="2"/>
        <v/>
      </c>
    </row>
    <row r="79" spans="1:10">
      <c r="A79" s="71" t="s">
        <v>336</v>
      </c>
      <c r="B79" s="58" t="s">
        <v>109</v>
      </c>
      <c r="C79" s="71" t="s">
        <v>20</v>
      </c>
      <c r="D79" s="160"/>
      <c r="E79" s="160"/>
      <c r="F79" s="141"/>
      <c r="G79" s="160"/>
      <c r="H79" s="393"/>
      <c r="I79" s="116" t="str">
        <f t="shared" si="2"/>
        <v/>
      </c>
      <c r="J79" s="161"/>
    </row>
    <row r="80" spans="1:10">
      <c r="A80" s="57">
        <v>3</v>
      </c>
      <c r="B80" s="58" t="s">
        <v>143</v>
      </c>
      <c r="C80" s="71" t="s">
        <v>20</v>
      </c>
      <c r="D80" s="152"/>
      <c r="E80" s="152"/>
      <c r="F80" s="141"/>
      <c r="G80" s="152"/>
      <c r="H80" s="393"/>
      <c r="I80" s="116" t="str">
        <f t="shared" si="2"/>
        <v/>
      </c>
    </row>
    <row r="81" spans="1:10">
      <c r="A81" s="57" t="s">
        <v>328</v>
      </c>
      <c r="B81" s="170" t="s">
        <v>65</v>
      </c>
      <c r="C81" s="57" t="s">
        <v>20</v>
      </c>
      <c r="D81" s="152"/>
      <c r="E81" s="152"/>
      <c r="F81" s="141"/>
      <c r="G81" s="152"/>
      <c r="H81" s="393"/>
      <c r="I81" s="116" t="str">
        <f t="shared" si="2"/>
        <v/>
      </c>
    </row>
    <row r="82" spans="1:10">
      <c r="A82" s="57" t="s">
        <v>333</v>
      </c>
      <c r="B82" s="170" t="s">
        <v>67</v>
      </c>
      <c r="C82" s="57" t="s">
        <v>20</v>
      </c>
      <c r="D82" s="152"/>
      <c r="E82" s="152"/>
      <c r="F82" s="141"/>
      <c r="G82" s="152"/>
      <c r="H82" s="393"/>
      <c r="I82" s="116" t="str">
        <f t="shared" si="2"/>
        <v/>
      </c>
    </row>
    <row r="83" spans="1:10">
      <c r="A83" s="57" t="s">
        <v>304</v>
      </c>
      <c r="B83" s="195" t="s">
        <v>263</v>
      </c>
      <c r="C83" s="57" t="s">
        <v>20</v>
      </c>
      <c r="D83" s="152"/>
      <c r="E83" s="152"/>
      <c r="F83" s="141"/>
      <c r="G83" s="152"/>
      <c r="H83" s="393"/>
      <c r="I83" s="116" t="str">
        <f t="shared" si="2"/>
        <v/>
      </c>
      <c r="J83" t="s">
        <v>105</v>
      </c>
    </row>
    <row r="84" spans="1:10">
      <c r="A84" s="57">
        <v>8</v>
      </c>
      <c r="B84" s="170" t="s">
        <v>139</v>
      </c>
      <c r="C84" s="57" t="s">
        <v>20</v>
      </c>
      <c r="D84" s="152"/>
      <c r="E84" s="152"/>
      <c r="F84" s="141"/>
      <c r="G84" s="152"/>
      <c r="H84" s="393"/>
      <c r="I84" s="116" t="str">
        <f t="shared" si="2"/>
        <v/>
      </c>
    </row>
  </sheetData>
  <sheetProtection algorithmName="SHA-512" hashValue="RHytLdp7Wjz4+eoyrS1Dg+QGVj0Dyv5uRkgQLmJULAvSmVGAeX6M5OFjChIpPQ4ihGQiiesDj01Ut2LcALo3jw==" saltValue="1JAM6AGWv2QCk3rVDnxhHA==" spinCount="100000" sheet="1" formatCells="0" formatColumns="0" formatRows="0"/>
  <sortState xmlns:xlrd2="http://schemas.microsoft.com/office/spreadsheetml/2017/richdata2" ref="A7:J84">
    <sortCondition ref="B7:B84"/>
  </sortState>
  <mergeCells count="2">
    <mergeCell ref="A2:F2"/>
    <mergeCell ref="B5:F5"/>
  </mergeCells>
  <phoneticPr fontId="66" type="noConversion"/>
  <dataValidations count="2">
    <dataValidation errorStyle="warning" allowBlank="1" showInputMessage="1" showErrorMessage="1" error="Please input a numeric value" sqref="H7:H84" xr:uid="{E0EB28F5-ACDE-4B04-917F-FFEA3CB90174}"/>
    <dataValidation errorStyle="information" allowBlank="1" showInputMessage="1" showErrorMessage="1" error="Please insert  a numerical value" sqref="F7:F84" xr:uid="{210879CF-1140-4206-8665-843E213A4B92}"/>
  </dataValidations>
  <pageMargins left="0.7" right="0.7" top="0.75" bottom="0.75" header="0.3" footer="0.3"/>
  <pageSetup paperSize="9" orientation="portrait" verticalDpi="9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I75"/>
  <sheetViews>
    <sheetView workbookViewId="0">
      <selection activeCell="G10" sqref="G10"/>
    </sheetView>
  </sheetViews>
  <sheetFormatPr defaultColWidth="9.21875" defaultRowHeight="13.8"/>
  <cols>
    <col min="1" max="1" width="9.21875" style="31" customWidth="1"/>
    <col min="2" max="2" width="66.44140625" style="18" bestFit="1" customWidth="1"/>
    <col min="3" max="3" width="13.21875" style="24" customWidth="1"/>
    <col min="4" max="4" width="12.44140625" style="24" customWidth="1"/>
    <col min="5" max="5" width="15" style="18" customWidth="1"/>
    <col min="6" max="6" width="9.21875" style="18" customWidth="1"/>
    <col min="7" max="7" width="25.21875" style="18" bestFit="1" customWidth="1"/>
    <col min="8" max="16384" width="9.21875" style="18"/>
  </cols>
  <sheetData>
    <row r="1" spans="1:7">
      <c r="A1" s="18" t="s">
        <v>259</v>
      </c>
      <c r="B1" s="18" t="s">
        <v>259</v>
      </c>
      <c r="C1" s="1" t="s">
        <v>114</v>
      </c>
    </row>
    <row r="2" spans="1:7" ht="51" customHeight="1">
      <c r="A2" s="449" t="str">
        <f>'CMU PAH Price Schedule 2023'!A3:H3</f>
        <v>NHS National Framework Agreement Home Delivery Service – Pulmonary Hypertension
Period of framework:  1 June 2024 to 31 May 2026 with options to extend for up to a total period of 24 months.
Framework reference number:  CM/MSR/17/5557</v>
      </c>
      <c r="B2" s="450"/>
      <c r="C2" s="450"/>
      <c r="D2" s="450"/>
      <c r="E2" s="450"/>
      <c r="F2" s="450"/>
      <c r="G2" s="451"/>
    </row>
    <row r="3" spans="1:7" ht="13.5" customHeight="1">
      <c r="A3" s="223"/>
      <c r="B3" s="224"/>
      <c r="C3" s="1"/>
    </row>
    <row r="4" spans="1:7" ht="21.6" customHeight="1">
      <c r="A4" s="225" t="s">
        <v>158</v>
      </c>
      <c r="B4" s="226" t="str">
        <f>'CMU PAH Price Schedule 2023'!E6</f>
        <v xml:space="preserve">Please enter your Company Name Here </v>
      </c>
      <c r="C4" s="1"/>
      <c r="D4" s="1"/>
      <c r="E4" s="24"/>
    </row>
    <row r="5" spans="1:7" ht="13.95" customHeight="1">
      <c r="A5" s="231"/>
      <c r="B5" s="52"/>
      <c r="C5" s="1"/>
      <c r="D5" s="1"/>
      <c r="E5" s="24"/>
    </row>
    <row r="6" spans="1:7" ht="22.95" customHeight="1">
      <c r="A6" s="229" t="s">
        <v>218</v>
      </c>
      <c r="B6" s="230"/>
    </row>
    <row r="7" spans="1:7">
      <c r="A7" s="23"/>
    </row>
    <row r="9" spans="1:7" s="26" customFormat="1" ht="72" customHeight="1">
      <c r="A9" s="18"/>
      <c r="G9" s="18"/>
    </row>
    <row r="10" spans="1:7" s="26" customFormat="1" ht="19.5" customHeight="1">
      <c r="A10" s="18"/>
      <c r="B10" s="457" t="s">
        <v>126</v>
      </c>
      <c r="C10" s="457"/>
      <c r="D10" s="457"/>
      <c r="E10" s="25" t="s">
        <v>25</v>
      </c>
      <c r="G10" s="18"/>
    </row>
    <row r="11" spans="1:7" ht="15" customHeight="1">
      <c r="A11" s="56"/>
      <c r="B11" s="458" t="s">
        <v>41</v>
      </c>
      <c r="C11" s="458"/>
      <c r="D11" s="458"/>
      <c r="E11" s="27" t="s">
        <v>26</v>
      </c>
    </row>
    <row r="12" spans="1:7">
      <c r="A12" s="56"/>
      <c r="B12" s="56"/>
      <c r="C12" s="56"/>
      <c r="D12" s="56"/>
    </row>
    <row r="13" spans="1:7">
      <c r="A13" s="18"/>
      <c r="C13" s="18"/>
      <c r="D13" s="18"/>
    </row>
    <row r="14" spans="1:7">
      <c r="A14" s="18"/>
      <c r="C14" s="18"/>
      <c r="D14" s="18"/>
      <c r="E14" s="28" t="s">
        <v>29</v>
      </c>
    </row>
    <row r="15" spans="1:7" s="26" customFormat="1" ht="27.6">
      <c r="A15" s="38" t="s">
        <v>43</v>
      </c>
      <c r="B15" s="39" t="s">
        <v>13</v>
      </c>
      <c r="C15" s="40" t="s">
        <v>23</v>
      </c>
      <c r="D15" s="40" t="s">
        <v>17</v>
      </c>
      <c r="E15" s="29" t="s">
        <v>48</v>
      </c>
      <c r="F15" s="30" t="s">
        <v>28</v>
      </c>
      <c r="G15" s="30" t="s">
        <v>116</v>
      </c>
    </row>
    <row r="16" spans="1:7" s="26" customFormat="1">
      <c r="A16" s="20" t="str">
        <f t="shared" ref="A16:A28" si="0">IF(VLOOKUP(B16,MstrAncills,3,FALSE)="","",VLOOKUP(B16,MstrAncills,3,FALSE))</f>
        <v/>
      </c>
      <c r="B16" s="63" t="s">
        <v>162</v>
      </c>
      <c r="C16" s="53" t="str">
        <f t="shared" ref="C16:C28" si="1">VLOOKUP(B16,MstrAncills,2,FALSE)</f>
        <v>EA</v>
      </c>
      <c r="D16" s="107" t="str">
        <f>VLOOKUP(B16,MstrAncills,8,FALSE)</f>
        <v/>
      </c>
      <c r="E16" s="117">
        <v>14</v>
      </c>
      <c r="F16" s="118" t="str">
        <f>IFERROR(E16*D16,"")</f>
        <v/>
      </c>
      <c r="G16" s="63" t="s">
        <v>105</v>
      </c>
    </row>
    <row r="17" spans="1:9">
      <c r="A17" s="20" t="str">
        <f t="shared" si="0"/>
        <v/>
      </c>
      <c r="B17" s="77" t="s">
        <v>72</v>
      </c>
      <c r="C17" s="53" t="str">
        <f t="shared" si="1"/>
        <v>EA</v>
      </c>
      <c r="D17" s="130" t="s">
        <v>55</v>
      </c>
      <c r="E17" s="119">
        <v>14</v>
      </c>
      <c r="F17" s="118" t="s">
        <v>55</v>
      </c>
      <c r="G17" s="63" t="s">
        <v>112</v>
      </c>
      <c r="H17" s="26"/>
      <c r="I17" s="26"/>
    </row>
    <row r="18" spans="1:9">
      <c r="A18" s="20" t="str">
        <f t="shared" si="0"/>
        <v/>
      </c>
      <c r="B18" s="42" t="s">
        <v>68</v>
      </c>
      <c r="C18" s="53" t="str">
        <f t="shared" si="1"/>
        <v>EA</v>
      </c>
      <c r="D18" s="107" t="str">
        <f t="shared" ref="D18:D25" si="2">VLOOKUP(B18,MstrAncills,8,FALSE)</f>
        <v/>
      </c>
      <c r="E18" s="120">
        <v>1</v>
      </c>
      <c r="F18" s="118" t="str">
        <f t="shared" ref="F18:F25" si="3">IFERROR(E18*D18,"")</f>
        <v/>
      </c>
      <c r="G18" s="63"/>
    </row>
    <row r="19" spans="1:9">
      <c r="A19" s="20" t="str">
        <f t="shared" si="0"/>
        <v/>
      </c>
      <c r="B19" s="63" t="s">
        <v>163</v>
      </c>
      <c r="C19" s="53" t="str">
        <f t="shared" si="1"/>
        <v>EA</v>
      </c>
      <c r="D19" s="107" t="str">
        <f t="shared" si="2"/>
        <v/>
      </c>
      <c r="E19" s="119">
        <v>14</v>
      </c>
      <c r="F19" s="118" t="str">
        <f t="shared" si="3"/>
        <v/>
      </c>
      <c r="G19" s="63"/>
    </row>
    <row r="20" spans="1:9">
      <c r="A20" s="20" t="str">
        <f t="shared" si="0"/>
        <v/>
      </c>
      <c r="B20" s="19" t="s">
        <v>69</v>
      </c>
      <c r="C20" s="53" t="str">
        <f t="shared" si="1"/>
        <v>EA</v>
      </c>
      <c r="D20" s="107" t="str">
        <f t="shared" si="2"/>
        <v/>
      </c>
      <c r="E20" s="121">
        <v>16</v>
      </c>
      <c r="F20" s="145" t="str">
        <f t="shared" si="3"/>
        <v/>
      </c>
      <c r="G20" s="63" t="s">
        <v>173</v>
      </c>
      <c r="H20" s="49" t="s">
        <v>105</v>
      </c>
    </row>
    <row r="21" spans="1:9">
      <c r="A21" s="20" t="str">
        <f t="shared" si="0"/>
        <v/>
      </c>
      <c r="B21" s="19" t="s">
        <v>67</v>
      </c>
      <c r="C21" s="53" t="str">
        <f t="shared" si="1"/>
        <v>EA</v>
      </c>
      <c r="D21" s="107" t="str">
        <f t="shared" si="2"/>
        <v/>
      </c>
      <c r="E21" s="121">
        <v>1</v>
      </c>
      <c r="F21" s="145" t="str">
        <f t="shared" si="3"/>
        <v/>
      </c>
      <c r="G21" s="63"/>
    </row>
    <row r="22" spans="1:9">
      <c r="A22" s="20" t="str">
        <f t="shared" si="0"/>
        <v/>
      </c>
      <c r="B22" s="42" t="s">
        <v>150</v>
      </c>
      <c r="C22" s="53" t="str">
        <f t="shared" si="1"/>
        <v>BX</v>
      </c>
      <c r="D22" s="107" t="str">
        <f t="shared" si="2"/>
        <v/>
      </c>
      <c r="E22" s="121">
        <v>1</v>
      </c>
      <c r="F22" s="145" t="str">
        <f t="shared" si="3"/>
        <v/>
      </c>
      <c r="G22" s="63"/>
    </row>
    <row r="23" spans="1:9">
      <c r="A23" s="20" t="str">
        <f t="shared" si="0"/>
        <v/>
      </c>
      <c r="B23" s="63" t="s">
        <v>73</v>
      </c>
      <c r="C23" s="53" t="str">
        <f t="shared" si="1"/>
        <v>EA</v>
      </c>
      <c r="D23" s="107" t="str">
        <f t="shared" si="2"/>
        <v/>
      </c>
      <c r="E23" s="121">
        <v>4</v>
      </c>
      <c r="F23" s="145" t="str">
        <f t="shared" si="3"/>
        <v/>
      </c>
      <c r="G23" s="63"/>
    </row>
    <row r="24" spans="1:9" customFormat="1" ht="14.4">
      <c r="A24" s="20" t="str">
        <f t="shared" si="0"/>
        <v/>
      </c>
      <c r="B24" s="19" t="s">
        <v>38</v>
      </c>
      <c r="C24" s="53" t="str">
        <f t="shared" si="1"/>
        <v>EA</v>
      </c>
      <c r="D24" s="107" t="str">
        <f t="shared" si="2"/>
        <v/>
      </c>
      <c r="E24" s="122">
        <v>1</v>
      </c>
      <c r="F24" s="145" t="str">
        <f t="shared" si="3"/>
        <v/>
      </c>
      <c r="G24" s="63"/>
    </row>
    <row r="25" spans="1:9">
      <c r="A25" s="20" t="str">
        <f t="shared" si="0"/>
        <v/>
      </c>
      <c r="B25" s="19" t="s">
        <v>137</v>
      </c>
      <c r="C25" s="53" t="str">
        <f t="shared" si="1"/>
        <v>BX</v>
      </c>
      <c r="D25" s="107" t="str">
        <f t="shared" si="2"/>
        <v/>
      </c>
      <c r="E25" s="88">
        <v>1</v>
      </c>
      <c r="F25" s="145" t="str">
        <f t="shared" si="3"/>
        <v/>
      </c>
      <c r="G25" s="63"/>
    </row>
    <row r="26" spans="1:9">
      <c r="A26" s="20" t="str">
        <f t="shared" si="0"/>
        <v/>
      </c>
      <c r="B26" s="77" t="s">
        <v>134</v>
      </c>
      <c r="C26" s="130" t="str">
        <f t="shared" si="1"/>
        <v>BX</v>
      </c>
      <c r="D26" s="130" t="s">
        <v>55</v>
      </c>
      <c r="E26" s="67">
        <v>1</v>
      </c>
      <c r="F26" s="67" t="s">
        <v>55</v>
      </c>
      <c r="G26" s="63" t="s">
        <v>133</v>
      </c>
    </row>
    <row r="27" spans="1:9">
      <c r="A27" s="20" t="str">
        <f t="shared" si="0"/>
        <v/>
      </c>
      <c r="B27" s="77" t="s">
        <v>135</v>
      </c>
      <c r="C27" s="130" t="str">
        <f t="shared" si="1"/>
        <v>BX</v>
      </c>
      <c r="D27" s="131" t="s">
        <v>55</v>
      </c>
      <c r="E27" s="67">
        <v>1</v>
      </c>
      <c r="F27" s="67" t="s">
        <v>55</v>
      </c>
      <c r="G27" s="63" t="s">
        <v>133</v>
      </c>
    </row>
    <row r="28" spans="1:9">
      <c r="A28" s="20" t="str">
        <f t="shared" si="0"/>
        <v/>
      </c>
      <c r="B28" s="77" t="s">
        <v>136</v>
      </c>
      <c r="C28" s="130" t="str">
        <f t="shared" si="1"/>
        <v>BX</v>
      </c>
      <c r="D28" s="130" t="s">
        <v>55</v>
      </c>
      <c r="E28" s="67">
        <v>1</v>
      </c>
      <c r="F28" s="67" t="s">
        <v>55</v>
      </c>
      <c r="G28" s="63" t="s">
        <v>133</v>
      </c>
    </row>
    <row r="30" spans="1:9">
      <c r="B30" s="68"/>
    </row>
    <row r="31" spans="1:9">
      <c r="A31" s="18"/>
      <c r="C31" s="18"/>
      <c r="D31" s="34" t="s">
        <v>107</v>
      </c>
      <c r="E31" s="452">
        <f>SUM(F16:F19)</f>
        <v>0</v>
      </c>
      <c r="F31" s="453"/>
    </row>
    <row r="32" spans="1:9">
      <c r="A32" s="18"/>
      <c r="C32" s="18"/>
      <c r="D32" s="35" t="s">
        <v>312</v>
      </c>
      <c r="E32" s="454">
        <f>SUM(F20:F25)</f>
        <v>0</v>
      </c>
      <c r="F32" s="455"/>
      <c r="G32" s="18" t="s">
        <v>105</v>
      </c>
    </row>
    <row r="33" spans="1:6">
      <c r="A33" s="18"/>
      <c r="C33" s="18"/>
      <c r="D33" s="99"/>
    </row>
    <row r="34" spans="1:6">
      <c r="A34" s="18"/>
      <c r="C34" s="18"/>
      <c r="D34" s="18"/>
    </row>
    <row r="35" spans="1:6">
      <c r="A35" s="36" t="s">
        <v>31</v>
      </c>
      <c r="B35" s="36"/>
      <c r="C35" s="106"/>
    </row>
    <row r="36" spans="1:6">
      <c r="A36" s="37" t="s">
        <v>161</v>
      </c>
      <c r="B36" s="37"/>
      <c r="C36" s="41">
        <f>E31*1</f>
        <v>0</v>
      </c>
    </row>
    <row r="37" spans="1:6">
      <c r="A37" s="37" t="s">
        <v>160</v>
      </c>
      <c r="B37" s="37"/>
      <c r="C37" s="41">
        <f>E31*2</f>
        <v>0</v>
      </c>
    </row>
    <row r="38" spans="1:6">
      <c r="A38" s="37" t="s">
        <v>30</v>
      </c>
      <c r="B38" s="37"/>
      <c r="C38" s="41">
        <f>E32*1</f>
        <v>0</v>
      </c>
    </row>
    <row r="39" spans="1:6">
      <c r="A39" s="456" t="s">
        <v>27</v>
      </c>
      <c r="B39" s="456"/>
      <c r="C39" s="456"/>
      <c r="D39" s="456"/>
      <c r="E39" s="456"/>
    </row>
    <row r="40" spans="1:6">
      <c r="A40" s="23"/>
    </row>
    <row r="41" spans="1:6" ht="27.6">
      <c r="A41" s="38" t="s">
        <v>43</v>
      </c>
      <c r="B41" s="39" t="s">
        <v>13</v>
      </c>
      <c r="C41" s="40" t="s">
        <v>23</v>
      </c>
      <c r="D41" s="40" t="s">
        <v>17</v>
      </c>
      <c r="E41" s="19"/>
    </row>
    <row r="42" spans="1:6">
      <c r="A42" s="110" t="str">
        <f>IF(VLOOKUP(B42,MasterSIB,3,FALSE)="","",VLOOKUP(B42,'Master SIB Ancillaries'!$B$6:$I$68,3,FALSE))</f>
        <v/>
      </c>
      <c r="B42" s="60" t="s">
        <v>75</v>
      </c>
      <c r="C42" s="57" t="str">
        <f t="shared" ref="C42:C75" si="4">VLOOKUP(B42,MasterSIB,2,FALSE)</f>
        <v>EA</v>
      </c>
      <c r="D42" s="69" t="str">
        <f t="shared" ref="D42:D75" si="5">VLOOKUP(B42,MasterSIB,8,FALSE)</f>
        <v/>
      </c>
      <c r="E42" s="54" t="s">
        <v>24</v>
      </c>
      <c r="F42" s="18" t="str">
        <f>IF(VLOOKUP(B42,'Master SIB Ancillaries'!B6:I48,3,FALSE)=A42,"","Differs from SIB Master CODE")</f>
        <v/>
      </c>
    </row>
    <row r="43" spans="1:6">
      <c r="A43" s="110" t="str">
        <f>IF(VLOOKUP(B43,MasterSIB,3,FALSE)="","",VLOOKUP(B43,'Master SIB Ancillaries'!$B$6:$I$68,3,FALSE))</f>
        <v/>
      </c>
      <c r="B43" s="70" t="s">
        <v>115</v>
      </c>
      <c r="C43" s="57" t="str">
        <f t="shared" si="4"/>
        <v>EA</v>
      </c>
      <c r="D43" s="69" t="str">
        <f t="shared" si="5"/>
        <v/>
      </c>
      <c r="E43" s="54" t="s">
        <v>24</v>
      </c>
    </row>
    <row r="44" spans="1:6" s="143" customFormat="1">
      <c r="A44" s="110" t="str">
        <f>IF(VLOOKUP(B44,MasterSIB,3,FALSE)="","",VLOOKUP(B44,'Master SIB Ancillaries'!$B$6:$I$68,3,FALSE))</f>
        <v/>
      </c>
      <c r="B44" s="70" t="s">
        <v>138</v>
      </c>
      <c r="C44" s="57" t="str">
        <f t="shared" si="4"/>
        <v>EA</v>
      </c>
      <c r="D44" s="69" t="str">
        <f t="shared" si="5"/>
        <v/>
      </c>
      <c r="E44" s="55" t="s">
        <v>24</v>
      </c>
    </row>
    <row r="45" spans="1:6">
      <c r="A45" s="110" t="str">
        <f>IF(VLOOKUP(B45,MasterSIB,3,FALSE)="","",VLOOKUP(B45,'Master SIB Ancillaries'!$B$6:$I$68,3,FALSE))</f>
        <v/>
      </c>
      <c r="B45" s="70" t="s">
        <v>56</v>
      </c>
      <c r="C45" s="57" t="str">
        <f t="shared" si="4"/>
        <v>EA</v>
      </c>
      <c r="D45" s="69" t="str">
        <f t="shared" si="5"/>
        <v/>
      </c>
      <c r="E45" s="55" t="s">
        <v>24</v>
      </c>
      <c r="F45" s="56"/>
    </row>
    <row r="46" spans="1:6">
      <c r="A46" s="110" t="str">
        <f>IF(VLOOKUP(B46,MasterSIB,3,FALSE)="","",VLOOKUP(B46,'Master SIB Ancillaries'!$B$6:$I$68,3,FALSE))</f>
        <v/>
      </c>
      <c r="B46" s="60" t="s">
        <v>189</v>
      </c>
      <c r="C46" s="57" t="str">
        <f t="shared" si="4"/>
        <v>EA</v>
      </c>
      <c r="D46" s="69" t="str">
        <f t="shared" si="5"/>
        <v/>
      </c>
      <c r="E46" s="54" t="s">
        <v>24</v>
      </c>
    </row>
    <row r="47" spans="1:6" s="56" customFormat="1">
      <c r="A47" s="110" t="str">
        <f>IF(VLOOKUP(B47,MasterSIB,3,FALSE)="","",VLOOKUP(B47,'Master SIB Ancillaries'!$B$6:$I$68,3,FALSE))</f>
        <v/>
      </c>
      <c r="B47" s="60" t="s">
        <v>80</v>
      </c>
      <c r="C47" s="57" t="str">
        <f t="shared" si="4"/>
        <v>EA</v>
      </c>
      <c r="D47" s="69" t="str">
        <f t="shared" si="5"/>
        <v/>
      </c>
      <c r="E47" s="55" t="s">
        <v>24</v>
      </c>
    </row>
    <row r="48" spans="1:6">
      <c r="A48" s="110" t="str">
        <f>IF(VLOOKUP(B48,MasterSIB,3,FALSE)="","",VLOOKUP(B48,'Master SIB Ancillaries'!$B$6:$I$68,3,FALSE))</f>
        <v/>
      </c>
      <c r="B48" s="60" t="s">
        <v>77</v>
      </c>
      <c r="C48" s="57" t="str">
        <f t="shared" si="4"/>
        <v>EA</v>
      </c>
      <c r="D48" s="69" t="str">
        <f t="shared" si="5"/>
        <v/>
      </c>
      <c r="E48" s="54" t="s">
        <v>24</v>
      </c>
      <c r="F48" s="49"/>
    </row>
    <row r="49" spans="1:7" s="56" customFormat="1">
      <c r="A49" s="110" t="str">
        <f>IF(VLOOKUP(B49,MasterSIB,3,FALSE)="","",VLOOKUP(B49,'Master SIB Ancillaries'!$B$6:$I$68,3,FALSE))</f>
        <v/>
      </c>
      <c r="B49" s="60" t="s">
        <v>44</v>
      </c>
      <c r="C49" s="57" t="str">
        <f t="shared" si="4"/>
        <v>EA</v>
      </c>
      <c r="D49" s="69" t="str">
        <f t="shared" si="5"/>
        <v/>
      </c>
      <c r="E49" s="54" t="s">
        <v>24</v>
      </c>
      <c r="F49" s="49"/>
    </row>
    <row r="50" spans="1:7" s="56" customFormat="1">
      <c r="A50" s="110" t="str">
        <f>IF(VLOOKUP(B50,MasterSIB,3,FALSE)="","",VLOOKUP(B50,'Master SIB Ancillaries'!$B$6:$I$68,3,FALSE))</f>
        <v/>
      </c>
      <c r="B50" s="60" t="s">
        <v>238</v>
      </c>
      <c r="C50" s="57" t="str">
        <f t="shared" si="4"/>
        <v>EA</v>
      </c>
      <c r="D50" s="69" t="str">
        <f t="shared" si="5"/>
        <v/>
      </c>
      <c r="E50" s="54" t="s">
        <v>24</v>
      </c>
      <c r="F50" s="49"/>
    </row>
    <row r="51" spans="1:7">
      <c r="A51" s="110" t="str">
        <f>IF(VLOOKUP(B51,MasterSIB,3,FALSE)="","",VLOOKUP(B51,'Master SIB Ancillaries'!$B$6:$I$68,3,FALSE))</f>
        <v/>
      </c>
      <c r="B51" s="60" t="s">
        <v>58</v>
      </c>
      <c r="C51" s="57" t="str">
        <f t="shared" si="4"/>
        <v>EA</v>
      </c>
      <c r="D51" s="69" t="str">
        <f t="shared" si="5"/>
        <v/>
      </c>
      <c r="E51" s="54" t="s">
        <v>24</v>
      </c>
      <c r="F51" s="66"/>
    </row>
    <row r="52" spans="1:7">
      <c r="A52" s="110" t="str">
        <f>IF(VLOOKUP(B52,MasterSIB,3,FALSE)="","",VLOOKUP(B52,'Master SIB Ancillaries'!$B$6:$I$68,3,FALSE))</f>
        <v/>
      </c>
      <c r="B52" s="60" t="s">
        <v>59</v>
      </c>
      <c r="C52" s="57" t="str">
        <f t="shared" si="4"/>
        <v>EA</v>
      </c>
      <c r="D52" s="69" t="str">
        <f t="shared" si="5"/>
        <v/>
      </c>
      <c r="E52" s="54" t="s">
        <v>24</v>
      </c>
    </row>
    <row r="53" spans="1:7">
      <c r="A53" s="110" t="str">
        <f>IF(VLOOKUP(B53,MasterSIB,3,FALSE)="","",VLOOKUP(B53,'Master SIB Ancillaries'!$B$6:$I$68,3,FALSE))</f>
        <v/>
      </c>
      <c r="B53" s="60" t="s">
        <v>62</v>
      </c>
      <c r="C53" s="57" t="str">
        <f t="shared" si="4"/>
        <v>EA</v>
      </c>
      <c r="D53" s="69" t="str">
        <f t="shared" si="5"/>
        <v/>
      </c>
      <c r="E53" s="54" t="s">
        <v>24</v>
      </c>
      <c r="G53" s="49"/>
    </row>
    <row r="54" spans="1:7">
      <c r="A54" s="110" t="str">
        <f>IF(VLOOKUP(B54,MasterSIB,3,FALSE)="","",VLOOKUP(B54,'Master SIB Ancillaries'!$B$6:$I$68,3,FALSE))</f>
        <v/>
      </c>
      <c r="B54" s="60" t="s">
        <v>60</v>
      </c>
      <c r="C54" s="57" t="str">
        <f t="shared" si="4"/>
        <v>EA</v>
      </c>
      <c r="D54" s="69" t="str">
        <f t="shared" si="5"/>
        <v/>
      </c>
      <c r="E54" s="54" t="s">
        <v>24</v>
      </c>
      <c r="G54" s="49"/>
    </row>
    <row r="55" spans="1:7">
      <c r="A55" s="110" t="str">
        <f>IF(VLOOKUP(B55,MasterSIB,3,FALSE)="","",VLOOKUP(B55,'Master SIB Ancillaries'!$B$6:$I$68,3,FALSE))</f>
        <v/>
      </c>
      <c r="B55" s="60" t="s">
        <v>61</v>
      </c>
      <c r="C55" s="57" t="str">
        <f t="shared" si="4"/>
        <v>EA</v>
      </c>
      <c r="D55" s="69" t="str">
        <f t="shared" si="5"/>
        <v/>
      </c>
      <c r="E55" s="54" t="s">
        <v>24</v>
      </c>
      <c r="G55" s="49"/>
    </row>
    <row r="56" spans="1:7">
      <c r="A56" s="110" t="str">
        <f>IF(VLOOKUP(B56,MasterSIB,3,FALSE)="","",VLOOKUP(B56,'Master SIB Ancillaries'!$B$6:$I$68,3,FALSE))</f>
        <v/>
      </c>
      <c r="B56" s="60" t="s">
        <v>172</v>
      </c>
      <c r="C56" s="57" t="str">
        <f t="shared" si="4"/>
        <v>EA</v>
      </c>
      <c r="D56" s="69" t="str">
        <f t="shared" si="5"/>
        <v/>
      </c>
      <c r="E56" s="54" t="s">
        <v>24</v>
      </c>
      <c r="G56" s="49"/>
    </row>
    <row r="57" spans="1:7">
      <c r="A57" s="110" t="str">
        <f>IF(VLOOKUP(B57,MasterSIB,3,FALSE)="","",VLOOKUP(B57,'Master SIB Ancillaries'!$B$6:$I$68,3,FALSE))</f>
        <v/>
      </c>
      <c r="B57" s="60" t="s">
        <v>174</v>
      </c>
      <c r="C57" s="57" t="str">
        <f t="shared" si="4"/>
        <v>EA</v>
      </c>
      <c r="D57" s="69" t="str">
        <f t="shared" si="5"/>
        <v/>
      </c>
      <c r="E57" s="54" t="s">
        <v>24</v>
      </c>
    </row>
    <row r="58" spans="1:7">
      <c r="A58" s="110" t="str">
        <f>IF(VLOOKUP(B58,MasterSIB,3,FALSE)="","",VLOOKUP(B58,'Master SIB Ancillaries'!$B$6:$I$68,3,FALSE))</f>
        <v/>
      </c>
      <c r="B58" s="60" t="s">
        <v>78</v>
      </c>
      <c r="C58" s="57" t="str">
        <f t="shared" si="4"/>
        <v>EA</v>
      </c>
      <c r="D58" s="69" t="str">
        <f t="shared" si="5"/>
        <v/>
      </c>
      <c r="E58" s="54" t="s">
        <v>24</v>
      </c>
    </row>
    <row r="59" spans="1:7">
      <c r="A59" s="110" t="str">
        <f>IF(VLOOKUP(B59,MasterSIB,3,FALSE)="","",VLOOKUP(B59,'Master SIB Ancillaries'!$B$6:$I$68,3,FALSE))</f>
        <v/>
      </c>
      <c r="B59" s="60" t="s">
        <v>66</v>
      </c>
      <c r="C59" s="57" t="str">
        <f t="shared" si="4"/>
        <v>EA</v>
      </c>
      <c r="D59" s="69" t="str">
        <f t="shared" si="5"/>
        <v/>
      </c>
      <c r="E59" s="54" t="s">
        <v>24</v>
      </c>
    </row>
    <row r="60" spans="1:7">
      <c r="A60" s="110" t="str">
        <f>IF(VLOOKUP(B60,MasterSIB,3,FALSE)="","",VLOOKUP(B60,'Master SIB Ancillaries'!$B$6:$I$68,3,FALSE))</f>
        <v/>
      </c>
      <c r="B60" s="70" t="s">
        <v>109</v>
      </c>
      <c r="C60" s="57" t="str">
        <f t="shared" si="4"/>
        <v>EA</v>
      </c>
      <c r="D60" s="69" t="str">
        <f t="shared" si="5"/>
        <v/>
      </c>
      <c r="E60" s="54" t="s">
        <v>24</v>
      </c>
    </row>
    <row r="61" spans="1:7">
      <c r="A61" s="110" t="str">
        <f>IF(VLOOKUP(B61,MasterSIB,3,FALSE)="","",VLOOKUP(B61,'Master SIB Ancillaries'!$B$6:$I$68,3,FALSE))</f>
        <v/>
      </c>
      <c r="B61" s="60" t="s">
        <v>65</v>
      </c>
      <c r="C61" s="57" t="str">
        <f t="shared" si="4"/>
        <v>EA</v>
      </c>
      <c r="D61" s="69" t="str">
        <f t="shared" si="5"/>
        <v/>
      </c>
      <c r="E61" s="54" t="s">
        <v>24</v>
      </c>
    </row>
    <row r="62" spans="1:7">
      <c r="A62" s="110" t="str">
        <f>IF(VLOOKUP(B62,MasterSIB,3,FALSE)="","",VLOOKUP(B62,'Master SIB Ancillaries'!$B$6:$I$68,3,FALSE))</f>
        <v/>
      </c>
      <c r="B62" s="60" t="s">
        <v>162</v>
      </c>
      <c r="C62" s="57" t="str">
        <f t="shared" si="4"/>
        <v>EA</v>
      </c>
      <c r="D62" s="69" t="str">
        <f t="shared" si="5"/>
        <v/>
      </c>
      <c r="E62" s="54" t="s">
        <v>24</v>
      </c>
    </row>
    <row r="63" spans="1:7">
      <c r="A63" s="110" t="str">
        <f>IF(VLOOKUP(B63,MasterSIB,3,FALSE)="","",VLOOKUP(B63,'Master SIB Ancillaries'!$B$6:$I$68,3,FALSE))</f>
        <v/>
      </c>
      <c r="B63" s="60" t="s">
        <v>72</v>
      </c>
      <c r="C63" s="57" t="str">
        <f t="shared" si="4"/>
        <v>EA</v>
      </c>
      <c r="D63" s="69" t="str">
        <f t="shared" si="5"/>
        <v/>
      </c>
      <c r="E63" s="54" t="s">
        <v>24</v>
      </c>
    </row>
    <row r="64" spans="1:7">
      <c r="A64" s="110" t="str">
        <f>IF(VLOOKUP(B64,MasterSIB,3,FALSE)="","",VLOOKUP(B64,'Master SIB Ancillaries'!$B$6:$I$68,3,FALSE))</f>
        <v/>
      </c>
      <c r="B64" s="60" t="s">
        <v>169</v>
      </c>
      <c r="C64" s="57" t="str">
        <f t="shared" ref="C64" si="6">VLOOKUP(B64,MasterSIB,2,FALSE)</f>
        <v>EA</v>
      </c>
      <c r="D64" s="69" t="str">
        <f t="shared" si="5"/>
        <v/>
      </c>
      <c r="E64" s="54" t="s">
        <v>24</v>
      </c>
    </row>
    <row r="65" spans="1:5">
      <c r="A65" s="110" t="str">
        <f>IF(VLOOKUP(B65,MasterSIB,3,FALSE)="","",VLOOKUP(B65,'Master SIB Ancillaries'!$B$6:$I$68,3,FALSE))</f>
        <v/>
      </c>
      <c r="B65" s="60" t="s">
        <v>68</v>
      </c>
      <c r="C65" s="57" t="str">
        <f t="shared" si="4"/>
        <v>EA</v>
      </c>
      <c r="D65" s="69" t="str">
        <f t="shared" si="5"/>
        <v/>
      </c>
      <c r="E65" s="54" t="s">
        <v>24</v>
      </c>
    </row>
    <row r="66" spans="1:5">
      <c r="A66" s="110" t="str">
        <f>IF(VLOOKUP(B66,MasterSIB,3,FALSE)="","",VLOOKUP(B66,'Master SIB Ancillaries'!$B$6:$I$68,3,FALSE))</f>
        <v/>
      </c>
      <c r="B66" s="60" t="s">
        <v>163</v>
      </c>
      <c r="C66" s="57" t="str">
        <f t="shared" si="4"/>
        <v>EA</v>
      </c>
      <c r="D66" s="69" t="str">
        <f t="shared" si="5"/>
        <v/>
      </c>
      <c r="E66" s="54" t="s">
        <v>24</v>
      </c>
    </row>
    <row r="67" spans="1:5">
      <c r="A67" s="110" t="str">
        <f>IF(VLOOKUP(B67,MasterSIB,3,FALSE)="","",VLOOKUP(B67,'Master SIB Ancillaries'!$B$6:$I$68,3,FALSE))</f>
        <v/>
      </c>
      <c r="B67" s="60" t="s">
        <v>137</v>
      </c>
      <c r="C67" s="57" t="str">
        <f t="shared" si="4"/>
        <v>EA</v>
      </c>
      <c r="D67" s="69" t="str">
        <f t="shared" si="5"/>
        <v/>
      </c>
      <c r="E67" s="54" t="s">
        <v>24</v>
      </c>
    </row>
    <row r="68" spans="1:5">
      <c r="A68" s="110" t="str">
        <f>IF(VLOOKUP(B68,MasterSIB,3,FALSE)="","",VLOOKUP(B68,'Master SIB Ancillaries'!$B$6:$I$68,3,FALSE))</f>
        <v/>
      </c>
      <c r="B68" s="60" t="s">
        <v>134</v>
      </c>
      <c r="C68" s="57" t="str">
        <f t="shared" si="4"/>
        <v>EA</v>
      </c>
      <c r="D68" s="69" t="str">
        <f t="shared" si="5"/>
        <v/>
      </c>
      <c r="E68" s="54" t="s">
        <v>24</v>
      </c>
    </row>
    <row r="69" spans="1:5">
      <c r="A69" s="110" t="str">
        <f>IF(VLOOKUP(B69,MasterSIB,3,FALSE)="","",VLOOKUP(B69,'Master SIB Ancillaries'!$B$6:$I$68,3,FALSE))</f>
        <v/>
      </c>
      <c r="B69" s="60" t="s">
        <v>135</v>
      </c>
      <c r="C69" s="57" t="str">
        <f t="shared" si="4"/>
        <v>EA</v>
      </c>
      <c r="D69" s="69" t="str">
        <f t="shared" si="5"/>
        <v/>
      </c>
      <c r="E69" s="54" t="s">
        <v>24</v>
      </c>
    </row>
    <row r="70" spans="1:5">
      <c r="A70" s="110" t="str">
        <f>IF(VLOOKUP(B70,MasterSIB,3,FALSE)="","",VLOOKUP(B70,'Master SIB Ancillaries'!$B$6:$I$68,3,FALSE))</f>
        <v/>
      </c>
      <c r="B70" s="60" t="s">
        <v>136</v>
      </c>
      <c r="C70" s="57" t="str">
        <f t="shared" si="4"/>
        <v>EA</v>
      </c>
      <c r="D70" s="69" t="str">
        <f t="shared" si="5"/>
        <v/>
      </c>
      <c r="E70" s="54" t="s">
        <v>24</v>
      </c>
    </row>
    <row r="71" spans="1:5">
      <c r="A71" s="110" t="str">
        <f>IF(VLOOKUP(B71,MasterSIB,3,FALSE)="","",VLOOKUP(B71,'Master SIB Ancillaries'!$B$6:$I$68,3,FALSE))</f>
        <v/>
      </c>
      <c r="B71" s="60" t="s">
        <v>69</v>
      </c>
      <c r="C71" s="57" t="str">
        <f t="shared" si="4"/>
        <v>EA</v>
      </c>
      <c r="D71" s="69" t="str">
        <f t="shared" si="5"/>
        <v/>
      </c>
      <c r="E71" s="54" t="s">
        <v>24</v>
      </c>
    </row>
    <row r="72" spans="1:5">
      <c r="A72" s="110" t="str">
        <f>IF(VLOOKUP(B72,MasterSIB,3,FALSE)="","",VLOOKUP(B72,'Master SIB Ancillaries'!$B$6:$I$68,3,FALSE))</f>
        <v/>
      </c>
      <c r="B72" s="60" t="s">
        <v>67</v>
      </c>
      <c r="C72" s="57" t="str">
        <f t="shared" si="4"/>
        <v>EA</v>
      </c>
      <c r="D72" s="69" t="str">
        <f t="shared" si="5"/>
        <v/>
      </c>
      <c r="E72" s="54" t="s">
        <v>24</v>
      </c>
    </row>
    <row r="73" spans="1:5">
      <c r="A73" s="110" t="str">
        <f>IF(VLOOKUP(B73,MasterSIB,3,FALSE)="","",VLOOKUP(B73,'Master SIB Ancillaries'!$B$6:$I$68,3,FALSE))</f>
        <v/>
      </c>
      <c r="B73" s="60" t="s">
        <v>150</v>
      </c>
      <c r="C73" s="57" t="str">
        <f t="shared" si="4"/>
        <v>BX</v>
      </c>
      <c r="D73" s="69" t="str">
        <f t="shared" si="5"/>
        <v/>
      </c>
      <c r="E73" s="54" t="s">
        <v>24</v>
      </c>
    </row>
    <row r="74" spans="1:5">
      <c r="A74" s="110" t="str">
        <f>IF(VLOOKUP(B74,MasterSIB,3,FALSE)="","",VLOOKUP(B74,'Master SIB Ancillaries'!$B$6:$I$68,3,FALSE))</f>
        <v/>
      </c>
      <c r="B74" s="60" t="s">
        <v>73</v>
      </c>
      <c r="C74" s="57" t="str">
        <f t="shared" si="4"/>
        <v>EA</v>
      </c>
      <c r="D74" s="69" t="str">
        <f t="shared" si="5"/>
        <v/>
      </c>
      <c r="E74" s="54" t="s">
        <v>24</v>
      </c>
    </row>
    <row r="75" spans="1:5">
      <c r="A75" s="110" t="str">
        <f>IF(VLOOKUP(B75,MasterSIB,3,FALSE)="","",VLOOKUP(B75,'Master SIB Ancillaries'!$B$6:$I$68,3,FALSE))</f>
        <v/>
      </c>
      <c r="B75" s="60" t="s">
        <v>38</v>
      </c>
      <c r="C75" s="57" t="str">
        <f t="shared" si="4"/>
        <v>BX</v>
      </c>
      <c r="D75" s="69" t="str">
        <f t="shared" si="5"/>
        <v/>
      </c>
      <c r="E75" s="54" t="s">
        <v>24</v>
      </c>
    </row>
  </sheetData>
  <sheetProtection algorithmName="SHA-512" hashValue="SnaKeAxs6VGEEyh3WtfSVRLL5ouUNyMIQVC1O/w82h+F8pPFQwpR3HR3vWWIzC1APXeSBPHkK1T/ZGTKHpDWyQ==" saltValue="myrDJOKFqlaO7h/0A1G04Q==" spinCount="100000" sheet="1" formatCells="0" formatColumns="0" formatRows="0" autoFilter="0"/>
  <sortState xmlns:xlrd2="http://schemas.microsoft.com/office/spreadsheetml/2017/richdata2" ref="B35:H56">
    <sortCondition ref="C36"/>
  </sortState>
  <mergeCells count="6">
    <mergeCell ref="A2:G2"/>
    <mergeCell ref="E31:F31"/>
    <mergeCell ref="E32:F32"/>
    <mergeCell ref="A39:E39"/>
    <mergeCell ref="B10:D10"/>
    <mergeCell ref="B11:D11"/>
  </mergeCells>
  <pageMargins left="0" right="0" top="0.74803149606299213" bottom="0.74803149606299213" header="0.31496062992125984" footer="0.31496062992125984"/>
  <pageSetup paperSize="9" scale="6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M83"/>
  <sheetViews>
    <sheetView zoomScale="93" zoomScaleNormal="93" workbookViewId="0">
      <selection activeCell="J8" sqref="J8"/>
    </sheetView>
  </sheetViews>
  <sheetFormatPr defaultColWidth="9.21875" defaultRowHeight="13.8"/>
  <cols>
    <col min="1" max="1" width="11.77734375" style="31" customWidth="1"/>
    <col min="2" max="2" width="64.77734375" style="18" customWidth="1"/>
    <col min="3" max="3" width="18.21875" style="24" customWidth="1"/>
    <col min="4" max="4" width="23.21875" style="24" customWidth="1"/>
    <col min="5" max="5" width="12.44140625" style="18" customWidth="1"/>
    <col min="6" max="6" width="14" style="18" customWidth="1"/>
    <col min="7" max="7" width="25.44140625" style="18" customWidth="1"/>
    <col min="8" max="16384" width="9.21875" style="18"/>
  </cols>
  <sheetData>
    <row r="1" spans="1:7">
      <c r="A1" s="18" t="s">
        <v>259</v>
      </c>
      <c r="C1" s="1" t="s">
        <v>114</v>
      </c>
    </row>
    <row r="2" spans="1:7" ht="48" customHeight="1">
      <c r="A2" s="459" t="str">
        <f>'CMU PAH Price Schedule 2023'!A3:H3</f>
        <v>NHS National Framework Agreement Home Delivery Service – Pulmonary Hypertension
Period of framework:  1 June 2024 to 31 May 2026 with options to extend for up to a total period of 24 months.
Framework reference number:  CM/MSR/17/5557</v>
      </c>
      <c r="B2" s="460"/>
      <c r="C2" s="460"/>
      <c r="D2" s="460"/>
      <c r="E2" s="460"/>
      <c r="F2" s="460"/>
      <c r="G2" s="461"/>
    </row>
    <row r="3" spans="1:7" ht="15" customHeight="1">
      <c r="A3" s="239"/>
      <c r="B3" s="240"/>
      <c r="C3" s="241"/>
      <c r="D3" s="242"/>
      <c r="E3" s="242"/>
      <c r="F3" s="242"/>
      <c r="G3" s="242"/>
    </row>
    <row r="4" spans="1:7" ht="25.5" customHeight="1">
      <c r="A4" s="238" t="s">
        <v>158</v>
      </c>
      <c r="B4" s="243" t="str">
        <f>'CMU PAH Price Schedule 2023'!E6</f>
        <v xml:space="preserve">Please enter your Company Name Here </v>
      </c>
      <c r="C4" s="242"/>
      <c r="D4" s="242"/>
      <c r="E4" s="242"/>
      <c r="F4" s="242"/>
      <c r="G4" s="242"/>
    </row>
    <row r="5" spans="1:7" ht="14.4">
      <c r="A5" s="244"/>
      <c r="B5" s="245"/>
      <c r="C5" s="244"/>
      <c r="D5" s="244"/>
      <c r="E5" s="244"/>
      <c r="F5" s="244"/>
      <c r="G5" s="244"/>
    </row>
    <row r="6" spans="1:7" ht="15.6">
      <c r="A6" s="229" t="s">
        <v>219</v>
      </c>
      <c r="B6" s="230"/>
    </row>
    <row r="7" spans="1:7">
      <c r="A7" s="23"/>
    </row>
    <row r="8" spans="1:7" ht="79.5" customHeight="1"/>
    <row r="9" spans="1:7" s="26" customFormat="1">
      <c r="A9" s="457" t="s">
        <v>126</v>
      </c>
      <c r="B9" s="457"/>
      <c r="C9" s="457"/>
      <c r="D9" s="457"/>
      <c r="E9" s="25" t="s">
        <v>25</v>
      </c>
      <c r="G9" s="18"/>
    </row>
    <row r="10" spans="1:7">
      <c r="A10" s="458" t="s">
        <v>41</v>
      </c>
      <c r="B10" s="458"/>
      <c r="C10" s="458"/>
      <c r="D10" s="458"/>
      <c r="E10" s="27" t="s">
        <v>26</v>
      </c>
    </row>
    <row r="11" spans="1:7" ht="11.25" customHeight="1">
      <c r="A11" s="135"/>
      <c r="B11" s="135"/>
      <c r="C11" s="135"/>
      <c r="D11" s="135"/>
    </row>
    <row r="12" spans="1:7">
      <c r="A12" s="18"/>
      <c r="C12" s="18"/>
      <c r="D12" s="18"/>
    </row>
    <row r="13" spans="1:7">
      <c r="A13" s="18"/>
      <c r="C13" s="18"/>
      <c r="D13" s="18"/>
      <c r="E13" s="28" t="s">
        <v>29</v>
      </c>
    </row>
    <row r="14" spans="1:7" s="26" customFormat="1">
      <c r="A14" s="38" t="s">
        <v>84</v>
      </c>
      <c r="B14" s="62" t="s">
        <v>13</v>
      </c>
      <c r="C14" s="40" t="s">
        <v>70</v>
      </c>
      <c r="D14" s="40" t="s">
        <v>17</v>
      </c>
      <c r="E14" s="29" t="s">
        <v>48</v>
      </c>
      <c r="F14" s="30" t="s">
        <v>28</v>
      </c>
      <c r="G14" s="30" t="s">
        <v>113</v>
      </c>
    </row>
    <row r="15" spans="1:7">
      <c r="A15" s="20" t="str">
        <f t="shared" ref="A15:A29" si="0">IF(VLOOKUP(B15,MstrAncills,3,FALSE)="","",VLOOKUP(B15,MstrAncills,3,FALSE))</f>
        <v/>
      </c>
      <c r="B15" s="63" t="s">
        <v>162</v>
      </c>
      <c r="C15" s="47" t="str">
        <f t="shared" ref="C15:C29" si="1">VLOOKUP(B15,MstrAncills,2,FALSE)</f>
        <v>EA</v>
      </c>
      <c r="D15" s="41" t="str">
        <f>VLOOKUP(B15,MstrAncills,8,FALSE)</f>
        <v/>
      </c>
      <c r="E15" s="119">
        <v>28</v>
      </c>
      <c r="F15" s="387" t="str">
        <f>IFERROR(D15*E15,"")</f>
        <v/>
      </c>
      <c r="G15" s="59" t="s">
        <v>105</v>
      </c>
    </row>
    <row r="16" spans="1:7">
      <c r="A16" s="20" t="str">
        <f t="shared" si="0"/>
        <v/>
      </c>
      <c r="B16" s="77" t="s">
        <v>72</v>
      </c>
      <c r="C16" s="150" t="str">
        <f t="shared" si="1"/>
        <v>EA</v>
      </c>
      <c r="D16" s="132" t="str">
        <f>VLOOKUP(B16,'Master Ancillaries'!$B$8:$I$38,8,FALSE)</f>
        <v>FOC</v>
      </c>
      <c r="E16" s="119">
        <v>28</v>
      </c>
      <c r="F16" s="383" t="s">
        <v>55</v>
      </c>
      <c r="G16" s="133" t="s">
        <v>112</v>
      </c>
    </row>
    <row r="17" spans="1:13" ht="15" customHeight="1">
      <c r="A17" s="20" t="str">
        <f t="shared" si="0"/>
        <v/>
      </c>
      <c r="B17" s="63" t="s">
        <v>163</v>
      </c>
      <c r="C17" s="47" t="str">
        <f t="shared" si="1"/>
        <v>EA</v>
      </c>
      <c r="D17" s="41" t="str">
        <f t="shared" ref="D17:D29" si="2">VLOOKUP(B17,MstrAncills,8,FALSE)</f>
        <v/>
      </c>
      <c r="E17" s="388">
        <v>4</v>
      </c>
      <c r="F17" s="389" t="str">
        <f>IFERROR(D17*E17,"")</f>
        <v/>
      </c>
      <c r="G17" s="133"/>
    </row>
    <row r="18" spans="1:13">
      <c r="A18" s="20" t="str">
        <f t="shared" si="0"/>
        <v/>
      </c>
      <c r="B18" s="63" t="s">
        <v>51</v>
      </c>
      <c r="C18" s="47" t="str">
        <f t="shared" si="1"/>
        <v>EA</v>
      </c>
      <c r="D18" s="41" t="str">
        <f t="shared" si="2"/>
        <v/>
      </c>
      <c r="E18" s="388">
        <v>28</v>
      </c>
      <c r="F18" s="389" t="str">
        <f t="shared" ref="F18:F29" si="3">IFERROR(D18*E18,"")</f>
        <v/>
      </c>
      <c r="G18" s="133"/>
    </row>
    <row r="19" spans="1:13">
      <c r="A19" s="20" t="str">
        <f t="shared" si="0"/>
        <v/>
      </c>
      <c r="B19" s="63" t="s">
        <v>53</v>
      </c>
      <c r="C19" s="47" t="str">
        <f t="shared" si="1"/>
        <v>EA</v>
      </c>
      <c r="D19" s="41" t="str">
        <f t="shared" si="2"/>
        <v/>
      </c>
      <c r="E19" s="388">
        <v>28</v>
      </c>
      <c r="F19" s="389" t="str">
        <f t="shared" si="3"/>
        <v/>
      </c>
      <c r="G19" s="133"/>
    </row>
    <row r="20" spans="1:13">
      <c r="A20" s="20" t="str">
        <f t="shared" si="0"/>
        <v/>
      </c>
      <c r="B20" s="63" t="s">
        <v>63</v>
      </c>
      <c r="C20" s="47" t="str">
        <f t="shared" si="1"/>
        <v>EA</v>
      </c>
      <c r="D20" s="41" t="str">
        <f t="shared" si="2"/>
        <v/>
      </c>
      <c r="E20" s="388">
        <v>28</v>
      </c>
      <c r="F20" s="389" t="str">
        <f t="shared" si="3"/>
        <v/>
      </c>
      <c r="G20" s="133"/>
    </row>
    <row r="21" spans="1:13">
      <c r="A21" s="20" t="str">
        <f t="shared" si="0"/>
        <v/>
      </c>
      <c r="B21" s="63" t="s">
        <v>64</v>
      </c>
      <c r="C21" s="47" t="str">
        <f t="shared" si="1"/>
        <v>EA</v>
      </c>
      <c r="D21" s="41" t="str">
        <f t="shared" si="2"/>
        <v/>
      </c>
      <c r="E21" s="388">
        <v>28</v>
      </c>
      <c r="F21" s="389" t="str">
        <f t="shared" si="3"/>
        <v/>
      </c>
      <c r="G21" s="133"/>
    </row>
    <row r="22" spans="1:13">
      <c r="A22" s="20" t="str">
        <f t="shared" si="0"/>
        <v/>
      </c>
      <c r="B22" s="19" t="s">
        <v>69</v>
      </c>
      <c r="C22" s="47" t="str">
        <f t="shared" si="1"/>
        <v>EA</v>
      </c>
      <c r="D22" s="41" t="str">
        <f t="shared" si="2"/>
        <v/>
      </c>
      <c r="E22" s="384">
        <v>16</v>
      </c>
      <c r="F22" s="385" t="str">
        <f t="shared" si="3"/>
        <v/>
      </c>
      <c r="G22" s="133" t="s">
        <v>173</v>
      </c>
      <c r="H22" s="49" t="s">
        <v>105</v>
      </c>
      <c r="M22" s="115"/>
    </row>
    <row r="23" spans="1:13">
      <c r="A23" s="20" t="str">
        <f t="shared" si="0"/>
        <v/>
      </c>
      <c r="B23" s="63" t="s">
        <v>140</v>
      </c>
      <c r="C23" s="47" t="str">
        <f t="shared" si="1"/>
        <v>EA</v>
      </c>
      <c r="D23" s="41" t="str">
        <f t="shared" si="2"/>
        <v/>
      </c>
      <c r="E23" s="384">
        <v>12</v>
      </c>
      <c r="F23" s="385" t="str">
        <f t="shared" si="3"/>
        <v/>
      </c>
      <c r="G23" s="133"/>
    </row>
    <row r="24" spans="1:13">
      <c r="A24" s="20" t="str">
        <f t="shared" si="0"/>
        <v/>
      </c>
      <c r="B24" s="63" t="s">
        <v>73</v>
      </c>
      <c r="C24" s="47" t="str">
        <f t="shared" si="1"/>
        <v>EA</v>
      </c>
      <c r="D24" s="41" t="str">
        <f t="shared" si="2"/>
        <v/>
      </c>
      <c r="E24" s="384">
        <v>4</v>
      </c>
      <c r="F24" s="385" t="str">
        <f t="shared" si="3"/>
        <v/>
      </c>
      <c r="G24" s="133"/>
    </row>
    <row r="25" spans="1:13" ht="14.4">
      <c r="A25" s="20" t="str">
        <f t="shared" si="0"/>
        <v/>
      </c>
      <c r="B25" s="19" t="s">
        <v>38</v>
      </c>
      <c r="C25" s="47" t="str">
        <f t="shared" si="1"/>
        <v>EA</v>
      </c>
      <c r="D25" s="41" t="str">
        <f t="shared" si="2"/>
        <v/>
      </c>
      <c r="E25" s="392">
        <v>1</v>
      </c>
      <c r="F25" s="385" t="str">
        <f t="shared" si="3"/>
        <v/>
      </c>
      <c r="G25" s="134"/>
      <c r="H25"/>
      <c r="I25"/>
      <c r="J25"/>
      <c r="K25"/>
    </row>
    <row r="26" spans="1:13" ht="14.4">
      <c r="A26" s="20" t="str">
        <f t="shared" si="0"/>
        <v/>
      </c>
      <c r="B26" s="42" t="s">
        <v>68</v>
      </c>
      <c r="C26" s="47" t="str">
        <f t="shared" si="1"/>
        <v>EA</v>
      </c>
      <c r="D26" s="41" t="str">
        <f t="shared" si="2"/>
        <v/>
      </c>
      <c r="E26" s="391">
        <v>4</v>
      </c>
      <c r="F26" s="385" t="str">
        <f t="shared" si="3"/>
        <v/>
      </c>
      <c r="G26" s="134"/>
      <c r="H26"/>
      <c r="I26"/>
      <c r="J26"/>
      <c r="K26"/>
    </row>
    <row r="27" spans="1:13" ht="14.4">
      <c r="A27" s="20" t="str">
        <f t="shared" si="0"/>
        <v/>
      </c>
      <c r="B27" s="42" t="s">
        <v>150</v>
      </c>
      <c r="C27" s="47" t="str">
        <f t="shared" si="1"/>
        <v>BX</v>
      </c>
      <c r="D27" s="41" t="str">
        <f t="shared" si="2"/>
        <v/>
      </c>
      <c r="E27" s="384">
        <v>1</v>
      </c>
      <c r="F27" s="385" t="str">
        <f t="shared" si="3"/>
        <v/>
      </c>
      <c r="G27" s="134"/>
      <c r="H27"/>
      <c r="I27"/>
      <c r="J27"/>
      <c r="K27"/>
    </row>
    <row r="28" spans="1:13" ht="14.4">
      <c r="A28" s="20" t="str">
        <f t="shared" si="0"/>
        <v/>
      </c>
      <c r="B28" s="42" t="s">
        <v>65</v>
      </c>
      <c r="C28" s="47" t="str">
        <f t="shared" si="1"/>
        <v>EA</v>
      </c>
      <c r="D28" s="41" t="str">
        <f t="shared" si="2"/>
        <v/>
      </c>
      <c r="E28" s="384">
        <v>56</v>
      </c>
      <c r="F28" s="385" t="str">
        <f t="shared" si="3"/>
        <v/>
      </c>
      <c r="G28" s="134"/>
      <c r="H28"/>
      <c r="I28"/>
      <c r="J28"/>
      <c r="K28"/>
    </row>
    <row r="29" spans="1:13" ht="14.4">
      <c r="A29" s="20" t="str">
        <f t="shared" si="0"/>
        <v/>
      </c>
      <c r="B29" s="42" t="s">
        <v>320</v>
      </c>
      <c r="C29" s="47" t="str">
        <f t="shared" si="1"/>
        <v>EA</v>
      </c>
      <c r="D29" s="41" t="str">
        <f t="shared" si="2"/>
        <v/>
      </c>
      <c r="E29" s="384">
        <v>28</v>
      </c>
      <c r="F29" s="385" t="str">
        <f t="shared" si="3"/>
        <v/>
      </c>
      <c r="G29" s="158"/>
    </row>
    <row r="31" spans="1:13" s="26" customFormat="1">
      <c r="A31" s="23"/>
      <c r="C31" s="18"/>
      <c r="D31" s="61"/>
      <c r="E31" s="18"/>
      <c r="F31" s="18"/>
      <c r="G31" s="18"/>
    </row>
    <row r="32" spans="1:13">
      <c r="A32" s="18"/>
      <c r="C32" s="18"/>
      <c r="D32" s="34" t="s">
        <v>107</v>
      </c>
      <c r="E32" s="452">
        <f>SUM(F15:F21)</f>
        <v>0</v>
      </c>
      <c r="F32" s="453"/>
    </row>
    <row r="33" spans="1:7">
      <c r="A33" s="18"/>
      <c r="C33" s="18"/>
      <c r="D33" s="35" t="s">
        <v>164</v>
      </c>
      <c r="E33" s="454">
        <f>SUM(F22:F29)</f>
        <v>0</v>
      </c>
      <c r="F33" s="455"/>
    </row>
    <row r="34" spans="1:7">
      <c r="A34" s="18"/>
      <c r="C34" s="18"/>
    </row>
    <row r="35" spans="1:7" ht="27.6">
      <c r="A35" s="36" t="s">
        <v>167</v>
      </c>
      <c r="B35" s="36"/>
      <c r="C35" s="106" t="s">
        <v>106</v>
      </c>
    </row>
    <row r="36" spans="1:7">
      <c r="A36" s="37" t="s">
        <v>161</v>
      </c>
      <c r="B36" s="37"/>
      <c r="C36" s="41">
        <f>E32*1</f>
        <v>0</v>
      </c>
    </row>
    <row r="37" spans="1:7">
      <c r="A37" s="37" t="s">
        <v>160</v>
      </c>
      <c r="B37" s="37"/>
      <c r="C37" s="41">
        <f>E32*2</f>
        <v>0</v>
      </c>
    </row>
    <row r="38" spans="1:7">
      <c r="A38" s="37" t="s">
        <v>30</v>
      </c>
      <c r="B38" s="37"/>
      <c r="C38" s="41">
        <f>E33*1</f>
        <v>0</v>
      </c>
    </row>
    <row r="39" spans="1:7">
      <c r="A39" s="18"/>
    </row>
    <row r="40" spans="1:7">
      <c r="A40" s="456" t="s">
        <v>27</v>
      </c>
      <c r="B40" s="456"/>
      <c r="C40" s="456"/>
      <c r="D40" s="456"/>
      <c r="E40" s="456"/>
    </row>
    <row r="41" spans="1:7">
      <c r="A41" s="23"/>
    </row>
    <row r="42" spans="1:7">
      <c r="A42" s="38" t="s">
        <v>84</v>
      </c>
      <c r="B42" s="62" t="s">
        <v>13</v>
      </c>
      <c r="C42" s="40" t="s">
        <v>70</v>
      </c>
      <c r="D42" s="40" t="s">
        <v>17</v>
      </c>
    </row>
    <row r="43" spans="1:7">
      <c r="A43" s="110" t="str">
        <f t="shared" ref="A43:A83" si="4">IF(VLOOKUP(B43,MasterSIB,3,FALSE)="","",VLOOKUP(B43,MasterSIB,3,FALSE))</f>
        <v/>
      </c>
      <c r="B43" s="60" t="s">
        <v>75</v>
      </c>
      <c r="C43" s="57" t="str">
        <f t="shared" ref="C43:C82" si="5">VLOOKUP(B43,MasterSIB,2,FALSE)</f>
        <v>EA</v>
      </c>
      <c r="D43" s="69" t="str">
        <f t="shared" ref="D43:D82" si="6">VLOOKUP(B43,MasterSIB,8,FALSE)</f>
        <v/>
      </c>
      <c r="E43" s="54" t="s">
        <v>24</v>
      </c>
    </row>
    <row r="44" spans="1:7">
      <c r="A44" s="110" t="str">
        <f t="shared" si="4"/>
        <v/>
      </c>
      <c r="B44" s="70" t="s">
        <v>115</v>
      </c>
      <c r="C44" s="57" t="str">
        <f t="shared" si="5"/>
        <v>EA</v>
      </c>
      <c r="D44" s="69" t="str">
        <f t="shared" si="6"/>
        <v/>
      </c>
      <c r="E44" s="54" t="s">
        <v>24</v>
      </c>
    </row>
    <row r="45" spans="1:7">
      <c r="A45" s="110" t="str">
        <f t="shared" si="4"/>
        <v/>
      </c>
      <c r="B45" s="70" t="s">
        <v>138</v>
      </c>
      <c r="C45" s="57" t="str">
        <f t="shared" si="5"/>
        <v>EA</v>
      </c>
      <c r="D45" s="69" t="str">
        <f t="shared" si="6"/>
        <v/>
      </c>
      <c r="E45" s="54" t="s">
        <v>24</v>
      </c>
      <c r="G45" s="49"/>
    </row>
    <row r="46" spans="1:7">
      <c r="A46" s="110" t="str">
        <f t="shared" si="4"/>
        <v/>
      </c>
      <c r="B46" s="70" t="s">
        <v>189</v>
      </c>
      <c r="C46" s="57" t="str">
        <f t="shared" si="5"/>
        <v>EA</v>
      </c>
      <c r="D46" s="69" t="str">
        <f t="shared" si="6"/>
        <v/>
      </c>
      <c r="E46" s="54" t="s">
        <v>24</v>
      </c>
      <c r="G46" s="49"/>
    </row>
    <row r="47" spans="1:7">
      <c r="A47" s="110" t="str">
        <f t="shared" si="4"/>
        <v/>
      </c>
      <c r="B47" s="60" t="s">
        <v>77</v>
      </c>
      <c r="C47" s="57" t="str">
        <f t="shared" si="5"/>
        <v>EA</v>
      </c>
      <c r="D47" s="69" t="str">
        <f t="shared" si="6"/>
        <v/>
      </c>
      <c r="E47" s="54" t="s">
        <v>24</v>
      </c>
      <c r="G47" s="49"/>
    </row>
    <row r="48" spans="1:7">
      <c r="A48" s="110" t="str">
        <f t="shared" si="4"/>
        <v/>
      </c>
      <c r="B48" s="60" t="s">
        <v>79</v>
      </c>
      <c r="C48" s="57" t="str">
        <f t="shared" si="5"/>
        <v>EA</v>
      </c>
      <c r="D48" s="69" t="str">
        <f t="shared" si="6"/>
        <v/>
      </c>
      <c r="E48" s="54" t="s">
        <v>24</v>
      </c>
      <c r="G48" s="49"/>
    </row>
    <row r="49" spans="1:5">
      <c r="A49" s="110" t="str">
        <f t="shared" si="4"/>
        <v/>
      </c>
      <c r="B49" s="60" t="s">
        <v>149</v>
      </c>
      <c r="C49" s="57" t="str">
        <f t="shared" si="5"/>
        <v>EA</v>
      </c>
      <c r="D49" s="69" t="str">
        <f t="shared" si="6"/>
        <v/>
      </c>
      <c r="E49" s="54" t="s">
        <v>24</v>
      </c>
    </row>
    <row r="50" spans="1:5">
      <c r="A50" s="110" t="str">
        <f t="shared" si="4"/>
        <v/>
      </c>
      <c r="B50" s="60" t="s">
        <v>137</v>
      </c>
      <c r="C50" s="57" t="str">
        <f t="shared" si="5"/>
        <v>EA</v>
      </c>
      <c r="D50" s="69" t="str">
        <f t="shared" si="6"/>
        <v/>
      </c>
      <c r="E50" s="54" t="s">
        <v>24</v>
      </c>
    </row>
    <row r="51" spans="1:5">
      <c r="A51" s="110" t="str">
        <f t="shared" si="4"/>
        <v/>
      </c>
      <c r="B51" s="60" t="s">
        <v>134</v>
      </c>
      <c r="C51" s="57" t="str">
        <f t="shared" si="5"/>
        <v>EA</v>
      </c>
      <c r="D51" s="69" t="str">
        <f t="shared" si="6"/>
        <v/>
      </c>
      <c r="E51" s="54" t="s">
        <v>24</v>
      </c>
    </row>
    <row r="52" spans="1:5">
      <c r="A52" s="110" t="str">
        <f t="shared" si="4"/>
        <v/>
      </c>
      <c r="B52" s="60" t="s">
        <v>135</v>
      </c>
      <c r="C52" s="57" t="str">
        <f t="shared" si="5"/>
        <v>EA</v>
      </c>
      <c r="D52" s="69" t="str">
        <f t="shared" si="6"/>
        <v/>
      </c>
      <c r="E52" s="54" t="s">
        <v>24</v>
      </c>
    </row>
    <row r="53" spans="1:5">
      <c r="A53" s="110" t="str">
        <f t="shared" si="4"/>
        <v/>
      </c>
      <c r="B53" s="60" t="s">
        <v>136</v>
      </c>
      <c r="C53" s="57" t="str">
        <f t="shared" si="5"/>
        <v>EA</v>
      </c>
      <c r="D53" s="69" t="str">
        <f t="shared" si="6"/>
        <v/>
      </c>
      <c r="E53" s="54" t="s">
        <v>24</v>
      </c>
    </row>
    <row r="54" spans="1:5">
      <c r="A54" s="110" t="str">
        <f t="shared" si="4"/>
        <v/>
      </c>
      <c r="B54" s="60" t="s">
        <v>44</v>
      </c>
      <c r="C54" s="57" t="str">
        <f t="shared" si="5"/>
        <v>EA</v>
      </c>
      <c r="D54" s="69" t="str">
        <f t="shared" si="6"/>
        <v/>
      </c>
      <c r="E54" s="54" t="s">
        <v>24</v>
      </c>
    </row>
    <row r="55" spans="1:5">
      <c r="A55" s="110" t="str">
        <f t="shared" si="4"/>
        <v/>
      </c>
      <c r="B55" s="60" t="s">
        <v>238</v>
      </c>
      <c r="C55" s="57" t="str">
        <f t="shared" si="5"/>
        <v>EA</v>
      </c>
      <c r="D55" s="69" t="str">
        <f t="shared" si="6"/>
        <v/>
      </c>
      <c r="E55" s="54" t="s">
        <v>24</v>
      </c>
    </row>
    <row r="56" spans="1:5">
      <c r="A56" s="110" t="str">
        <f t="shared" si="4"/>
        <v/>
      </c>
      <c r="B56" s="60" t="s">
        <v>172</v>
      </c>
      <c r="C56" s="57" t="str">
        <f t="shared" si="5"/>
        <v>EA</v>
      </c>
      <c r="D56" s="69" t="str">
        <f t="shared" si="6"/>
        <v/>
      </c>
      <c r="E56" s="54" t="s">
        <v>24</v>
      </c>
    </row>
    <row r="57" spans="1:5">
      <c r="A57" s="110" t="str">
        <f t="shared" si="4"/>
        <v/>
      </c>
      <c r="B57" s="60" t="s">
        <v>175</v>
      </c>
      <c r="C57" s="57" t="str">
        <f t="shared" ref="C57" si="7">VLOOKUP(B57,MasterSIB,2,FALSE)</f>
        <v>EA</v>
      </c>
      <c r="D57" s="69" t="str">
        <f t="shared" si="6"/>
        <v/>
      </c>
      <c r="E57" s="54" t="s">
        <v>24</v>
      </c>
    </row>
    <row r="58" spans="1:5">
      <c r="A58" s="110" t="str">
        <f t="shared" si="4"/>
        <v/>
      </c>
      <c r="B58" s="60" t="s">
        <v>66</v>
      </c>
      <c r="C58" s="57" t="str">
        <f t="shared" si="5"/>
        <v>EA</v>
      </c>
      <c r="D58" s="69" t="str">
        <f t="shared" si="6"/>
        <v/>
      </c>
      <c r="E58" s="54" t="s">
        <v>24</v>
      </c>
    </row>
    <row r="59" spans="1:5">
      <c r="A59" s="110" t="str">
        <f t="shared" si="4"/>
        <v/>
      </c>
      <c r="B59" s="60" t="s">
        <v>65</v>
      </c>
      <c r="C59" s="57" t="str">
        <f t="shared" si="5"/>
        <v>EA</v>
      </c>
      <c r="D59" s="69" t="str">
        <f t="shared" si="6"/>
        <v/>
      </c>
      <c r="E59" s="54" t="s">
        <v>24</v>
      </c>
    </row>
    <row r="60" spans="1:5">
      <c r="A60" s="110" t="str">
        <f t="shared" si="4"/>
        <v/>
      </c>
      <c r="B60" s="60" t="s">
        <v>162</v>
      </c>
      <c r="C60" s="57" t="str">
        <f t="shared" si="5"/>
        <v>EA</v>
      </c>
      <c r="D60" s="69" t="str">
        <f t="shared" si="6"/>
        <v/>
      </c>
      <c r="E60" s="54" t="s">
        <v>24</v>
      </c>
    </row>
    <row r="61" spans="1:5">
      <c r="A61" s="110" t="str">
        <f t="shared" si="4"/>
        <v/>
      </c>
      <c r="B61" s="60" t="s">
        <v>72</v>
      </c>
      <c r="C61" s="57" t="str">
        <f t="shared" si="5"/>
        <v>EA</v>
      </c>
      <c r="D61" s="69" t="str">
        <f t="shared" si="6"/>
        <v/>
      </c>
      <c r="E61" s="54" t="s">
        <v>24</v>
      </c>
    </row>
    <row r="62" spans="1:5">
      <c r="A62" s="110" t="str">
        <f t="shared" si="4"/>
        <v/>
      </c>
      <c r="B62" s="60" t="s">
        <v>163</v>
      </c>
      <c r="C62" s="57" t="str">
        <f t="shared" si="5"/>
        <v>EA</v>
      </c>
      <c r="D62" s="69" t="str">
        <f t="shared" si="6"/>
        <v/>
      </c>
      <c r="E62" s="54" t="s">
        <v>24</v>
      </c>
    </row>
    <row r="63" spans="1:5">
      <c r="A63" s="110" t="str">
        <f t="shared" si="4"/>
        <v/>
      </c>
      <c r="B63" s="60" t="s">
        <v>169</v>
      </c>
      <c r="C63" s="57" t="str">
        <f t="shared" ref="C63" si="8">VLOOKUP(B63,MasterSIB,2,FALSE)</f>
        <v>EA</v>
      </c>
      <c r="D63" s="69" t="str">
        <f t="shared" si="6"/>
        <v/>
      </c>
      <c r="E63" s="54" t="s">
        <v>24</v>
      </c>
    </row>
    <row r="64" spans="1:5">
      <c r="A64" s="110" t="str">
        <f t="shared" si="4"/>
        <v/>
      </c>
      <c r="B64" s="60" t="s">
        <v>58</v>
      </c>
      <c r="C64" s="57" t="str">
        <f t="shared" si="5"/>
        <v>EA</v>
      </c>
      <c r="D64" s="69" t="str">
        <f t="shared" si="6"/>
        <v/>
      </c>
      <c r="E64" s="54" t="s">
        <v>24</v>
      </c>
    </row>
    <row r="65" spans="1:5">
      <c r="A65" s="110" t="str">
        <f t="shared" si="4"/>
        <v/>
      </c>
      <c r="B65" s="60" t="s">
        <v>52</v>
      </c>
      <c r="C65" s="57" t="str">
        <f t="shared" si="5"/>
        <v>EA</v>
      </c>
      <c r="D65" s="69" t="str">
        <f t="shared" si="6"/>
        <v/>
      </c>
      <c r="E65" s="54" t="s">
        <v>24</v>
      </c>
    </row>
    <row r="66" spans="1:5">
      <c r="A66" s="110" t="str">
        <f t="shared" si="4"/>
        <v/>
      </c>
      <c r="B66" s="60" t="s">
        <v>63</v>
      </c>
      <c r="C66" s="57" t="str">
        <f t="shared" si="5"/>
        <v>EA</v>
      </c>
      <c r="D66" s="69" t="str">
        <f t="shared" si="6"/>
        <v/>
      </c>
      <c r="E66" s="54" t="s">
        <v>24</v>
      </c>
    </row>
    <row r="67" spans="1:5">
      <c r="A67" s="110" t="str">
        <f t="shared" si="4"/>
        <v/>
      </c>
      <c r="B67" s="60" t="s">
        <v>64</v>
      </c>
      <c r="C67" s="57" t="str">
        <f t="shared" si="5"/>
        <v>EA</v>
      </c>
      <c r="D67" s="69" t="str">
        <f t="shared" si="6"/>
        <v/>
      </c>
      <c r="E67" s="54" t="s">
        <v>24</v>
      </c>
    </row>
    <row r="68" spans="1:5">
      <c r="A68" s="110" t="str">
        <f t="shared" si="4"/>
        <v/>
      </c>
      <c r="B68" s="60" t="s">
        <v>69</v>
      </c>
      <c r="C68" s="57" t="str">
        <f t="shared" si="5"/>
        <v>EA</v>
      </c>
      <c r="D68" s="69" t="str">
        <f t="shared" si="6"/>
        <v/>
      </c>
      <c r="E68" s="54" t="s">
        <v>24</v>
      </c>
    </row>
    <row r="69" spans="1:5">
      <c r="A69" s="110" t="str">
        <f t="shared" si="4"/>
        <v/>
      </c>
      <c r="B69" s="60" t="s">
        <v>141</v>
      </c>
      <c r="C69" s="57" t="str">
        <f t="shared" si="5"/>
        <v>EA</v>
      </c>
      <c r="D69" s="69" t="str">
        <f t="shared" si="6"/>
        <v/>
      </c>
      <c r="E69" s="54" t="s">
        <v>24</v>
      </c>
    </row>
    <row r="70" spans="1:5">
      <c r="A70" s="110" t="str">
        <f t="shared" si="4"/>
        <v/>
      </c>
      <c r="B70" s="60" t="s">
        <v>262</v>
      </c>
      <c r="C70" s="57" t="s">
        <v>20</v>
      </c>
      <c r="D70" s="69" t="str">
        <f t="shared" si="6"/>
        <v/>
      </c>
      <c r="E70" s="54" t="s">
        <v>24</v>
      </c>
    </row>
    <row r="71" spans="1:5">
      <c r="A71" s="110" t="str">
        <f t="shared" si="4"/>
        <v/>
      </c>
      <c r="B71" s="60" t="s">
        <v>263</v>
      </c>
      <c r="C71" s="57" t="s">
        <v>20</v>
      </c>
      <c r="D71" s="69" t="str">
        <f t="shared" si="6"/>
        <v/>
      </c>
      <c r="E71" s="54" t="s">
        <v>24</v>
      </c>
    </row>
    <row r="72" spans="1:5">
      <c r="A72" s="110" t="str">
        <f t="shared" si="4"/>
        <v/>
      </c>
      <c r="B72" s="60" t="s">
        <v>73</v>
      </c>
      <c r="C72" s="57" t="str">
        <f t="shared" si="5"/>
        <v>EA</v>
      </c>
      <c r="D72" s="69" t="str">
        <f t="shared" si="6"/>
        <v/>
      </c>
      <c r="E72" s="54" t="s">
        <v>24</v>
      </c>
    </row>
    <row r="73" spans="1:5">
      <c r="A73" s="110" t="str">
        <f t="shared" si="4"/>
        <v/>
      </c>
      <c r="B73" s="60" t="s">
        <v>38</v>
      </c>
      <c r="C73" s="57" t="str">
        <f t="shared" si="5"/>
        <v>BX</v>
      </c>
      <c r="D73" s="69" t="str">
        <f t="shared" si="6"/>
        <v/>
      </c>
      <c r="E73" s="54" t="s">
        <v>24</v>
      </c>
    </row>
    <row r="74" spans="1:5">
      <c r="A74" s="110" t="str">
        <f t="shared" si="4"/>
        <v/>
      </c>
      <c r="B74" s="60" t="s">
        <v>68</v>
      </c>
      <c r="C74" s="57" t="str">
        <f t="shared" si="5"/>
        <v>EA</v>
      </c>
      <c r="D74" s="69" t="str">
        <f t="shared" si="6"/>
        <v/>
      </c>
      <c r="E74" s="54" t="s">
        <v>24</v>
      </c>
    </row>
    <row r="75" spans="1:5">
      <c r="A75" s="110" t="str">
        <f t="shared" si="4"/>
        <v/>
      </c>
      <c r="B75" s="60" t="s">
        <v>150</v>
      </c>
      <c r="C75" s="57" t="str">
        <f t="shared" si="5"/>
        <v>BX</v>
      </c>
      <c r="D75" s="69" t="str">
        <f t="shared" si="6"/>
        <v/>
      </c>
      <c r="E75" s="54" t="s">
        <v>24</v>
      </c>
    </row>
    <row r="76" spans="1:5">
      <c r="A76" s="110" t="str">
        <f t="shared" si="4"/>
        <v/>
      </c>
      <c r="B76" s="60" t="s">
        <v>358</v>
      </c>
      <c r="C76" s="57" t="str">
        <f t="shared" si="5"/>
        <v>EA</v>
      </c>
      <c r="D76" s="69" t="str">
        <f t="shared" si="6"/>
        <v/>
      </c>
      <c r="E76" s="54" t="s">
        <v>24</v>
      </c>
    </row>
    <row r="77" spans="1:5">
      <c r="A77" s="110" t="str">
        <f t="shared" si="4"/>
        <v/>
      </c>
      <c r="B77" s="60" t="s">
        <v>273</v>
      </c>
      <c r="C77" s="57" t="str">
        <f t="shared" si="5"/>
        <v>EA</v>
      </c>
      <c r="D77" s="69" t="str">
        <f t="shared" si="6"/>
        <v/>
      </c>
      <c r="E77" s="54" t="s">
        <v>24</v>
      </c>
    </row>
    <row r="78" spans="1:5">
      <c r="A78" s="110" t="str">
        <f t="shared" si="4"/>
        <v/>
      </c>
      <c r="B78" s="246" t="s">
        <v>274</v>
      </c>
      <c r="C78" s="57" t="str">
        <f t="shared" si="5"/>
        <v>EA</v>
      </c>
      <c r="D78" s="69" t="str">
        <f t="shared" si="6"/>
        <v/>
      </c>
      <c r="E78" s="54" t="s">
        <v>24</v>
      </c>
    </row>
    <row r="79" spans="1:5">
      <c r="A79" s="110" t="str">
        <f t="shared" si="4"/>
        <v/>
      </c>
      <c r="B79" s="246" t="s">
        <v>313</v>
      </c>
      <c r="C79" s="57" t="str">
        <f>VLOOKUP(B79,MasterSIB,2,FALSE)</f>
        <v>EA</v>
      </c>
      <c r="D79" s="69" t="str">
        <f t="shared" si="6"/>
        <v/>
      </c>
      <c r="E79" s="54" t="s">
        <v>24</v>
      </c>
    </row>
    <row r="80" spans="1:5">
      <c r="A80" s="110" t="str">
        <f t="shared" si="4"/>
        <v/>
      </c>
      <c r="B80" s="246" t="s">
        <v>275</v>
      </c>
      <c r="C80" s="57" t="str">
        <f t="shared" si="5"/>
        <v>EA</v>
      </c>
      <c r="D80" s="69" t="str">
        <f t="shared" si="6"/>
        <v/>
      </c>
      <c r="E80" s="54" t="s">
        <v>24</v>
      </c>
    </row>
    <row r="81" spans="1:5">
      <c r="A81" s="110" t="str">
        <f t="shared" si="4"/>
        <v/>
      </c>
      <c r="B81" s="246" t="s">
        <v>268</v>
      </c>
      <c r="C81" s="57" t="str">
        <f t="shared" si="5"/>
        <v>EA</v>
      </c>
      <c r="D81" s="69" t="str">
        <f t="shared" si="6"/>
        <v/>
      </c>
      <c r="E81" s="54" t="s">
        <v>24</v>
      </c>
    </row>
    <row r="82" spans="1:5">
      <c r="A82" s="110" t="str">
        <f t="shared" si="4"/>
        <v/>
      </c>
      <c r="B82" s="246" t="s">
        <v>311</v>
      </c>
      <c r="C82" s="57" t="str">
        <f t="shared" si="5"/>
        <v>EA</v>
      </c>
      <c r="D82" s="69" t="str">
        <f t="shared" si="6"/>
        <v/>
      </c>
      <c r="E82" s="54" t="s">
        <v>24</v>
      </c>
    </row>
    <row r="83" spans="1:5">
      <c r="A83" s="110" t="str">
        <f t="shared" si="4"/>
        <v/>
      </c>
      <c r="B83" s="246" t="s">
        <v>320</v>
      </c>
      <c r="C83" s="57" t="str">
        <f>VLOOKUP(B83,MstrAncills,2,FALSE)</f>
        <v>EA</v>
      </c>
      <c r="D83" s="69" t="str">
        <f t="shared" ref="D83" si="9">VLOOKUP(B83,MasterSIB,8,FALSE)</f>
        <v/>
      </c>
      <c r="E83" s="54" t="s">
        <v>24</v>
      </c>
    </row>
  </sheetData>
  <sheetProtection algorithmName="SHA-512" hashValue="aTkz01OmuS046ebOY6ynj74I1YFe0kF9Qnd4VKzuJtwufDOm7n8C+DDSuFWu4lZSKzNnl0Hwa+25c7dP1tKKNQ==" saltValue="XEe78B75fk41f5oCswtS2g==" spinCount="100000" sheet="1" formatCells="0" formatColumns="0" formatRows="0" sort="0" autoFilter="0"/>
  <sortState xmlns:xlrd2="http://schemas.microsoft.com/office/spreadsheetml/2017/richdata2" ref="C22:F28">
    <sortCondition ref="C22:C28"/>
  </sortState>
  <mergeCells count="6">
    <mergeCell ref="A40:E40"/>
    <mergeCell ref="A2:G2"/>
    <mergeCell ref="A9:D9"/>
    <mergeCell ref="A10:D10"/>
    <mergeCell ref="E32:F32"/>
    <mergeCell ref="E33:F33"/>
  </mergeCells>
  <conditionalFormatting sqref="A42:A83">
    <cfRule type="duplicateValues" dxfId="4" priority="24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  <pageSetUpPr fitToPage="1"/>
  </sheetPr>
  <dimension ref="A1:G71"/>
  <sheetViews>
    <sheetView workbookViewId="0"/>
  </sheetViews>
  <sheetFormatPr defaultColWidth="9.21875" defaultRowHeight="13.8"/>
  <cols>
    <col min="1" max="1" width="16.21875" style="31" customWidth="1"/>
    <col min="2" max="2" width="69.21875" style="18" customWidth="1"/>
    <col min="3" max="3" width="20" style="24" customWidth="1"/>
    <col min="4" max="4" width="12.77734375" style="18" customWidth="1"/>
    <col min="5" max="5" width="15.21875" style="18" customWidth="1"/>
    <col min="6" max="6" width="12.77734375" style="18" bestFit="1" customWidth="1"/>
    <col min="7" max="7" width="11.5546875" style="18" customWidth="1"/>
    <col min="8" max="16384" width="9.21875" style="18"/>
  </cols>
  <sheetData>
    <row r="1" spans="1:7" ht="15.6" customHeight="1">
      <c r="A1" s="18" t="s">
        <v>259</v>
      </c>
      <c r="C1" s="1" t="s">
        <v>114</v>
      </c>
    </row>
    <row r="2" spans="1:7" ht="51" customHeight="1">
      <c r="A2" s="459" t="str">
        <f>'CMU PAH Price Schedule 2023'!A3:H3</f>
        <v>NHS National Framework Agreement Home Delivery Service – Pulmonary Hypertension
Period of framework:  1 June 2024 to 31 May 2026 with options to extend for up to a total period of 24 months.
Framework reference number:  CM/MSR/17/5557</v>
      </c>
      <c r="B2" s="460"/>
      <c r="C2" s="460"/>
      <c r="D2" s="460"/>
      <c r="E2" s="460"/>
      <c r="F2" s="460"/>
      <c r="G2" s="461"/>
    </row>
    <row r="3" spans="1:7" ht="8.25" customHeight="1">
      <c r="A3" s="239"/>
      <c r="B3" s="240"/>
      <c r="C3" s="241"/>
      <c r="D3" s="242"/>
      <c r="E3" s="242"/>
      <c r="F3" s="242"/>
      <c r="G3" s="242"/>
    </row>
    <row r="4" spans="1:7" ht="21" customHeight="1">
      <c r="A4" s="238" t="s">
        <v>158</v>
      </c>
      <c r="B4" s="243" t="str">
        <f>'CMU PAH Price Schedule 2023'!E6</f>
        <v xml:space="preserve">Please enter your Company Name Here </v>
      </c>
      <c r="C4" s="242"/>
      <c r="D4" s="242"/>
      <c r="E4" s="242"/>
      <c r="F4" s="242"/>
      <c r="G4" s="242"/>
    </row>
    <row r="5" spans="1:7" ht="14.4">
      <c r="A5" s="244"/>
      <c r="B5" s="245"/>
      <c r="C5" s="244"/>
      <c r="D5" s="244"/>
      <c r="E5" s="244"/>
      <c r="F5" s="244"/>
      <c r="G5" s="244"/>
    </row>
    <row r="6" spans="1:7" ht="15.6">
      <c r="A6" s="229" t="s">
        <v>220</v>
      </c>
      <c r="B6" s="230"/>
    </row>
    <row r="7" spans="1:7">
      <c r="A7" s="23"/>
    </row>
    <row r="8" spans="1:7" ht="84" customHeight="1"/>
    <row r="9" spans="1:7" ht="15" customHeight="1">
      <c r="A9" s="457" t="s">
        <v>126</v>
      </c>
      <c r="B9" s="457"/>
      <c r="C9" s="457"/>
      <c r="D9" s="457"/>
      <c r="E9" s="25" t="s">
        <v>25</v>
      </c>
    </row>
    <row r="10" spans="1:7" ht="15" customHeight="1">
      <c r="A10" s="458" t="s">
        <v>41</v>
      </c>
      <c r="B10" s="458"/>
      <c r="C10" s="458"/>
      <c r="D10" s="458"/>
      <c r="E10" s="27" t="s">
        <v>26</v>
      </c>
    </row>
    <row r="11" spans="1:7" ht="15" customHeight="1">
      <c r="A11" s="135"/>
      <c r="B11" s="135"/>
      <c r="C11" s="135"/>
      <c r="D11" s="135"/>
      <c r="E11" s="27"/>
    </row>
    <row r="12" spans="1:7" s="26" customFormat="1" ht="16.5" customHeight="1">
      <c r="A12" s="23"/>
      <c r="C12" s="43"/>
      <c r="D12" s="44"/>
      <c r="F12" s="18"/>
    </row>
    <row r="13" spans="1:7" s="26" customFormat="1" ht="17.25" customHeight="1">
      <c r="A13" s="45"/>
      <c r="C13" s="18"/>
      <c r="D13" s="18"/>
      <c r="E13" s="46" t="s">
        <v>29</v>
      </c>
      <c r="F13" s="46" t="s">
        <v>111</v>
      </c>
    </row>
    <row r="14" spans="1:7">
      <c r="A14" s="93" t="s">
        <v>85</v>
      </c>
      <c r="B14" s="93" t="s">
        <v>13</v>
      </c>
      <c r="C14" s="40" t="s">
        <v>23</v>
      </c>
      <c r="D14" s="40" t="s">
        <v>17</v>
      </c>
      <c r="E14" s="29" t="s">
        <v>48</v>
      </c>
      <c r="F14" s="29"/>
    </row>
    <row r="15" spans="1:7" ht="13.5" customHeight="1">
      <c r="A15" s="20" t="str">
        <f>IF(VLOOKUP(B15,MstrAncills,3,FALSE)="","",VLOOKUP(B15,'Master Ancillaries'!$B$8:$D$38,3,FALSE))</f>
        <v/>
      </c>
      <c r="B15" s="42" t="s">
        <v>68</v>
      </c>
      <c r="C15" s="82" t="str">
        <f>VLOOKUP(B15,MstrAncills,2,FALSE)</f>
        <v>EA</v>
      </c>
      <c r="D15" s="83" t="str">
        <f>VLOOKUP(B15,MstrAncills,8,FALSE)</f>
        <v/>
      </c>
      <c r="E15" s="84">
        <v>1</v>
      </c>
      <c r="F15" s="148" t="str">
        <f>IFERROR(D15*E15,"")</f>
        <v/>
      </c>
    </row>
    <row r="16" spans="1:7">
      <c r="A16" s="20" t="str">
        <f>IF(VLOOKUP(B16,MstrAncills,3,FALSE)="","",VLOOKUP(B16,'Master Ancillaries'!$B$8:$D$38,3,FALSE))</f>
        <v/>
      </c>
      <c r="B16" s="42" t="s">
        <v>142</v>
      </c>
      <c r="C16" s="82" t="str">
        <f>VLOOKUP(B16,MstrAncills,2,FALSE)</f>
        <v>EA</v>
      </c>
      <c r="D16" s="83" t="str">
        <f>VLOOKUP(B16,MstrAncills,8,FALSE)</f>
        <v/>
      </c>
      <c r="E16" s="84">
        <v>14</v>
      </c>
      <c r="F16" s="148" t="str">
        <f t="shared" ref="F16:F18" si="0">IFERROR(D16*E16,"")</f>
        <v/>
      </c>
    </row>
    <row r="17" spans="1:7" ht="14.4">
      <c r="A17" s="20" t="str">
        <f>IF(VLOOKUP(B17,MstrAncills,3,FALSE)="","",VLOOKUP(B17,'Master Ancillaries'!$B$8:$D$38,3,FALSE))</f>
        <v/>
      </c>
      <c r="B17" t="s">
        <v>77</v>
      </c>
      <c r="C17" s="82" t="str">
        <f>VLOOKUP(B17,MstrAncills,2,FALSE)</f>
        <v>EA</v>
      </c>
      <c r="D17" s="83" t="str">
        <f>VLOOKUP(B17,MstrAncills,8,FALSE)</f>
        <v/>
      </c>
      <c r="E17" s="144">
        <v>18</v>
      </c>
      <c r="F17" s="148" t="str">
        <f t="shared" si="0"/>
        <v/>
      </c>
    </row>
    <row r="18" spans="1:7">
      <c r="A18" s="20" t="str">
        <f>IF(VLOOKUP(B18,MstrAncills,3,FALSE)="","",VLOOKUP(B18,'Master Ancillaries'!$B$8:$D$38,3,FALSE))</f>
        <v/>
      </c>
      <c r="B18" s="77" t="s">
        <v>137</v>
      </c>
      <c r="C18" s="82" t="str">
        <f>VLOOKUP(B18,MstrAncills,2,FALSE)</f>
        <v>BX</v>
      </c>
      <c r="D18" s="83" t="str">
        <f>VLOOKUP(B18,MstrAncills,8,FALSE)</f>
        <v/>
      </c>
      <c r="E18" s="85">
        <v>1</v>
      </c>
      <c r="F18" s="148" t="str">
        <f t="shared" si="0"/>
        <v/>
      </c>
    </row>
    <row r="19" spans="1:7">
      <c r="A19" s="20" t="str">
        <f>IF(VLOOKUP(B19,MstrAncills,3,FALSE)="","",VLOOKUP(B19,'Master Ancillaries'!$B$8:$D$38,3,FALSE))</f>
        <v/>
      </c>
      <c r="B19" s="77" t="s">
        <v>134</v>
      </c>
      <c r="C19" s="137" t="s">
        <v>57</v>
      </c>
      <c r="D19" s="83" t="str">
        <f>VLOOKUP(B19,'Master Ancillaries'!$B$8:$I$38,8,FALSE)</f>
        <v>FOC</v>
      </c>
      <c r="E19" s="137">
        <v>1</v>
      </c>
      <c r="F19" s="137" t="s">
        <v>55</v>
      </c>
    </row>
    <row r="20" spans="1:7">
      <c r="A20" s="20" t="str">
        <f>IF(VLOOKUP(B20,MstrAncills,3,FALSE)="","",VLOOKUP(B20,'Master Ancillaries'!$B$8:$D$38,3,FALSE))</f>
        <v/>
      </c>
      <c r="B20" s="77" t="s">
        <v>135</v>
      </c>
      <c r="C20" s="137" t="s">
        <v>57</v>
      </c>
      <c r="D20" s="83" t="str">
        <f>VLOOKUP(B20,'Master Ancillaries'!$B$8:$I$38,8,FALSE)</f>
        <v>FOC</v>
      </c>
      <c r="E20" s="137">
        <v>1</v>
      </c>
      <c r="F20" s="137" t="s">
        <v>55</v>
      </c>
    </row>
    <row r="21" spans="1:7">
      <c r="A21" s="20" t="str">
        <f>IF(VLOOKUP(B21,MstrAncills,3,FALSE)="","",VLOOKUP(B21,'Master Ancillaries'!$B$8:$D$38,3,FALSE))</f>
        <v/>
      </c>
      <c r="B21" s="77" t="s">
        <v>136</v>
      </c>
      <c r="C21" s="137" t="s">
        <v>57</v>
      </c>
      <c r="D21" s="83" t="str">
        <f>VLOOKUP(B21,'Master Ancillaries'!$B$8:$I$38,8,FALSE)</f>
        <v>FOC</v>
      </c>
      <c r="E21" s="137">
        <v>1</v>
      </c>
      <c r="F21" s="137" t="s">
        <v>55</v>
      </c>
    </row>
    <row r="22" spans="1:7">
      <c r="A22" s="20" t="str">
        <f>IF(VLOOKUP(B22,MstrAncills,3,FALSE)="","",VLOOKUP(B22,'Master Ancillaries'!$B$8:$D$38,3,FALSE))</f>
        <v/>
      </c>
      <c r="B22" s="19" t="s">
        <v>130</v>
      </c>
      <c r="C22" s="82" t="str">
        <f t="shared" ref="C22:C28" si="1">VLOOKUP(B22,MstrAncills,2,FALSE)</f>
        <v>EA</v>
      </c>
      <c r="D22" s="83" t="str">
        <f>VLOOKUP(B22,MstrAncills,8,FALSE)</f>
        <v/>
      </c>
      <c r="E22" s="85">
        <v>1</v>
      </c>
      <c r="F22" s="148" t="str">
        <f t="shared" ref="F22" si="2">IFERROR(D22*E22,"")</f>
        <v/>
      </c>
    </row>
    <row r="23" spans="1:7">
      <c r="A23" s="20" t="str">
        <f>IF(VLOOKUP(B23,MstrAncills,3,FALSE)="","",VLOOKUP(B23,'Master Ancillaries'!$B$8:$D$38,3,FALSE))</f>
        <v/>
      </c>
      <c r="B23" s="19" t="s">
        <v>129</v>
      </c>
      <c r="C23" s="82" t="str">
        <f t="shared" si="1"/>
        <v>EA</v>
      </c>
      <c r="D23" s="83" t="str">
        <f>VLOOKUP(B23,'Master Ancillaries'!$B$8:$I$38,8,FALSE)</f>
        <v>FOC</v>
      </c>
      <c r="E23" s="137">
        <v>1</v>
      </c>
      <c r="F23" s="149" t="s">
        <v>55</v>
      </c>
      <c r="G23" s="18" t="s">
        <v>147</v>
      </c>
    </row>
    <row r="24" spans="1:7">
      <c r="A24" s="20" t="str">
        <f>IF(VLOOKUP(B24,MstrAncills,3,FALSE)="","",VLOOKUP(B24,'Master Ancillaries'!$B$8:$D$38,3,FALSE))</f>
        <v/>
      </c>
      <c r="B24" s="42" t="s">
        <v>150</v>
      </c>
      <c r="C24" s="82" t="str">
        <f t="shared" si="1"/>
        <v>BX</v>
      </c>
      <c r="D24" s="83" t="str">
        <f>VLOOKUP(B24,MstrAncills,8,FALSE)</f>
        <v/>
      </c>
      <c r="E24" s="86">
        <v>1</v>
      </c>
      <c r="F24" s="151" t="str">
        <f t="shared" ref="F24:F28" si="3">IFERROR(D24*E24,"")</f>
        <v/>
      </c>
    </row>
    <row r="25" spans="1:7">
      <c r="A25" s="20" t="str">
        <f>IF(VLOOKUP(B25,MstrAncills,3,FALSE)="","",VLOOKUP(B25,'Master Ancillaries'!$B$8:$D$38,3,FALSE))</f>
        <v/>
      </c>
      <c r="B25" s="81" t="s">
        <v>67</v>
      </c>
      <c r="C25" s="82" t="str">
        <f t="shared" si="1"/>
        <v>EA</v>
      </c>
      <c r="D25" s="83" t="str">
        <f>VLOOKUP(B25,MstrAncills,8,FALSE)</f>
        <v/>
      </c>
      <c r="E25" s="87">
        <v>1</v>
      </c>
      <c r="F25" s="151" t="str">
        <f t="shared" si="3"/>
        <v/>
      </c>
    </row>
    <row r="26" spans="1:7">
      <c r="A26" s="20" t="str">
        <f>IF(VLOOKUP(B26,MstrAncills,3,FALSE)="","",VLOOKUP(B26,'Master Ancillaries'!$B$8:$D$38,3,FALSE))</f>
        <v/>
      </c>
      <c r="B26" s="63" t="s">
        <v>73</v>
      </c>
      <c r="C26" s="82" t="str">
        <f t="shared" si="1"/>
        <v>EA</v>
      </c>
      <c r="D26" s="83" t="str">
        <f>VLOOKUP(B26,MstrAncills,8,FALSE)</f>
        <v/>
      </c>
      <c r="E26" s="87">
        <v>4</v>
      </c>
      <c r="F26" s="151" t="str">
        <f t="shared" si="3"/>
        <v/>
      </c>
    </row>
    <row r="27" spans="1:7">
      <c r="A27" s="20" t="str">
        <f>IF(VLOOKUP(B27,MstrAncills,3,FALSE)="","",VLOOKUP(B27,'Master Ancillaries'!$B$8:$D$38,3,FALSE))</f>
        <v/>
      </c>
      <c r="B27" s="81" t="s">
        <v>81</v>
      </c>
      <c r="C27" s="82" t="str">
        <f t="shared" si="1"/>
        <v>EA</v>
      </c>
      <c r="D27" s="83" t="str">
        <f>VLOOKUP(B27,MstrAncills,8,FALSE)</f>
        <v/>
      </c>
      <c r="E27" s="87">
        <v>2</v>
      </c>
      <c r="F27" s="151" t="str">
        <f t="shared" si="3"/>
        <v/>
      </c>
    </row>
    <row r="28" spans="1:7" ht="12.75" customHeight="1">
      <c r="A28" s="20" t="str">
        <f>IF(VLOOKUP(B28,MstrAncills,3,FALSE)="","",VLOOKUP(B28,'Master Ancillaries'!$B$8:$D$38,3,FALSE))</f>
        <v/>
      </c>
      <c r="B28" s="81" t="s">
        <v>38</v>
      </c>
      <c r="C28" s="82" t="str">
        <f t="shared" si="1"/>
        <v>EA</v>
      </c>
      <c r="D28" s="83" t="str">
        <f>VLOOKUP(B28,MstrAncills,8,FALSE)</f>
        <v/>
      </c>
      <c r="E28" s="64">
        <v>1</v>
      </c>
      <c r="F28" s="151" t="str">
        <f t="shared" si="3"/>
        <v/>
      </c>
    </row>
    <row r="29" spans="1:7" customFormat="1" ht="14.4">
      <c r="A29" s="18"/>
      <c r="B29" s="18"/>
      <c r="C29" s="18"/>
      <c r="D29" s="18"/>
      <c r="E29" s="18"/>
    </row>
    <row r="30" spans="1:7" ht="15" customHeight="1">
      <c r="A30" s="18"/>
      <c r="C30" s="18"/>
      <c r="F30" s="113">
        <f>SUM(F15:F23)</f>
        <v>0</v>
      </c>
    </row>
    <row r="31" spans="1:7" ht="15" customHeight="1">
      <c r="A31" s="18"/>
      <c r="C31" s="18"/>
      <c r="F31" s="114">
        <f>SUM(F24:F28)</f>
        <v>0</v>
      </c>
    </row>
    <row r="33" spans="1:5" ht="24" customHeight="1">
      <c r="A33" s="36" t="s">
        <v>32</v>
      </c>
      <c r="B33" s="36"/>
      <c r="C33" s="106" t="s">
        <v>106</v>
      </c>
    </row>
    <row r="34" spans="1:5">
      <c r="A34" s="37" t="s">
        <v>33</v>
      </c>
      <c r="B34" s="37"/>
      <c r="C34" s="41">
        <f>F30*1</f>
        <v>0</v>
      </c>
    </row>
    <row r="35" spans="1:5">
      <c r="A35" s="37" t="s">
        <v>34</v>
      </c>
      <c r="B35" s="37"/>
      <c r="C35" s="41">
        <f>F30*2</f>
        <v>0</v>
      </c>
    </row>
    <row r="36" spans="1:5">
      <c r="A36" s="37" t="s">
        <v>36</v>
      </c>
      <c r="B36" s="37"/>
      <c r="C36" s="41">
        <f>F30*4</f>
        <v>0</v>
      </c>
      <c r="D36" s="48"/>
    </row>
    <row r="37" spans="1:5">
      <c r="A37" s="37" t="s">
        <v>35</v>
      </c>
      <c r="B37" s="37"/>
      <c r="C37" s="41">
        <f>F31</f>
        <v>0</v>
      </c>
      <c r="D37" s="48"/>
    </row>
    <row r="38" spans="1:5">
      <c r="D38" s="48"/>
    </row>
    <row r="39" spans="1:5">
      <c r="A39" s="456" t="s">
        <v>27</v>
      </c>
      <c r="B39" s="456"/>
      <c r="C39" s="456"/>
      <c r="D39" s="456"/>
      <c r="E39" s="456"/>
    </row>
    <row r="40" spans="1:5">
      <c r="A40" s="61"/>
      <c r="B40" s="61"/>
      <c r="C40" s="61"/>
      <c r="D40" s="61"/>
      <c r="E40" s="61"/>
    </row>
    <row r="41" spans="1:5">
      <c r="A41" s="93" t="s">
        <v>85</v>
      </c>
      <c r="B41" s="93" t="s">
        <v>13</v>
      </c>
      <c r="C41" s="40" t="s">
        <v>23</v>
      </c>
      <c r="D41" s="40" t="s">
        <v>17</v>
      </c>
    </row>
    <row r="42" spans="1:5">
      <c r="A42" s="110" t="str">
        <f>IF(VLOOKUP(B42,MasterSIB,3,FALSE)="","",VLOOKUP(B42,'Master SIB Ancillaries'!$B$6:$I$81,3,FALSE))</f>
        <v/>
      </c>
      <c r="B42" s="60" t="s">
        <v>75</v>
      </c>
      <c r="C42" s="73" t="str">
        <f t="shared" ref="C42:C70" si="4">VLOOKUP(B42,MasterSIB,2,FALSE)</f>
        <v>EA</v>
      </c>
      <c r="D42" s="123" t="str">
        <f t="shared" ref="D42:D70" si="5">VLOOKUP(B42,MasterSIB,8,FALSE)</f>
        <v/>
      </c>
      <c r="E42" s="54" t="s">
        <v>24</v>
      </c>
    </row>
    <row r="43" spans="1:5">
      <c r="A43" s="110" t="str">
        <f>IF(VLOOKUP(B43,MasterSIB,3,FALSE)="","",VLOOKUP(B43,'Master SIB Ancillaries'!$B$6:$I$81,3,FALSE))</f>
        <v/>
      </c>
      <c r="B43" s="60" t="s">
        <v>76</v>
      </c>
      <c r="C43" s="73" t="str">
        <f t="shared" si="4"/>
        <v>EA</v>
      </c>
      <c r="D43" s="123" t="str">
        <f t="shared" si="5"/>
        <v/>
      </c>
      <c r="E43" s="54" t="s">
        <v>24</v>
      </c>
    </row>
    <row r="44" spans="1:5">
      <c r="A44" s="110" t="str">
        <f>IF(VLOOKUP(B44,MasterSIB,3,FALSE)="","",VLOOKUP(B44,'Master SIB Ancillaries'!$B$6:$I$81,3,FALSE))</f>
        <v/>
      </c>
      <c r="B44" s="70" t="s">
        <v>115</v>
      </c>
      <c r="C44" s="73" t="str">
        <f t="shared" si="4"/>
        <v>EA</v>
      </c>
      <c r="D44" s="123" t="str">
        <f t="shared" si="5"/>
        <v/>
      </c>
      <c r="E44" s="74" t="s">
        <v>24</v>
      </c>
    </row>
    <row r="45" spans="1:5">
      <c r="A45" s="110" t="str">
        <f>IF(VLOOKUP(B45,MasterSIB,3,FALSE)="","",VLOOKUP(B45,'Master SIB Ancillaries'!$B$6:$I$81,3,FALSE))</f>
        <v/>
      </c>
      <c r="B45" s="70" t="s">
        <v>56</v>
      </c>
      <c r="C45" s="73" t="str">
        <f t="shared" si="4"/>
        <v>EA</v>
      </c>
      <c r="D45" s="123" t="str">
        <f t="shared" si="5"/>
        <v/>
      </c>
      <c r="E45" s="74" t="s">
        <v>24</v>
      </c>
    </row>
    <row r="46" spans="1:5" s="80" customFormat="1">
      <c r="A46" s="110" t="str">
        <f>IF(VLOOKUP(B46,MasterSIB,3,FALSE)="","",VLOOKUP(B46,'Master SIB Ancillaries'!$B$6:$I$81,3,FALSE))</f>
        <v/>
      </c>
      <c r="B46" s="60" t="s">
        <v>189</v>
      </c>
      <c r="C46" s="73" t="str">
        <f t="shared" si="4"/>
        <v>EA</v>
      </c>
      <c r="D46" s="123" t="str">
        <f t="shared" si="5"/>
        <v/>
      </c>
      <c r="E46" s="74" t="s">
        <v>24</v>
      </c>
    </row>
    <row r="47" spans="1:5">
      <c r="A47" s="110" t="str">
        <f>IF(VLOOKUP(B47,MasterSIB,3,FALSE)="","",VLOOKUP(B47,'Master SIB Ancillaries'!$B$6:$I$81,3,FALSE))</f>
        <v/>
      </c>
      <c r="B47" s="60" t="s">
        <v>80</v>
      </c>
      <c r="C47" s="73" t="str">
        <f t="shared" si="4"/>
        <v>EA</v>
      </c>
      <c r="D47" s="123" t="str">
        <f t="shared" si="5"/>
        <v/>
      </c>
      <c r="E47" s="75" t="s">
        <v>24</v>
      </c>
    </row>
    <row r="48" spans="1:5">
      <c r="A48" s="110" t="str">
        <f>IF(VLOOKUP(B48,MasterSIB,3,FALSE)="","",VLOOKUP(B48,'Master SIB Ancillaries'!$B$6:$I$81,3,FALSE))</f>
        <v/>
      </c>
      <c r="B48" s="60" t="s">
        <v>77</v>
      </c>
      <c r="C48" s="73" t="str">
        <f t="shared" si="4"/>
        <v>EA</v>
      </c>
      <c r="D48" s="123" t="str">
        <f t="shared" si="5"/>
        <v/>
      </c>
      <c r="E48" s="75" t="s">
        <v>24</v>
      </c>
    </row>
    <row r="49" spans="1:5">
      <c r="A49" s="110" t="str">
        <f>IF(VLOOKUP(B49,MasterSIB,3,FALSE)="","",VLOOKUP(B49,'Master SIB Ancillaries'!$B$6:$I$81,3,FALSE))</f>
        <v/>
      </c>
      <c r="B49" s="72" t="s">
        <v>44</v>
      </c>
      <c r="C49" s="73" t="str">
        <f t="shared" si="4"/>
        <v>EA</v>
      </c>
      <c r="D49" s="123" t="str">
        <f t="shared" si="5"/>
        <v/>
      </c>
      <c r="E49" s="79" t="s">
        <v>24</v>
      </c>
    </row>
    <row r="50" spans="1:5">
      <c r="A50" s="110" t="str">
        <f>IF(VLOOKUP(B50,MasterSIB,3,FALSE)="","",VLOOKUP(B50,'Master SIB Ancillaries'!$B$6:$I$81,3,FALSE))</f>
        <v/>
      </c>
      <c r="B50" s="60" t="s">
        <v>58</v>
      </c>
      <c r="C50" s="73" t="str">
        <f t="shared" si="4"/>
        <v>EA</v>
      </c>
      <c r="D50" s="123" t="str">
        <f t="shared" si="5"/>
        <v/>
      </c>
      <c r="E50" s="79" t="s">
        <v>24</v>
      </c>
    </row>
    <row r="51" spans="1:5">
      <c r="A51" s="110" t="str">
        <f>IF(VLOOKUP(B51,MasterSIB,3,FALSE)="","",VLOOKUP(B51,'Master SIB Ancillaries'!$B$6:$I$81,3,FALSE))</f>
        <v/>
      </c>
      <c r="B51" s="60" t="s">
        <v>59</v>
      </c>
      <c r="C51" s="73" t="str">
        <f t="shared" si="4"/>
        <v>EA</v>
      </c>
      <c r="D51" s="123" t="str">
        <f t="shared" si="5"/>
        <v/>
      </c>
      <c r="E51" s="54" t="s">
        <v>24</v>
      </c>
    </row>
    <row r="52" spans="1:5">
      <c r="A52" s="110" t="str">
        <f>IF(VLOOKUP(B52,MasterSIB,3,FALSE)="","",VLOOKUP(B52,'Master SIB Ancillaries'!$B$6:$I$81,3,FALSE))</f>
        <v/>
      </c>
      <c r="B52" s="60" t="s">
        <v>62</v>
      </c>
      <c r="C52" s="73" t="str">
        <f t="shared" si="4"/>
        <v>EA</v>
      </c>
      <c r="D52" s="123" t="str">
        <f t="shared" si="5"/>
        <v/>
      </c>
      <c r="E52" s="54" t="s">
        <v>24</v>
      </c>
    </row>
    <row r="53" spans="1:5">
      <c r="A53" s="110" t="str">
        <f>IF(VLOOKUP(B53,MasterSIB,3,FALSE)="","",VLOOKUP(B53,'Master SIB Ancillaries'!$B$6:$I$81,3,FALSE))</f>
        <v/>
      </c>
      <c r="B53" s="60" t="s">
        <v>60</v>
      </c>
      <c r="C53" s="73" t="str">
        <f t="shared" si="4"/>
        <v>EA</v>
      </c>
      <c r="D53" s="123" t="str">
        <f t="shared" si="5"/>
        <v/>
      </c>
      <c r="E53" s="54" t="s">
        <v>24</v>
      </c>
    </row>
    <row r="54" spans="1:5">
      <c r="A54" s="110" t="str">
        <f>IF(VLOOKUP(B54,MasterSIB,3,FALSE)="","",VLOOKUP(B54,'Master SIB Ancillaries'!$B$6:$I$81,3,FALSE))</f>
        <v/>
      </c>
      <c r="B54" s="60" t="s">
        <v>61</v>
      </c>
      <c r="C54" s="73" t="str">
        <f t="shared" si="4"/>
        <v>EA</v>
      </c>
      <c r="D54" s="123" t="str">
        <f t="shared" si="5"/>
        <v/>
      </c>
      <c r="E54" s="54" t="s">
        <v>24</v>
      </c>
    </row>
    <row r="55" spans="1:5">
      <c r="A55" s="110" t="str">
        <f>IF(VLOOKUP(B55,MasterSIB,3,FALSE)="","",VLOOKUP(B55,'Master SIB Ancillaries'!$B$6:$I$81,3,FALSE))</f>
        <v/>
      </c>
      <c r="B55" s="60" t="s">
        <v>172</v>
      </c>
      <c r="C55" s="73" t="str">
        <f t="shared" si="4"/>
        <v>EA</v>
      </c>
      <c r="D55" s="123" t="str">
        <f t="shared" si="5"/>
        <v/>
      </c>
      <c r="E55" s="54" t="s">
        <v>24</v>
      </c>
    </row>
    <row r="56" spans="1:5">
      <c r="A56" s="110" t="str">
        <f>IF(VLOOKUP(B56,MasterSIB,3,FALSE)="","",VLOOKUP(B56,'Master SIB Ancillaries'!$B$6:$I$81,3,FALSE))</f>
        <v/>
      </c>
      <c r="B56" s="60" t="s">
        <v>174</v>
      </c>
      <c r="C56" s="73" t="str">
        <f t="shared" si="4"/>
        <v>EA</v>
      </c>
      <c r="D56" s="123" t="str">
        <f t="shared" si="5"/>
        <v/>
      </c>
      <c r="E56" s="54" t="s">
        <v>24</v>
      </c>
    </row>
    <row r="57" spans="1:5">
      <c r="A57" s="110" t="str">
        <f>IF(VLOOKUP(B57,MasterSIB,3,FALSE)="","",VLOOKUP(B57,'Master SIB Ancillaries'!$B$6:$I$81,3,FALSE))</f>
        <v/>
      </c>
      <c r="B57" s="70" t="s">
        <v>143</v>
      </c>
      <c r="C57" s="73" t="str">
        <f t="shared" si="4"/>
        <v>EA</v>
      </c>
      <c r="D57" s="123" t="str">
        <f t="shared" si="5"/>
        <v/>
      </c>
      <c r="E57" s="54" t="s">
        <v>24</v>
      </c>
    </row>
    <row r="58" spans="1:5">
      <c r="A58" s="110" t="str">
        <f>IF(VLOOKUP(B58,MasterSIB,3,FALSE)="","",VLOOKUP(B58,'Master SIB Ancillaries'!$B$6:$I$81,3,FALSE))</f>
        <v/>
      </c>
      <c r="B58" s="60" t="s">
        <v>68</v>
      </c>
      <c r="C58" s="73" t="str">
        <f t="shared" si="4"/>
        <v>EA</v>
      </c>
      <c r="D58" s="123" t="str">
        <f t="shared" si="5"/>
        <v/>
      </c>
      <c r="E58" s="54" t="s">
        <v>24</v>
      </c>
    </row>
    <row r="59" spans="1:5">
      <c r="A59" s="110" t="str">
        <f>IF(VLOOKUP(B59,MasterSIB,3,FALSE)="","",VLOOKUP(B59,'Master SIB Ancillaries'!$B$6:$I$81,3,FALSE))</f>
        <v/>
      </c>
      <c r="B59" s="110" t="s">
        <v>144</v>
      </c>
      <c r="C59" s="73" t="str">
        <f t="shared" si="4"/>
        <v>EA</v>
      </c>
      <c r="D59" s="123" t="str">
        <f t="shared" si="5"/>
        <v/>
      </c>
      <c r="E59" s="54" t="s">
        <v>24</v>
      </c>
    </row>
    <row r="60" spans="1:5">
      <c r="A60" s="110" t="str">
        <f>IF(VLOOKUP(B60,MasterSIB,3,FALSE)="","",VLOOKUP(B60,'Master SIB Ancillaries'!$B$6:$I$81,3,FALSE))</f>
        <v/>
      </c>
      <c r="B60" s="60" t="s">
        <v>137</v>
      </c>
      <c r="C60" s="73" t="str">
        <f t="shared" si="4"/>
        <v>EA</v>
      </c>
      <c r="D60" s="123" t="str">
        <f t="shared" si="5"/>
        <v/>
      </c>
      <c r="E60" s="54" t="s">
        <v>24</v>
      </c>
    </row>
    <row r="61" spans="1:5">
      <c r="A61" s="110" t="str">
        <f>IF(VLOOKUP(B61,MasterSIB,3,FALSE)="","",VLOOKUP(B61,'Master SIB Ancillaries'!$B$6:$I$81,3,FALSE))</f>
        <v/>
      </c>
      <c r="B61" s="60" t="s">
        <v>134</v>
      </c>
      <c r="C61" s="73" t="str">
        <f t="shared" si="4"/>
        <v>EA</v>
      </c>
      <c r="D61" s="123" t="str">
        <f t="shared" si="5"/>
        <v/>
      </c>
      <c r="E61" s="54" t="s">
        <v>24</v>
      </c>
    </row>
    <row r="62" spans="1:5">
      <c r="A62" s="110" t="str">
        <f>IF(VLOOKUP(B62,MasterSIB,3,FALSE)="","",VLOOKUP(B62,'Master SIB Ancillaries'!$B$6:$I$81,3,FALSE))</f>
        <v/>
      </c>
      <c r="B62" s="60" t="s">
        <v>135</v>
      </c>
      <c r="C62" s="73" t="str">
        <f t="shared" si="4"/>
        <v>EA</v>
      </c>
      <c r="D62" s="123" t="str">
        <f t="shared" si="5"/>
        <v/>
      </c>
      <c r="E62" s="54" t="s">
        <v>24</v>
      </c>
    </row>
    <row r="63" spans="1:5">
      <c r="A63" s="110" t="str">
        <f>IF(VLOOKUP(B63,MasterSIB,3,FALSE)="","",VLOOKUP(B63,'Master SIB Ancillaries'!$B$6:$I$81,3,FALSE))</f>
        <v/>
      </c>
      <c r="B63" s="60" t="s">
        <v>136</v>
      </c>
      <c r="C63" s="73" t="str">
        <f t="shared" si="4"/>
        <v>EA</v>
      </c>
      <c r="D63" s="123" t="str">
        <f t="shared" si="5"/>
        <v/>
      </c>
      <c r="E63" s="54" t="s">
        <v>24</v>
      </c>
    </row>
    <row r="64" spans="1:5">
      <c r="A64" s="110" t="str">
        <f>IF(VLOOKUP(B64,MasterSIB,3,FALSE)="","",VLOOKUP(B64,'Master SIB Ancillaries'!$B$6:$I$81,3,FALSE))</f>
        <v/>
      </c>
      <c r="B64" s="60" t="s">
        <v>130</v>
      </c>
      <c r="C64" s="73" t="str">
        <f t="shared" si="4"/>
        <v>EA</v>
      </c>
      <c r="D64" s="123" t="str">
        <f t="shared" si="5"/>
        <v/>
      </c>
      <c r="E64" s="54" t="s">
        <v>24</v>
      </c>
    </row>
    <row r="65" spans="1:5">
      <c r="A65" s="110" t="str">
        <f>IF(VLOOKUP(B65,MasterSIB,3,FALSE)="","",VLOOKUP(B65,'Master SIB Ancillaries'!$B$6:$I$81,3,FALSE))</f>
        <v/>
      </c>
      <c r="B65" s="60" t="s">
        <v>129</v>
      </c>
      <c r="C65" s="73" t="str">
        <f t="shared" si="4"/>
        <v>EA</v>
      </c>
      <c r="D65" s="123" t="str">
        <f t="shared" si="5"/>
        <v/>
      </c>
      <c r="E65" s="54" t="s">
        <v>24</v>
      </c>
    </row>
    <row r="66" spans="1:5">
      <c r="A66" s="110" t="str">
        <f>IF(VLOOKUP(B66,MasterSIB,3,FALSE)="","",VLOOKUP(B66,'Master SIB Ancillaries'!$B$6:$I$81,3,FALSE))</f>
        <v/>
      </c>
      <c r="B66" s="60" t="s">
        <v>150</v>
      </c>
      <c r="C66" s="73" t="str">
        <f t="shared" si="4"/>
        <v>BX</v>
      </c>
      <c r="D66" s="123" t="str">
        <f t="shared" si="5"/>
        <v/>
      </c>
      <c r="E66" s="54" t="s">
        <v>24</v>
      </c>
    </row>
    <row r="67" spans="1:5">
      <c r="A67" s="110" t="str">
        <f>IF(VLOOKUP(B67,MasterSIB,3,FALSE)="","",VLOOKUP(B67,'Master SIB Ancillaries'!$B$6:$I$81,3,FALSE))</f>
        <v/>
      </c>
      <c r="B67" s="60" t="s">
        <v>67</v>
      </c>
      <c r="C67" s="73" t="str">
        <f t="shared" si="4"/>
        <v>EA</v>
      </c>
      <c r="D67" s="123" t="str">
        <f t="shared" si="5"/>
        <v/>
      </c>
      <c r="E67" s="54" t="s">
        <v>24</v>
      </c>
    </row>
    <row r="68" spans="1:5">
      <c r="A68" s="110" t="str">
        <f>IF(VLOOKUP(B68,MasterSIB,3,FALSE)="","",VLOOKUP(B68,'Master SIB Ancillaries'!$B$6:$I$81,3,FALSE))</f>
        <v/>
      </c>
      <c r="B68" s="60" t="s">
        <v>73</v>
      </c>
      <c r="C68" s="73" t="str">
        <f t="shared" si="4"/>
        <v>EA</v>
      </c>
      <c r="D68" s="123" t="str">
        <f t="shared" si="5"/>
        <v/>
      </c>
      <c r="E68" s="54" t="s">
        <v>24</v>
      </c>
    </row>
    <row r="69" spans="1:5">
      <c r="A69" s="110" t="str">
        <f>IF(VLOOKUP(B69,MasterSIB,3,FALSE)="","",VLOOKUP(B69,'Master SIB Ancillaries'!$B$6:$I$81,3,FALSE))</f>
        <v/>
      </c>
      <c r="B69" s="60" t="s">
        <v>81</v>
      </c>
      <c r="C69" s="73" t="str">
        <f t="shared" si="4"/>
        <v>EA</v>
      </c>
      <c r="D69" s="123" t="str">
        <f t="shared" si="5"/>
        <v/>
      </c>
      <c r="E69" s="54" t="s">
        <v>24</v>
      </c>
    </row>
    <row r="70" spans="1:5">
      <c r="A70" s="110" t="str">
        <f>IF(VLOOKUP(B70,MasterSIB,3,FALSE)="","",VLOOKUP(B70,'Master SIB Ancillaries'!$B$6:$I$81,3,FALSE))</f>
        <v/>
      </c>
      <c r="B70" s="60" t="s">
        <v>38</v>
      </c>
      <c r="C70" s="73" t="str">
        <f t="shared" si="4"/>
        <v>BX</v>
      </c>
      <c r="D70" s="123" t="str">
        <f t="shared" si="5"/>
        <v/>
      </c>
      <c r="E70" s="54" t="s">
        <v>24</v>
      </c>
    </row>
    <row r="71" spans="1:5">
      <c r="B71" s="18" t="s">
        <v>105</v>
      </c>
    </row>
  </sheetData>
  <sheetProtection algorithmName="SHA-512" hashValue="BljJlM/2oZAwGhVrRtjZIJFLyPdbFyvmgNwBN/SQtpJdeMHv4a0DgnpjT60/e1yMi3bl26K0iMxJayyfzLwUCg==" saltValue="5C3xVHOohEBfi4jt4ZMJzw==" spinCount="100000" sheet="1" formatCells="0" formatColumns="0" formatRows="0"/>
  <mergeCells count="4">
    <mergeCell ref="A9:D9"/>
    <mergeCell ref="A10:D10"/>
    <mergeCell ref="A39:E39"/>
    <mergeCell ref="A2:G2"/>
  </mergeCells>
  <conditionalFormatting sqref="A1:A3 B4:B5 A6:A1048576">
    <cfRule type="duplicateValues" dxfId="3" priority="2"/>
  </conditionalFormatting>
  <pageMargins left="0" right="0" top="0.74803149606299213" bottom="0.74803149606299213" header="0.31496062992125984" footer="0.31496062992125984"/>
  <pageSetup paperSize="9" scale="82" orientation="landscape" r:id="rId1"/>
  <ignoredErrors>
    <ignoredError sqref="D22" formula="1"/>
  </ignoredErrors>
  <drawing r:id="rId2"/>
  <legacyDrawing r:id="rId3"/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A2756246</value>
    </field>
    <field name="Objective-Title">
      <value order="0">Document No. 06 - Pulmonary Hypertension Commercial Schedule</value>
    </field>
    <field name="Objective-Description">
      <value order="0"/>
    </field>
    <field name="Objective-CreationStamp">
      <value order="0">2023-09-22T10:46:49Z</value>
    </field>
    <field name="Objective-IsApproved">
      <value order="0">false</value>
    </field>
    <field name="Objective-IsPublished">
      <value order="0">true</value>
    </field>
    <field name="Objective-DatePublished">
      <value order="0">2023-09-28T10:07:34Z</value>
    </field>
    <field name="Objective-ModificationStamp">
      <value order="0">2023-09-28T10:07:34Z</value>
    </field>
    <field name="Objective-Owner">
      <value order="0">Johanna Rodriguez</value>
    </field>
    <field name="Objective-Path">
      <value order="0">Global Folder:04 Homecare and Services Projects and Contracts:Live Projects:Homecare - Contracts 2023:CM/MSR/17/5557 - Home Delivery Service - Pulmonary Hypertension Drugs - National - June 2024:03 Tender for CM/MSR/17/5557:03. Tender Documents:02. LL approved tender documents</value>
    </field>
    <field name="Objective-Parent">
      <value order="0">02. LL approved tender documents</value>
    </field>
    <field name="Objective-State">
      <value order="0">Published</value>
    </field>
    <field name="Objective-VersionId">
      <value order="0">vA4235588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>qA18567</value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CMU PAH Price Schedule 2023</vt:lpstr>
      <vt:lpstr>Weighting for Adjudication</vt:lpstr>
      <vt:lpstr>Rental Equipment List 2023</vt:lpstr>
      <vt:lpstr>Rental Equipment List</vt:lpstr>
      <vt:lpstr>Master Ancillaries</vt:lpstr>
      <vt:lpstr>Master SIB Ancillaries</vt:lpstr>
      <vt:lpstr>CADD Legacy pump ancil list 1</vt:lpstr>
      <vt:lpstr>CADDLegacy Ancil List 2 Paed</vt:lpstr>
      <vt:lpstr>Crono pump ancil list 3</vt:lpstr>
      <vt:lpstr>iJet pump ancil list 4</vt:lpstr>
      <vt:lpstr>Inhaler ancil list 5 </vt:lpstr>
      <vt:lpstr>CADD Solis Ancil List 6</vt:lpstr>
      <vt:lpstr>CADD Solis Ancil List 7 Paed</vt:lpstr>
      <vt:lpstr>Avoset ancil list 8</vt:lpstr>
      <vt:lpstr>Avoset ancil list 9 Paed</vt:lpstr>
      <vt:lpstr>MasterSIB</vt:lpstr>
      <vt:lpstr>MstrAncills</vt:lpstr>
      <vt:lpstr>'CMU PAH Price Schedule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2015-02-13T09:54:20Z</dcterms:created>
  <dcterms:modified xsi:type="dcterms:W3CDTF">2023-09-25T14:09:21Z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A2756246</vt:lpwstr>
  </property>
  <property fmtid="{D5CDD505-2E9C-101B-9397-08002B2CF9AE}" pid="4" name="Objective-Title">
    <vt:lpwstr>Document No. 06 - Pulmonary Hypertension Commercial Schedule</vt:lpwstr>
  </property>
  <property fmtid="{D5CDD505-2E9C-101B-9397-08002B2CF9AE}" pid="5" name="Objective-Comment">
    <vt:lpwstr/>
  </property>
  <property fmtid="{D5CDD505-2E9C-101B-9397-08002B2CF9AE}" pid="6" name="Objective-CreationStamp">
    <vt:filetime>2023-09-22T10:46:49Z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2023-09-28T10:07:34Z</vt:filetime>
  </property>
  <property fmtid="{D5CDD505-2E9C-101B-9397-08002B2CF9AE}" pid="10" name="Objective-ModificationStamp">
    <vt:filetime>2023-09-28T10:07:34Z</vt:filetime>
  </property>
  <property fmtid="{D5CDD505-2E9C-101B-9397-08002B2CF9AE}" pid="11" name="Objective-Owner">
    <vt:lpwstr>Johanna Rodriguez</vt:lpwstr>
  </property>
  <property fmtid="{D5CDD505-2E9C-101B-9397-08002B2CF9AE}" pid="12" name="Objective-Path">
    <vt:lpwstr>Global Folder:04 Homecare and Services Projects and Contracts:Live Projects:Homecare - Contracts 2023:CM/MSR/17/5557 - Home Delivery Service - Pulmonary Hypertension Drugs - National - June 2024:03 Tender for CM/MSR/17/5557:03. Tender Documents:02. LL approved tender documents</vt:lpwstr>
  </property>
  <property fmtid="{D5CDD505-2E9C-101B-9397-08002B2CF9AE}" pid="13" name="Objective-Parent">
    <vt:lpwstr>02. LL approved tender documents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3.0</vt:lpwstr>
  </property>
  <property fmtid="{D5CDD505-2E9C-101B-9397-08002B2CF9AE}" pid="16" name="Objective-VersionNumber">
    <vt:r8>3</vt:r8>
  </property>
  <property fmtid="{D5CDD505-2E9C-101B-9397-08002B2CF9AE}" pid="17" name="Objective-VersionComment">
    <vt:lpwstr/>
  </property>
  <property fmtid="{D5CDD505-2E9C-101B-9397-08002B2CF9AE}" pid="18" name="Objective-FileNumber">
    <vt:lpwstr>qA18567</vt:lpwstr>
  </property>
  <property fmtid="{D5CDD505-2E9C-101B-9397-08002B2CF9AE}" pid="19" name="Objective-Classification">
    <vt:lpwstr/>
  </property>
  <property fmtid="{D5CDD505-2E9C-101B-9397-08002B2CF9AE}" pid="20" name="Objective-Caveats">
    <vt:lpwstr/>
  </property>
  <property fmtid="{D5CDD505-2E9C-101B-9397-08002B2CF9AE}" pid="21" name="Objective-Description">
    <vt:lpwstr/>
  </property>
  <property fmtid="{D5CDD505-2E9C-101B-9397-08002B2CF9AE}" pid="22" name="Objective-VersionId">
    <vt:lpwstr>vA4235588</vt:lpwstr>
  </property>
</Properties>
</file>