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defaultThemeVersion="166925"/>
  <xr:revisionPtr revIDLastSave="21" documentId="8_{8C213C9B-B171-4B7C-B0BD-CC09CDADD880}" xr6:coauthVersionLast="47" xr6:coauthVersionMax="47" xr10:uidLastSave="{93C7A362-E1FF-45F8-A627-DF698B3E12F9}"/>
  <bookViews>
    <workbookView xWindow="-108" yWindow="-108" windowWidth="23256" windowHeight="12576" xr2:uid="{90F753A1-9921-4136-B868-8E031C518E82}"/>
  </bookViews>
  <sheets>
    <sheet name="Information" sheetId="12" r:id="rId1"/>
    <sheet name="Compliance" sheetId="9" r:id="rId2"/>
    <sheet name="Products" sheetId="4" r:id="rId3"/>
    <sheet name="Materials" sheetId="3" r:id="rId4"/>
    <sheet name="Works" sheetId="8" r:id="rId5"/>
    <sheet name="-Conversion" sheetId="6" state="hidden" r:id="rId6"/>
    <sheet name="Maintenance" sheetId="7" r:id="rId7"/>
    <sheet name="Summary" sheetId="5" r:id="rId8"/>
  </sheets>
  <definedNames>
    <definedName name="_ftn1" localSheetId="1">Compliance!#REF!</definedName>
    <definedName name="_ftn2" localSheetId="1">Compliance!#REF!</definedName>
    <definedName name="_ftnref1" localSheetId="1">Compliance!$C$4</definedName>
    <definedName name="_ftnref2" localSheetId="1">Compliance!#REF!</definedName>
    <definedName name="_Toc118140543" localSheetId="1">Compliance!$C$16</definedName>
    <definedName name="_Toc118140544" localSheetId="1">Compliance!$A$14</definedName>
    <definedName name="_Toc118140545" localSheetId="1">Compliance!$C$19</definedName>
    <definedName name="_Toc119344594" localSheetId="1">Compliance!$A$3</definedName>
    <definedName name="_Toc119344595" localSheetId="1">Compliance!$A$6</definedName>
    <definedName name="_Toc119344596" localSheetId="1">Compliance!$A$8</definedName>
    <definedName name="_Toc119344598" localSheetId="1">Compliance!$A$19</definedName>
    <definedName name="_Toc119344599" localSheetId="1">Compliance!$A$23</definedName>
    <definedName name="_Toc119344600" localSheetId="1">Compliance!$A$28</definedName>
    <definedName name="_Toc119344601" localSheetId="1">Compliance!$A$36</definedName>
    <definedName name="_Toc119344602" localSheetId="1">Compliance!$A$39</definedName>
    <definedName name="_Toc119344603" localSheetId="1">Compliance!$A$42</definedName>
    <definedName name="_Toc119344604" localSheetId="1">Compliance!$A$47</definedName>
    <definedName name="_xlnm.Print_Area" localSheetId="0">Information!$A$1:$D$31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3" l="1"/>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3" i="3"/>
  <c r="F9" i="5"/>
  <c r="U3" i="3" l="1"/>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3" i="3"/>
  <c r="L37" i="8"/>
  <c r="B5" i="7" l="1"/>
  <c r="I18" i="5" s="1"/>
  <c r="H4" i="8"/>
  <c r="H5" i="8"/>
  <c r="F5" i="6" s="1"/>
  <c r="H6" i="8"/>
  <c r="H7" i="8"/>
  <c r="H8" i="8"/>
  <c r="F8" i="6" s="1"/>
  <c r="H9" i="8"/>
  <c r="F9" i="6" s="1"/>
  <c r="H10" i="8"/>
  <c r="F10" i="6" s="1"/>
  <c r="H11" i="8"/>
  <c r="H12" i="8"/>
  <c r="F12" i="6" s="1"/>
  <c r="H13" i="8"/>
  <c r="F13" i="6" s="1"/>
  <c r="H14" i="8"/>
  <c r="F14" i="6" s="1"/>
  <c r="H15" i="8"/>
  <c r="F15" i="6" s="1"/>
  <c r="H16" i="8"/>
  <c r="F16" i="6" s="1"/>
  <c r="H17" i="8"/>
  <c r="F17" i="6" s="1"/>
  <c r="H18" i="8"/>
  <c r="F18" i="6" s="1"/>
  <c r="H19" i="8"/>
  <c r="H20" i="8"/>
  <c r="F20" i="6" s="1"/>
  <c r="H21" i="8"/>
  <c r="F21" i="6" s="1"/>
  <c r="H22" i="8"/>
  <c r="F22" i="6" s="1"/>
  <c r="H23" i="8"/>
  <c r="H24" i="8"/>
  <c r="F24" i="6" s="1"/>
  <c r="H25" i="8"/>
  <c r="F25" i="6" s="1"/>
  <c r="H26" i="8"/>
  <c r="F26" i="6" s="1"/>
  <c r="H27" i="8"/>
  <c r="H28" i="8"/>
  <c r="F28" i="6" s="1"/>
  <c r="H29" i="8"/>
  <c r="F29" i="6" s="1"/>
  <c r="H30" i="8"/>
  <c r="F30" i="6" s="1"/>
  <c r="H31" i="8"/>
  <c r="H32" i="8"/>
  <c r="F32" i="6" s="1"/>
  <c r="H33" i="8"/>
  <c r="F33" i="6" s="1"/>
  <c r="H34" i="8"/>
  <c r="F34" i="6" s="1"/>
  <c r="H35" i="8"/>
  <c r="H36" i="8"/>
  <c r="F36" i="6" s="1"/>
  <c r="H37" i="8"/>
  <c r="F37" i="6" s="1"/>
  <c r="H38" i="8"/>
  <c r="F38" i="6" s="1"/>
  <c r="H39" i="8"/>
  <c r="H40" i="8"/>
  <c r="F40" i="6" s="1"/>
  <c r="H41" i="8"/>
  <c r="F41" i="6" s="1"/>
  <c r="R42" i="8"/>
  <c r="R42" i="3"/>
  <c r="R65" i="3"/>
  <c r="E42" i="6" s="1"/>
  <c r="H66" i="8"/>
  <c r="F6" i="6"/>
  <c r="F7" i="6"/>
  <c r="F11" i="6"/>
  <c r="F19" i="6"/>
  <c r="F23" i="6"/>
  <c r="F27" i="6"/>
  <c r="F31" i="6"/>
  <c r="F35" i="6"/>
  <c r="F39" i="6"/>
  <c r="D41" i="6"/>
  <c r="C41" i="6"/>
  <c r="B41" i="6"/>
  <c r="A41" i="6"/>
  <c r="D40" i="6"/>
  <c r="C40" i="6"/>
  <c r="B40" i="6"/>
  <c r="A40" i="6"/>
  <c r="D39" i="6"/>
  <c r="C39" i="6"/>
  <c r="B39" i="6"/>
  <c r="A39" i="6"/>
  <c r="D38" i="6"/>
  <c r="C38" i="6"/>
  <c r="B38" i="6"/>
  <c r="A38" i="6"/>
  <c r="D37" i="6"/>
  <c r="C37" i="6"/>
  <c r="B37" i="6"/>
  <c r="A37" i="6"/>
  <c r="D36" i="6"/>
  <c r="C36" i="6"/>
  <c r="B36" i="6"/>
  <c r="A36" i="6"/>
  <c r="D35" i="6"/>
  <c r="C35" i="6"/>
  <c r="B35" i="6"/>
  <c r="A35" i="6"/>
  <c r="D34" i="6"/>
  <c r="C34" i="6"/>
  <c r="B34" i="6"/>
  <c r="A34" i="6"/>
  <c r="D33" i="6"/>
  <c r="C33" i="6"/>
  <c r="B33" i="6"/>
  <c r="A33" i="6"/>
  <c r="D32" i="6"/>
  <c r="C32" i="6"/>
  <c r="B32" i="6"/>
  <c r="A32" i="6"/>
  <c r="D31" i="6"/>
  <c r="C31" i="6"/>
  <c r="B31" i="6"/>
  <c r="A31" i="6"/>
  <c r="D30" i="6"/>
  <c r="C30" i="6"/>
  <c r="B30" i="6"/>
  <c r="A30" i="6"/>
  <c r="D29" i="6"/>
  <c r="C29" i="6"/>
  <c r="B29" i="6"/>
  <c r="A29" i="6"/>
  <c r="D28" i="6"/>
  <c r="C28" i="6"/>
  <c r="B28" i="6"/>
  <c r="A28" i="6"/>
  <c r="D27" i="6"/>
  <c r="C27" i="6"/>
  <c r="B27" i="6"/>
  <c r="A27" i="6"/>
  <c r="D26" i="6"/>
  <c r="C26" i="6"/>
  <c r="B26" i="6"/>
  <c r="A26" i="6"/>
  <c r="D25" i="6"/>
  <c r="C25" i="6"/>
  <c r="B25" i="6"/>
  <c r="A25" i="6"/>
  <c r="D24" i="6"/>
  <c r="C24" i="6"/>
  <c r="B24" i="6"/>
  <c r="A24" i="6"/>
  <c r="D23" i="6"/>
  <c r="C23" i="6"/>
  <c r="B23" i="6"/>
  <c r="A23" i="6"/>
  <c r="D22" i="6"/>
  <c r="C22" i="6"/>
  <c r="B22" i="6"/>
  <c r="A22" i="6"/>
  <c r="D21" i="6"/>
  <c r="C21" i="6"/>
  <c r="B21" i="6"/>
  <c r="A21" i="6"/>
  <c r="D20" i="6"/>
  <c r="C20" i="6"/>
  <c r="B20" i="6"/>
  <c r="A20" i="6"/>
  <c r="D19" i="6"/>
  <c r="C19" i="6"/>
  <c r="B19" i="6"/>
  <c r="A19" i="6"/>
  <c r="D18" i="6"/>
  <c r="C18" i="6"/>
  <c r="B18" i="6"/>
  <c r="A18" i="6"/>
  <c r="D17" i="6"/>
  <c r="C17" i="6"/>
  <c r="B17" i="6"/>
  <c r="A17" i="6"/>
  <c r="D16" i="6"/>
  <c r="C16" i="6"/>
  <c r="B16" i="6"/>
  <c r="A16" i="6"/>
  <c r="D15" i="6"/>
  <c r="C15" i="6"/>
  <c r="B15" i="6"/>
  <c r="A15" i="6"/>
  <c r="D14" i="6"/>
  <c r="C14" i="6"/>
  <c r="B14" i="6"/>
  <c r="A14" i="6"/>
  <c r="D13" i="6"/>
  <c r="C13" i="6"/>
  <c r="B13" i="6"/>
  <c r="A13" i="6"/>
  <c r="D12" i="6"/>
  <c r="C12" i="6"/>
  <c r="B12" i="6"/>
  <c r="A12" i="6"/>
  <c r="D11" i="6"/>
  <c r="C11" i="6"/>
  <c r="B11" i="6"/>
  <c r="A11" i="6"/>
  <c r="D10" i="6"/>
  <c r="C10" i="6"/>
  <c r="B10" i="6"/>
  <c r="A10" i="6"/>
  <c r="D9" i="6"/>
  <c r="C9" i="6"/>
  <c r="B9" i="6"/>
  <c r="A9" i="6"/>
  <c r="D8" i="6"/>
  <c r="C8" i="6"/>
  <c r="B8" i="6"/>
  <c r="A8" i="6"/>
  <c r="D7" i="6"/>
  <c r="C7" i="6"/>
  <c r="B7" i="6"/>
  <c r="A7" i="6"/>
  <c r="D6" i="6"/>
  <c r="C6" i="6"/>
  <c r="B6" i="6"/>
  <c r="A6" i="6"/>
  <c r="D5" i="6"/>
  <c r="C5" i="6"/>
  <c r="B5" i="6"/>
  <c r="A5" i="6"/>
  <c r="D4" i="6"/>
  <c r="C4" i="6"/>
  <c r="B4" i="6"/>
  <c r="A4" i="6"/>
  <c r="D3" i="6"/>
  <c r="C3" i="6"/>
  <c r="B3" i="6"/>
  <c r="A3" i="6"/>
  <c r="H3" i="8"/>
  <c r="F3" i="6" s="1"/>
  <c r="E4" i="6"/>
  <c r="E5" i="6"/>
  <c r="E6" i="6"/>
  <c r="E7" i="6"/>
  <c r="G7" i="6" s="1"/>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G39" i="6" s="1"/>
  <c r="E40" i="6"/>
  <c r="E41" i="6"/>
  <c r="E3" i="6"/>
  <c r="Q2" i="3"/>
  <c r="P2" i="3"/>
  <c r="O2" i="3"/>
  <c r="N2" i="3"/>
  <c r="M2" i="3"/>
  <c r="L2" i="3"/>
  <c r="K2" i="3"/>
  <c r="J2" i="3"/>
  <c r="I2" i="3"/>
  <c r="H2" i="3"/>
  <c r="A4" i="8"/>
  <c r="B4" i="8"/>
  <c r="C4" i="8"/>
  <c r="D4" i="8"/>
  <c r="A5" i="8"/>
  <c r="B5" i="8"/>
  <c r="C5" i="8"/>
  <c r="D5" i="8"/>
  <c r="A6" i="8"/>
  <c r="B6" i="8"/>
  <c r="C6" i="8"/>
  <c r="D6" i="8"/>
  <c r="A7" i="8"/>
  <c r="B7" i="8"/>
  <c r="C7" i="8"/>
  <c r="D7" i="8"/>
  <c r="A8" i="8"/>
  <c r="B8" i="8"/>
  <c r="C8" i="8"/>
  <c r="D8" i="8"/>
  <c r="A9" i="8"/>
  <c r="B9" i="8"/>
  <c r="C9" i="8"/>
  <c r="D9" i="8"/>
  <c r="A10" i="8"/>
  <c r="B10" i="8"/>
  <c r="C10" i="8"/>
  <c r="D10" i="8"/>
  <c r="A11" i="8"/>
  <c r="B11" i="8"/>
  <c r="C11" i="8"/>
  <c r="D11" i="8"/>
  <c r="A12" i="8"/>
  <c r="B12" i="8"/>
  <c r="C12" i="8"/>
  <c r="D12" i="8"/>
  <c r="A13" i="8"/>
  <c r="B13" i="8"/>
  <c r="C13" i="8"/>
  <c r="D13" i="8"/>
  <c r="A14" i="8"/>
  <c r="B14" i="8"/>
  <c r="C14" i="8"/>
  <c r="D14" i="8"/>
  <c r="A15" i="8"/>
  <c r="B15" i="8"/>
  <c r="C15" i="8"/>
  <c r="D15" i="8"/>
  <c r="A16" i="8"/>
  <c r="B16" i="8"/>
  <c r="C16" i="8"/>
  <c r="D16" i="8"/>
  <c r="A17" i="8"/>
  <c r="B17" i="8"/>
  <c r="C17" i="8"/>
  <c r="D17" i="8"/>
  <c r="A18" i="8"/>
  <c r="B18" i="8"/>
  <c r="C18" i="8"/>
  <c r="D18" i="8"/>
  <c r="A19" i="8"/>
  <c r="B19" i="8"/>
  <c r="C19" i="8"/>
  <c r="D19" i="8"/>
  <c r="A20" i="8"/>
  <c r="B20" i="8"/>
  <c r="C20" i="8"/>
  <c r="D20" i="8"/>
  <c r="A21" i="8"/>
  <c r="B21" i="8"/>
  <c r="C21" i="8"/>
  <c r="D21" i="8"/>
  <c r="A22" i="8"/>
  <c r="B22" i="8"/>
  <c r="C22" i="8"/>
  <c r="D22" i="8"/>
  <c r="A23" i="8"/>
  <c r="B23" i="8"/>
  <c r="C23" i="8"/>
  <c r="D23" i="8"/>
  <c r="A24" i="8"/>
  <c r="B24" i="8"/>
  <c r="C24" i="8"/>
  <c r="D24" i="8"/>
  <c r="A25" i="8"/>
  <c r="B25" i="8"/>
  <c r="C25" i="8"/>
  <c r="D25" i="8"/>
  <c r="A26" i="8"/>
  <c r="B26" i="8"/>
  <c r="C26" i="8"/>
  <c r="D26" i="8"/>
  <c r="A27" i="8"/>
  <c r="B27" i="8"/>
  <c r="C27" i="8"/>
  <c r="D27" i="8"/>
  <c r="A28" i="8"/>
  <c r="B28" i="8"/>
  <c r="C28" i="8"/>
  <c r="D28" i="8"/>
  <c r="A29" i="8"/>
  <c r="B29" i="8"/>
  <c r="C29" i="8"/>
  <c r="D29" i="8"/>
  <c r="A30" i="8"/>
  <c r="B30" i="8"/>
  <c r="C30" i="8"/>
  <c r="D30" i="8"/>
  <c r="A31" i="8"/>
  <c r="B31" i="8"/>
  <c r="C31" i="8"/>
  <c r="D31" i="8"/>
  <c r="A32" i="8"/>
  <c r="B32" i="8"/>
  <c r="C32" i="8"/>
  <c r="D32" i="8"/>
  <c r="A33" i="8"/>
  <c r="B33" i="8"/>
  <c r="C33" i="8"/>
  <c r="D33" i="8"/>
  <c r="A34" i="8"/>
  <c r="B34" i="8"/>
  <c r="C34" i="8"/>
  <c r="D34" i="8"/>
  <c r="A35" i="8"/>
  <c r="B35" i="8"/>
  <c r="C35" i="8"/>
  <c r="D35" i="8"/>
  <c r="A36" i="8"/>
  <c r="B36" i="8"/>
  <c r="C36" i="8"/>
  <c r="D36" i="8"/>
  <c r="A37" i="8"/>
  <c r="B37" i="8"/>
  <c r="C37" i="8"/>
  <c r="D37" i="8"/>
  <c r="A38" i="8"/>
  <c r="B38" i="8"/>
  <c r="C38" i="8"/>
  <c r="D38" i="8"/>
  <c r="A39" i="8"/>
  <c r="B39" i="8"/>
  <c r="C39" i="8"/>
  <c r="D39" i="8"/>
  <c r="A40" i="8"/>
  <c r="B40" i="8"/>
  <c r="C40" i="8"/>
  <c r="D40" i="8"/>
  <c r="A41" i="8"/>
  <c r="B41" i="8"/>
  <c r="C41" i="8"/>
  <c r="D41" i="8"/>
  <c r="B3" i="8"/>
  <c r="C3" i="8"/>
  <c r="D3" i="8"/>
  <c r="A3" i="8"/>
  <c r="G31" i="6" l="1"/>
  <c r="R67" i="3"/>
  <c r="C4" i="5" s="1"/>
  <c r="F42" i="6"/>
  <c r="G23" i="6"/>
  <c r="G15" i="6"/>
  <c r="G35" i="6"/>
  <c r="G27" i="6"/>
  <c r="G19" i="6"/>
  <c r="G11" i="6"/>
  <c r="H42" i="8"/>
  <c r="H68" i="8" s="1"/>
  <c r="C5" i="5" s="1"/>
  <c r="G42" i="6"/>
  <c r="F4" i="6"/>
  <c r="G4" i="6" s="1"/>
  <c r="G40" i="6"/>
  <c r="G36" i="6"/>
  <c r="G32" i="6"/>
  <c r="G28" i="6"/>
  <c r="G24" i="6"/>
  <c r="G20" i="6"/>
  <c r="G16" i="6"/>
  <c r="G12" i="6"/>
  <c r="G8" i="6"/>
  <c r="G38" i="6"/>
  <c r="G30" i="6"/>
  <c r="G22" i="6"/>
  <c r="G18" i="6"/>
  <c r="G14" i="6"/>
  <c r="G10" i="6"/>
  <c r="G41" i="6"/>
  <c r="G37" i="6"/>
  <c r="G33" i="6"/>
  <c r="G29" i="6"/>
  <c r="G25" i="6"/>
  <c r="G21" i="6"/>
  <c r="G17" i="6"/>
  <c r="G13" i="6"/>
  <c r="G9" i="6"/>
  <c r="G5" i="6"/>
  <c r="G34" i="6"/>
  <c r="G26" i="6"/>
  <c r="G6" i="6"/>
  <c r="G3" i="6"/>
  <c r="P14" i="5"/>
  <c r="I19" i="5"/>
  <c r="C6" i="5" l="1"/>
  <c r="C9" i="5" s="1"/>
  <c r="L5" i="5" s="1"/>
  <c r="O15" i="5" s="1"/>
  <c r="G43" i="6"/>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F4" i="5"/>
  <c r="F8" i="5" l="1"/>
  <c r="F10" i="5" s="1"/>
  <c r="U42" i="3"/>
  <c r="F12" i="5" s="1"/>
  <c r="T42" i="3"/>
  <c r="F13" i="5" s="1"/>
  <c r="I10" i="5" l="1"/>
  <c r="I21" i="5" s="1"/>
  <c r="F14" i="5"/>
  <c r="F18" i="5" l="1"/>
  <c r="I14" i="5"/>
  <c r="F15" i="5"/>
  <c r="I15" i="5" l="1"/>
  <c r="O17" i="5"/>
  <c r="L7" i="5"/>
  <c r="O18" i="5"/>
  <c r="O19" i="5" s="1"/>
  <c r="O20" i="5" s="1"/>
  <c r="O16" i="5"/>
  <c r="L8" i="5"/>
  <c r="L6" i="5"/>
  <c r="I22" i="5"/>
  <c r="I24" i="5" s="1"/>
  <c r="L10" i="5" s="1"/>
  <c r="I25" i="5" l="1"/>
  <c r="L11" i="5"/>
  <c r="P16" i="5"/>
  <c r="P17" i="5" l="1"/>
  <c r="L9" i="5"/>
  <c r="P18" i="5" l="1"/>
  <c r="P20" i="5" l="1"/>
  <c r="P19" i="5"/>
</calcChain>
</file>

<file path=xl/sharedStrings.xml><?xml version="1.0" encoding="utf-8"?>
<sst xmlns="http://schemas.openxmlformats.org/spreadsheetml/2006/main" count="434" uniqueCount="311">
  <si>
    <t>Road Name</t>
  </si>
  <si>
    <t>Location</t>
  </si>
  <si>
    <t>Burroughs Crescent</t>
  </si>
  <si>
    <t>opp no. 20</t>
  </si>
  <si>
    <t>o/s no. 13</t>
  </si>
  <si>
    <t>Nr sub station</t>
  </si>
  <si>
    <t>By Footpath</t>
  </si>
  <si>
    <t>Nr no. 2</t>
  </si>
  <si>
    <t>1st in Alleyway to Chalklands</t>
  </si>
  <si>
    <t>X</t>
  </si>
  <si>
    <t>2nd in Alleyway to Chalklands</t>
  </si>
  <si>
    <t>XX</t>
  </si>
  <si>
    <t>Church Road</t>
  </si>
  <si>
    <t>o/s The Old Cottage</t>
  </si>
  <si>
    <t>o/s Manaton</t>
  </si>
  <si>
    <t>o/s Manor Farmhouse</t>
  </si>
  <si>
    <t>Coldmoorholme Lane</t>
  </si>
  <si>
    <t>Nr Cedar lodge</t>
  </si>
  <si>
    <t>o/s sub station</t>
  </si>
  <si>
    <t>o/s Coldmoorholme Cottage</t>
  </si>
  <si>
    <t>Junc Spade Oak Meadows</t>
  </si>
  <si>
    <t>opp New Lodge</t>
  </si>
  <si>
    <t>Nr Spade Oak Pub</t>
  </si>
  <si>
    <t>Fern Lane</t>
  </si>
  <si>
    <t>o/s Two Oaks</t>
  </si>
  <si>
    <t>o/s Brambles</t>
  </si>
  <si>
    <t>by post box</t>
  </si>
  <si>
    <t>Adj Fern House</t>
  </si>
  <si>
    <t>o/s Broadhaven</t>
  </si>
  <si>
    <t>Oakfield Road</t>
  </si>
  <si>
    <t>o/s Abbotts Mead</t>
  </si>
  <si>
    <t>o/s The Chuntry</t>
  </si>
  <si>
    <t>o/s Firtrees</t>
  </si>
  <si>
    <t>School Lane</t>
  </si>
  <si>
    <t>o/s Garden Cottage</t>
  </si>
  <si>
    <t>opp Meadow Cottage</t>
  </si>
  <si>
    <t>The Moor</t>
  </si>
  <si>
    <t>Nr Wee Bridge</t>
  </si>
  <si>
    <t>Wendover Road</t>
  </si>
  <si>
    <t>o/s no. 5</t>
  </si>
  <si>
    <t>o/s no. 14</t>
  </si>
  <si>
    <t>o/s Claytons County Primary School</t>
  </si>
  <si>
    <t>o/s no. 32</t>
  </si>
  <si>
    <t>o/s Thames Water</t>
  </si>
  <si>
    <t>o/s School Playing Field</t>
  </si>
  <si>
    <t>o/s Conkers</t>
  </si>
  <si>
    <t>Winchbottom Lane</t>
  </si>
  <si>
    <t>o/s Lawnswood</t>
  </si>
  <si>
    <t>o/s Redroofs</t>
  </si>
  <si>
    <t>o/s Kantarra</t>
  </si>
  <si>
    <t>o/s Kings Head Pub</t>
  </si>
  <si>
    <t>Column</t>
  </si>
  <si>
    <t>Electrical Works</t>
  </si>
  <si>
    <t>Lantern</t>
  </si>
  <si>
    <t>Mounting</t>
  </si>
  <si>
    <t>Ref</t>
  </si>
  <si>
    <t>Bracket</t>
  </si>
  <si>
    <t>LED Engine</t>
  </si>
  <si>
    <t>Price</t>
  </si>
  <si>
    <t>Manufacturer</t>
  </si>
  <si>
    <t>Model</t>
  </si>
  <si>
    <t>Lumens</t>
  </si>
  <si>
    <t>Electrical Works Price</t>
  </si>
  <si>
    <t>Conversion Price</t>
  </si>
  <si>
    <t>Conversion Works</t>
  </si>
  <si>
    <t>Item No.</t>
  </si>
  <si>
    <t>Description</t>
  </si>
  <si>
    <t>Lantern Wattage</t>
  </si>
  <si>
    <t>Photocell Wattage</t>
  </si>
  <si>
    <t>ASD</t>
  </si>
  <si>
    <t>Micro Highway Diamond</t>
  </si>
  <si>
    <t>DWW</t>
  </si>
  <si>
    <t>SS12C</t>
  </si>
  <si>
    <t>Lucy Zodion</t>
  </si>
  <si>
    <t>Price per kWh</t>
  </si>
  <si>
    <t>Energy Cost Reduction</t>
  </si>
  <si>
    <t>Discount Rate</t>
  </si>
  <si>
    <t>NPV</t>
  </si>
  <si>
    <t>3 Year NPV</t>
  </si>
  <si>
    <t>Conversion Cost</t>
  </si>
  <si>
    <t>Year 1 Savings</t>
  </si>
  <si>
    <t>Year 2 Savings</t>
  </si>
  <si>
    <t>Year 3 Savings</t>
  </si>
  <si>
    <t>Metrics</t>
  </si>
  <si>
    <t>Operational Cost</t>
  </si>
  <si>
    <t>Year</t>
  </si>
  <si>
    <t>3 Year Annualised ROI</t>
  </si>
  <si>
    <t>Payback Period (years)</t>
  </si>
  <si>
    <t>kg CO2e per kWh</t>
  </si>
  <si>
    <t>Materials</t>
  </si>
  <si>
    <t>Project Works &amp; Services</t>
  </si>
  <si>
    <t>Works &amp; Services</t>
  </si>
  <si>
    <t>Materials Cost</t>
  </si>
  <si>
    <t>Ancillary Parts</t>
  </si>
  <si>
    <t>Part Type</t>
  </si>
  <si>
    <t>Lantern Assemblies</t>
  </si>
  <si>
    <t>Columns</t>
  </si>
  <si>
    <t>Plugin Controllers (PECU)</t>
  </si>
  <si>
    <t>Controller Wattage</t>
  </si>
  <si>
    <t>Conversion Materials</t>
  </si>
  <si>
    <t>Project</t>
  </si>
  <si>
    <t>Works Cost</t>
  </si>
  <si>
    <t>Subtotal</t>
  </si>
  <si>
    <t>Controller</t>
  </si>
  <si>
    <t>Lighting Wattage</t>
  </si>
  <si>
    <t>Year 1</t>
  </si>
  <si>
    <t>Year 2</t>
  </si>
  <si>
    <t>Year 3</t>
  </si>
  <si>
    <t>Conversion Costs</t>
  </si>
  <si>
    <t>Average</t>
  </si>
  <si>
    <t>Part Ref</t>
  </si>
  <si>
    <t>Shield</t>
  </si>
  <si>
    <t>Miscellaneous</t>
  </si>
  <si>
    <t>All necessary information shall be obtained by survey and from LMPC, SSE or other bodies such that proposed specification of goods and works will fully satisfy the requirements and objectives stated in this ITT.</t>
  </si>
  <si>
    <t>Replacement lanterns should be of a modular design</t>
  </si>
  <si>
    <t>Inclination angle shall be adjustable</t>
  </si>
  <si>
    <t>Impact Protection shall be IK10</t>
  </si>
  <si>
    <t>The Colour Rendering Index shall be ≥ 70</t>
  </si>
  <si>
    <t>L90B10 rating shall be ≥ 100,000 hours</t>
  </si>
  <si>
    <t>Drivers shall have a 90% survival rate lifetime ≥ 100,000 hours</t>
  </si>
  <si>
    <t>Drivers should be replaceable</t>
  </si>
  <si>
    <t>Photocells shall be either integrated within the lantern housing or fitted as a plug-in PECU</t>
  </si>
  <si>
    <t>Part-Night Dimming shall not be implemented</t>
  </si>
  <si>
    <t>Replacement columns and brackets shall be manufactured from galvanised steel or galvanised aluminium and shall comply with BS EN40.</t>
  </si>
  <si>
    <t>Replacement columns and brackets shall be installed in the same location, shall be similarly mounted and shall be of approximately the same dimensions and painted the same colour as those they replace unless changes are necessary to meet lighting performance requirements.</t>
  </si>
  <si>
    <t>All removed parts shall be legally disposed of.</t>
  </si>
  <si>
    <t>Each column and bracket shall be clearly labelled with a unique identification number.</t>
  </si>
  <si>
    <t>Electrical installation and testing shall comply with BS 7671:2018</t>
  </si>
  <si>
    <t>An inventory according to MUESLI 1.1 shall be provided to LMPC upon completion of the works.</t>
  </si>
  <si>
    <t>The selected tenderer shall be responsible for all contestable works on the electricity distribution network and shall obtain all necessary authorisations from SSEN and shall pay all associated fees.</t>
  </si>
  <si>
    <t>The selected tenderer shall be responsible for any traffic management measures deemed necessary by survey.</t>
  </si>
  <si>
    <t>The tenderer shall provide a proposal for the terms of a streetlight maintenance contract including</t>
  </si>
  <si>
    <t>Condition reporting schedule</t>
  </si>
  <si>
    <t>Electrical testing schedule</t>
  </si>
  <si>
    <t>Annual fee for years 1, 2 &amp; 3</t>
  </si>
  <si>
    <t>The tenderer shall provide a schedule of Rechargeable Repairs for maintenance and repair works excluded from the contract</t>
  </si>
  <si>
    <t>The payback period should be less than 3 years</t>
  </si>
  <si>
    <t>Energy consumption should be reduced by more than 75% per annum</t>
  </si>
  <si>
    <t>The brightness, distribution and uniformity of illumination provided by each converted streetlight shall be suitable for its location according to the following recommendations:  British Standards BS 5489-1 &amp; BS EN 13201-2,  ILP Guidance Note 01/21 “The Reduction of Obtrusive Light” – Environmental Zone E2</t>
  </si>
  <si>
    <t>Existing lanterns that are unable to accommodate the retrofitting of an appropriate LED engine, driver or PECU shall be replaced</t>
  </si>
  <si>
    <t>General</t>
  </si>
  <si>
    <t>Lighting Performance</t>
  </si>
  <si>
    <t>Shields shall be installed if required to prevent residential light intrusion</t>
  </si>
  <si>
    <t>Tool-free access should be supported</t>
  </si>
  <si>
    <t>Ingress Protection shall be IP66 or better</t>
  </si>
  <si>
    <t>The Colour temperature shall be 3,000K</t>
  </si>
  <si>
    <t>The Luminous Efficiency shall be ≥ 135 lm/W</t>
  </si>
  <si>
    <t>LED Engines should be replaceable</t>
  </si>
  <si>
    <t xml:space="preserve">Drivers shall be configured for Constant Light Output </t>
  </si>
  <si>
    <t>Drivers should support the DALI-2 protocol</t>
  </si>
  <si>
    <t>DALI-2 should be used for streetlight configuration &amp; control</t>
  </si>
  <si>
    <t>Replacement and adapted columns and brackets shall be guaranteed for a design life of at least 50 years.</t>
  </si>
  <si>
    <t>Replacement columns and brackets shall be installed according to the manufacturer’s instructions and in compliance with BS EN40.</t>
  </si>
  <si>
    <t>Any street furniture attached to existing columns (eg dog waste bins) shall be removed and attached to the replacement column.</t>
  </si>
  <si>
    <t>Appropriate isolators, cut-outs, switches and fuses shall be used to connect streetlights to the electricity distribution network.</t>
  </si>
  <si>
    <t>Contestable works on the electricity distribution network shall comply with the ENA EREC G39 and all relevant SSEN standards and guidelines.</t>
  </si>
  <si>
    <t>Electrical test certificates shall be provided to LMPC upon completion of the works</t>
  </si>
  <si>
    <t>Written confirmation that all components comply with the SSEN adoption standards shall be provided.</t>
  </si>
  <si>
    <t>The selected tenderer shall be responsible for the supply of goods, works and services using its own employees or those of an approved subcontractor.</t>
  </si>
  <si>
    <t>The selected tenderer shall be responsible for the payment of all permit fees, consents and licenses required for the works.</t>
  </si>
  <si>
    <t>The selected tenderer shall be liable for the acts and omissions of any subcontractor as if those were the acts or omissions of the tenderer under the contract.</t>
  </si>
  <si>
    <t>Services provided under contract</t>
  </si>
  <si>
    <t>Cleaning and maintenance schedule</t>
  </si>
  <si>
    <t>Turnaround time for the repair of faults</t>
  </si>
  <si>
    <t>LED Driver</t>
  </si>
  <si>
    <t>Control</t>
  </si>
  <si>
    <t>Columns &amp; Brackets</t>
  </si>
  <si>
    <t>Certification</t>
  </si>
  <si>
    <t>Contract Terms</t>
  </si>
  <si>
    <t>Maintenance Terms</t>
  </si>
  <si>
    <t>Lantern Housing</t>
  </si>
  <si>
    <t>Response</t>
  </si>
  <si>
    <t>Partially Comply</t>
  </si>
  <si>
    <t>Not Comply</t>
  </si>
  <si>
    <t>Notes</t>
  </si>
  <si>
    <t>Topic</t>
  </si>
  <si>
    <t>Compliance</t>
  </si>
  <si>
    <t>Contact Name</t>
  </si>
  <si>
    <t>Contact Phone</t>
  </si>
  <si>
    <t>Company Name</t>
  </si>
  <si>
    <t>Company Address</t>
  </si>
  <si>
    <t>Company Phone</t>
  </si>
  <si>
    <t>Contact Email</t>
  </si>
  <si>
    <t>Tenderer</t>
  </si>
  <si>
    <t>o/s The Bramleys</t>
  </si>
  <si>
    <t>Products</t>
  </si>
  <si>
    <t>Energy Usage</t>
  </si>
  <si>
    <t>Contestable Works Fee</t>
  </si>
  <si>
    <t>Cables &amp; Connectors</t>
  </si>
  <si>
    <t>Admin Fee</t>
  </si>
  <si>
    <t>Total Materials</t>
  </si>
  <si>
    <t>Total Works</t>
  </si>
  <si>
    <t>Misc</t>
  </si>
  <si>
    <t>Isolator, Fuse, Termination Block</t>
  </si>
  <si>
    <t>Requirement/Objective</t>
  </si>
  <si>
    <t>Discount %</t>
  </si>
  <si>
    <t>Discount £</t>
  </si>
  <si>
    <t>Installation Price</t>
  </si>
  <si>
    <t>Misc. Works Price</t>
  </si>
  <si>
    <t>Version</t>
  </si>
  <si>
    <t>Date</t>
  </si>
  <si>
    <t>Proposal Reference</t>
  </si>
  <si>
    <t>New Photocell EAC (kWh)</t>
  </si>
  <si>
    <t>New Total EAC (kWh)</t>
  </si>
  <si>
    <t>Old Energy Cost p.a.</t>
  </si>
  <si>
    <t>New Energy Cost p.a.</t>
  </si>
  <si>
    <t>Energy Reduction p.a.</t>
  </si>
  <si>
    <t>C02e Reduction p.a. (kg)</t>
  </si>
  <si>
    <t>New Total Cost p.a.</t>
  </si>
  <si>
    <t>Total Cost Saving p.a.</t>
  </si>
  <si>
    <t>Cost Reduction p.a.</t>
  </si>
  <si>
    <t>Standing Charge</t>
  </si>
  <si>
    <t>Old Total Cost p.a.</t>
  </si>
  <si>
    <t>Photocell Hours p.a. (Regime 001)</t>
  </si>
  <si>
    <t>Old Burn Hours p.a. (Regime 821)</t>
  </si>
  <si>
    <t>Old Photocell EAC (kWh)</t>
  </si>
  <si>
    <t xml:space="preserve">Old Total EAC (kWh) </t>
  </si>
  <si>
    <t>Old Maintenance Cost p.a.</t>
  </si>
  <si>
    <t>New Maintenance Cost p.a.</t>
  </si>
  <si>
    <t>Maintenance Cost Reduction</t>
  </si>
  <si>
    <t>Old Lamps EAC (kWh)</t>
  </si>
  <si>
    <t>New Lamps EAC (kWh)</t>
  </si>
  <si>
    <t>Comments</t>
  </si>
  <si>
    <t>Trilux</t>
  </si>
  <si>
    <t>Lumega IQ N</t>
  </si>
  <si>
    <t>Zeta</t>
  </si>
  <si>
    <t>Smartscape Aspire</t>
  </si>
  <si>
    <t>XYZ-123</t>
  </si>
  <si>
    <t>Mallatite</t>
  </si>
  <si>
    <t>Series 6000</t>
  </si>
  <si>
    <t>Name</t>
  </si>
  <si>
    <t>Philips</t>
  </si>
  <si>
    <t>-</t>
  </si>
  <si>
    <t>DigiStreet Micro</t>
  </si>
  <si>
    <t>BGP760 LED27-/740 I DS50 DGR 32-48</t>
  </si>
  <si>
    <t>WD2/B4LED850-S1</t>
  </si>
  <si>
    <t>Lantern Family</t>
  </si>
  <si>
    <t>IFF-RETRO50MH-3-PS</t>
  </si>
  <si>
    <t>LIQ 50N-AB2L-SLR1/2200-730 2G1 ET</t>
  </si>
  <si>
    <t>Traffic Management</t>
  </si>
  <si>
    <t>LMPC Version: 1</t>
  </si>
  <si>
    <t>New Burn Hours p.a. (Regime 769)</t>
  </si>
  <si>
    <t>Ambient light switching levels shall be: On at 35 lux, Off at 18 lux. Part-Night Switching should be configurable in situ and shall be set to: Off at 0030, On at 0530  (assumed to correspond to Elexon Regime Code 769)</t>
  </si>
  <si>
    <t>2.1.a</t>
  </si>
  <si>
    <t>2.1.b</t>
  </si>
  <si>
    <t>2.1.c</t>
  </si>
  <si>
    <t>2.2.a</t>
  </si>
  <si>
    <t>2.2.b</t>
  </si>
  <si>
    <t>2.3.a</t>
  </si>
  <si>
    <t>2.3.b</t>
  </si>
  <si>
    <t>2.3.c</t>
  </si>
  <si>
    <t>2.3.d</t>
  </si>
  <si>
    <t>2.3.e</t>
  </si>
  <si>
    <t>2.3.f</t>
  </si>
  <si>
    <t>2.4.a</t>
  </si>
  <si>
    <t>2.4.b</t>
  </si>
  <si>
    <t>2.4.c</t>
  </si>
  <si>
    <t>2.4.d</t>
  </si>
  <si>
    <t>2.4.e</t>
  </si>
  <si>
    <t>2.5.a</t>
  </si>
  <si>
    <t>2.5.b</t>
  </si>
  <si>
    <t>2.5.c</t>
  </si>
  <si>
    <t>2.5.d</t>
  </si>
  <si>
    <t>2.6.a</t>
  </si>
  <si>
    <t>2.6.b</t>
  </si>
  <si>
    <t>2.6.c</t>
  </si>
  <si>
    <t>2.6.d</t>
  </si>
  <si>
    <t>2.6.e</t>
  </si>
  <si>
    <t>2.7.a</t>
  </si>
  <si>
    <t>2.7.b</t>
  </si>
  <si>
    <t>2.7.c</t>
  </si>
  <si>
    <t>2.7.d</t>
  </si>
  <si>
    <t>2.7.e</t>
  </si>
  <si>
    <t>2.7.f</t>
  </si>
  <si>
    <t>2.7.g</t>
  </si>
  <si>
    <t>2.7.h</t>
  </si>
  <si>
    <t>2.8.a</t>
  </si>
  <si>
    <t>2.8.b</t>
  </si>
  <si>
    <t>2.8.c</t>
  </si>
  <si>
    <t>2.9.a</t>
  </si>
  <si>
    <t>2.9.b</t>
  </si>
  <si>
    <t>2.9.c</t>
  </si>
  <si>
    <t>2.10.a</t>
  </si>
  <si>
    <t>2.10.b</t>
  </si>
  <si>
    <t>2.10.c</t>
  </si>
  <si>
    <t>2.10.d</t>
  </si>
  <si>
    <t>2.10.e</t>
  </si>
  <si>
    <t>2.11.a</t>
  </si>
  <si>
    <t>2.11.b</t>
  </si>
  <si>
    <t>2.11.c</t>
  </si>
  <si>
    <t>2.11.d</t>
  </si>
  <si>
    <t>2.11.e</t>
  </si>
  <si>
    <t>2.11.f</t>
  </si>
  <si>
    <t>2.11.g</t>
  </si>
  <si>
    <t>Plug-in PECUs shall use either NEMA or ZHAGA connectors</t>
  </si>
  <si>
    <t xml:space="preserve">Existing columns and brackets that are unable to support LED lanterns, that are non-compliant or that are in poor condition (ie are unsafe or likely to fail within 5 years) shall be replaced or adapted. </t>
  </si>
  <si>
    <t>For retrofit to existing Lanterns</t>
  </si>
  <si>
    <t>Large Spigot</t>
  </si>
  <si>
    <t>Small Spigot</t>
  </si>
  <si>
    <t>Column Adaptor</t>
  </si>
  <si>
    <t>Maintenance</t>
  </si>
  <si>
    <t>The works costings shown above are for illustration only and do not indicate LMPC expectations</t>
  </si>
  <si>
    <t>The maintenance charges shown above are for illustration only and do not indicate LMPC expectations</t>
  </si>
  <si>
    <t>The configurations shown above are for illustration only and do not indicate LMPC expectations</t>
  </si>
  <si>
    <t>The product examples shown above are for illustration only and do not indicate LMPC preferences</t>
  </si>
  <si>
    <t>Tenderers should replace them with the proposed products and use this box for any comments</t>
  </si>
  <si>
    <t>Tenderers should replace them with the proposed configuration and use this box for any comments</t>
  </si>
  <si>
    <t>Tenderers should replace them with the proposed costings and use this box for any comments</t>
  </si>
  <si>
    <t>Tenderers should replace them with the proposed charges and use this box for any comments</t>
  </si>
  <si>
    <t>Comply</t>
  </si>
  <si>
    <t>Project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</si>
</sst>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 #,##0.0_-;_-* &quot;-&quot;??_-;_-@_-"/>
    <numFmt numFmtId="165" formatCode="_-* #,##0_-;\-* #,##0_-;_-* &quot;-&quot;??_-;_-@_-"/>
    <numFmt numFmtId="166" formatCode="_-[$£-809]* #,##0.00_-;\-[$£-809]* #,##0.00_-;_-[$£-809]* &quot;-&quot;??_-;_-@_-"/>
    <numFmt numFmtId="167" formatCode="0.0%"/>
    <numFmt numFmtId="168" formatCode="_-[$£-809]* #,##0_-;\-[$£-809]* #,##0_-;_-[$£-809]*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charset val="1"/>
    </font>
    <font>
      <sz val="8"/>
      <name val="Calibri"/>
      <family val="2"/>
      <scheme val="minor"/>
    </font>
    <font>
      <b/>
      <sz val="16"/>
      <color theme="1"/>
      <name val="Calibri"/>
      <family val="2"/>
      <scheme val="minor"/>
    </font>
    <font>
      <sz val="11"/>
      <color indexed="8"/>
      <name val="Calibri"/>
      <family val="2"/>
      <scheme val="minor"/>
    </font>
    <font>
      <sz val="11"/>
      <color theme="0" tint="-0.14999847407452621"/>
      <name val="Calibri"/>
      <family val="2"/>
      <scheme val="minor"/>
    </font>
    <font>
      <b/>
      <sz val="11"/>
      <color theme="0" tint="-0.14999847407452621"/>
      <name val="Calibri"/>
      <family val="2"/>
      <scheme val="minor"/>
    </font>
    <font>
      <sz val="11"/>
      <name val="Calibri"/>
      <family val="2"/>
      <scheme val="minor"/>
    </font>
    <font>
      <b/>
      <sz val="11"/>
      <name val="Calibri"/>
      <family val="2"/>
      <scheme val="minor"/>
    </font>
    <font>
      <u/>
      <sz val="11"/>
      <color theme="1"/>
      <name val="Calibri"/>
      <family val="2"/>
      <scheme val="minor"/>
    </font>
    <font>
      <b/>
      <sz val="16"/>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top"/>
    </xf>
  </cellStyleXfs>
  <cellXfs count="177">
    <xf numFmtId="0" fontId="0" fillId="0" borderId="0" xfId="0"/>
    <xf numFmtId="0" fontId="0" fillId="2" borderId="0" xfId="0" applyFill="1"/>
    <xf numFmtId="0" fontId="0" fillId="2" borderId="0" xfId="0" applyFill="1" applyAlignment="1">
      <alignment horizontal="right"/>
    </xf>
    <xf numFmtId="0" fontId="0" fillId="2" borderId="0" xfId="0" applyFill="1" applyAlignment="1">
      <alignment horizontal="left"/>
    </xf>
    <xf numFmtId="0" fontId="0" fillId="2" borderId="1" xfId="0" applyFill="1" applyBorder="1"/>
    <xf numFmtId="1" fontId="0" fillId="2" borderId="0" xfId="0" applyNumberFormat="1" applyFill="1"/>
    <xf numFmtId="1" fontId="0" fillId="2" borderId="0" xfId="0" applyNumberFormat="1" applyFill="1" applyAlignment="1">
      <alignment horizontal="left"/>
    </xf>
    <xf numFmtId="0" fontId="0" fillId="2" borderId="1" xfId="0" applyFill="1" applyBorder="1" applyAlignment="1">
      <alignment horizontal="right"/>
    </xf>
    <xf numFmtId="166" fontId="0" fillId="2" borderId="1" xfId="0" applyNumberFormat="1" applyFill="1" applyBorder="1"/>
    <xf numFmtId="0" fontId="0" fillId="2" borderId="0" xfId="0" applyFill="1" applyAlignment="1">
      <alignment vertical="center"/>
    </xf>
    <xf numFmtId="0" fontId="2" fillId="2" borderId="1" xfId="0" applyFont="1" applyFill="1" applyBorder="1" applyAlignment="1">
      <alignment horizontal="center"/>
    </xf>
    <xf numFmtId="0" fontId="5" fillId="2" borderId="0" xfId="0" applyFont="1" applyFill="1" applyAlignment="1">
      <alignment vertical="center"/>
    </xf>
    <xf numFmtId="0" fontId="2" fillId="2" borderId="0" xfId="0" applyFont="1" applyFill="1" applyAlignment="1">
      <alignment horizontal="center"/>
    </xf>
    <xf numFmtId="166" fontId="6" fillId="2" borderId="1" xfId="3" applyNumberFormat="1" applyFont="1" applyFill="1" applyBorder="1" applyAlignment="1">
      <alignment horizontal="left" vertical="top"/>
    </xf>
    <xf numFmtId="166" fontId="0" fillId="2" borderId="1" xfId="0" applyNumberFormat="1" applyFill="1" applyBorder="1" applyAlignment="1">
      <alignment horizontal="left"/>
    </xf>
    <xf numFmtId="0" fontId="9" fillId="2" borderId="0" xfId="0" applyFont="1" applyFill="1" applyAlignment="1">
      <alignment vertical="center"/>
    </xf>
    <xf numFmtId="0" fontId="5" fillId="2" borderId="0" xfId="0" applyFont="1" applyFill="1"/>
    <xf numFmtId="0" fontId="0" fillId="2" borderId="0" xfId="0" applyFill="1" applyAlignment="1">
      <alignment vertical="top" wrapText="1"/>
    </xf>
    <xf numFmtId="0" fontId="0" fillId="5" borderId="2" xfId="0" applyFill="1" applyBorder="1" applyAlignment="1" applyProtection="1">
      <alignment horizontal="center" vertical="top"/>
      <protection locked="0"/>
    </xf>
    <xf numFmtId="0" fontId="0" fillId="5" borderId="4" xfId="0" applyFill="1" applyBorder="1" applyAlignment="1" applyProtection="1">
      <alignment horizontal="center" vertical="top"/>
      <protection locked="0"/>
    </xf>
    <xf numFmtId="0" fontId="0" fillId="2" borderId="0" xfId="0" applyFill="1" applyAlignment="1">
      <alignment horizontal="center" wrapText="1"/>
    </xf>
    <xf numFmtId="0" fontId="0" fillId="2" borderId="0" xfId="0" applyFill="1" applyAlignment="1">
      <alignment wrapText="1"/>
    </xf>
    <xf numFmtId="0" fontId="7" fillId="2" borderId="0" xfId="0" applyFont="1" applyFill="1" applyAlignment="1">
      <alignment wrapText="1"/>
    </xf>
    <xf numFmtId="0" fontId="0" fillId="2" borderId="0" xfId="0" applyFill="1" applyAlignment="1">
      <alignment horizontal="center" vertical="center" wrapText="1"/>
    </xf>
    <xf numFmtId="0" fontId="0" fillId="5" borderId="1" xfId="0" applyFill="1" applyBorder="1" applyAlignment="1" applyProtection="1">
      <alignment horizontal="center" vertical="center" wrapText="1"/>
      <protection locked="0"/>
    </xf>
    <xf numFmtId="0" fontId="0" fillId="5" borderId="1" xfId="0" applyFill="1" applyBorder="1" applyAlignment="1" applyProtection="1">
      <alignment wrapText="1"/>
      <protection locked="0"/>
    </xf>
    <xf numFmtId="166" fontId="0" fillId="5" borderId="1" xfId="0" applyNumberFormat="1" applyFill="1" applyBorder="1" applyAlignment="1" applyProtection="1">
      <alignment horizontal="center" vertical="center"/>
      <protection locked="0"/>
    </xf>
    <xf numFmtId="166" fontId="6" fillId="5" borderId="1" xfId="3" applyNumberFormat="1" applyFont="1" applyFill="1" applyBorder="1" applyAlignment="1" applyProtection="1">
      <alignment horizontal="left" vertical="top"/>
      <protection locked="0"/>
    </xf>
    <xf numFmtId="166" fontId="0" fillId="5" borderId="1" xfId="0" applyNumberFormat="1" applyFill="1" applyBorder="1" applyProtection="1">
      <protection locked="0"/>
    </xf>
    <xf numFmtId="0" fontId="0" fillId="5" borderId="1" xfId="0" applyFill="1" applyBorder="1" applyProtection="1">
      <protection locked="0"/>
    </xf>
    <xf numFmtId="168" fontId="0" fillId="5" borderId="1" xfId="0" applyNumberFormat="1" applyFill="1" applyBorder="1" applyProtection="1">
      <protection locked="0"/>
    </xf>
    <xf numFmtId="9" fontId="0" fillId="5" borderId="1" xfId="2" applyFont="1" applyFill="1" applyBorder="1" applyProtection="1">
      <protection locked="0"/>
    </xf>
    <xf numFmtId="0" fontId="0" fillId="5" borderId="1" xfId="0" applyFill="1" applyBorder="1" applyAlignment="1" applyProtection="1">
      <alignment horizontal="left"/>
      <protection locked="0"/>
    </xf>
    <xf numFmtId="0" fontId="5" fillId="2" borderId="0" xfId="0" applyFont="1" applyFill="1" applyAlignment="1">
      <alignment horizontal="left" vertical="top"/>
    </xf>
    <xf numFmtId="0" fontId="5" fillId="2" borderId="0" xfId="0" applyFont="1" applyFill="1" applyAlignment="1">
      <alignment horizontal="left" vertical="top" wrapText="1"/>
    </xf>
    <xf numFmtId="0" fontId="12" fillId="2" borderId="0" xfId="0" applyFont="1" applyFill="1" applyAlignment="1">
      <alignment horizontal="left" vertical="top" wrapText="1"/>
    </xf>
    <xf numFmtId="0" fontId="9" fillId="2" borderId="0" xfId="0" applyFont="1" applyFill="1" applyAlignment="1">
      <alignment vertical="top" wrapText="1"/>
    </xf>
    <xf numFmtId="0" fontId="0" fillId="2" borderId="0" xfId="0" applyFill="1" applyAlignment="1">
      <alignment vertical="top"/>
    </xf>
    <xf numFmtId="0" fontId="9" fillId="2" borderId="0" xfId="0" applyFont="1" applyFill="1" applyAlignment="1">
      <alignment vertical="top"/>
    </xf>
    <xf numFmtId="0" fontId="0" fillId="2" borderId="0" xfId="0" applyFill="1" applyAlignment="1">
      <alignment horizontal="left" vertical="top"/>
    </xf>
    <xf numFmtId="0" fontId="5" fillId="2" borderId="6" xfId="0" applyFont="1" applyFill="1" applyBorder="1" applyAlignment="1">
      <alignment horizontal="left" vertical="top"/>
    </xf>
    <xf numFmtId="0" fontId="12" fillId="2" borderId="0" xfId="0" applyFont="1" applyFill="1" applyAlignment="1">
      <alignment horizontal="left" vertical="top"/>
    </xf>
    <xf numFmtId="0" fontId="5" fillId="2" borderId="0" xfId="0" applyFont="1" applyFill="1" applyAlignment="1">
      <alignment horizontal="left"/>
    </xf>
    <xf numFmtId="0" fontId="0" fillId="2" borderId="0" xfId="0" applyFill="1" applyAlignment="1">
      <alignment horizontal="center"/>
    </xf>
    <xf numFmtId="0" fontId="2" fillId="2" borderId="0" xfId="0" applyFont="1" applyFill="1" applyAlignment="1">
      <alignment horizontal="left"/>
    </xf>
    <xf numFmtId="0" fontId="0" fillId="2" borderId="0" xfId="0" applyFill="1" applyAlignment="1">
      <alignment horizontal="right" vertical="center"/>
    </xf>
    <xf numFmtId="1" fontId="0" fillId="2" borderId="0" xfId="0" applyNumberFormat="1" applyFill="1" applyAlignment="1">
      <alignment horizontal="left" vertical="center"/>
    </xf>
    <xf numFmtId="0" fontId="7" fillId="2" borderId="0" xfId="0" applyFont="1" applyFill="1" applyAlignment="1">
      <alignment vertical="center"/>
    </xf>
    <xf numFmtId="0" fontId="8" fillId="2" borderId="0" xfId="0" applyFont="1" applyFill="1" applyAlignment="1">
      <alignment horizontal="right" wrapText="1"/>
    </xf>
    <xf numFmtId="0" fontId="10" fillId="2" borderId="0" xfId="0" applyFont="1" applyFill="1" applyAlignment="1">
      <alignment horizontal="center"/>
    </xf>
    <xf numFmtId="1" fontId="7" fillId="2" borderId="0" xfId="0" applyNumberFormat="1" applyFont="1" applyFill="1" applyAlignment="1">
      <alignment vertical="center"/>
    </xf>
    <xf numFmtId="166" fontId="0" fillId="2" borderId="1" xfId="0" applyNumberFormat="1" applyFill="1" applyBorder="1" applyAlignment="1">
      <alignment vertical="center"/>
    </xf>
    <xf numFmtId="166" fontId="0" fillId="2" borderId="0" xfId="0" applyNumberFormat="1" applyFill="1" applyAlignment="1">
      <alignment vertical="center"/>
    </xf>
    <xf numFmtId="0" fontId="5"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Alignment="1">
      <alignment horizontal="left" vertical="center"/>
    </xf>
    <xf numFmtId="0" fontId="7" fillId="2" borderId="0" xfId="0" applyFont="1" applyFill="1" applyAlignment="1">
      <alignment horizontal="left" vertical="center"/>
    </xf>
    <xf numFmtId="0" fontId="9" fillId="2" borderId="0" xfId="0" applyFont="1" applyFill="1" applyAlignment="1">
      <alignment horizontal="left" vertical="center"/>
    </xf>
    <xf numFmtId="0" fontId="8" fillId="2" borderId="0" xfId="0" applyFont="1" applyFill="1" applyAlignment="1">
      <alignment horizontal="left" vertical="center"/>
    </xf>
    <xf numFmtId="0" fontId="10"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vertical="center"/>
    </xf>
    <xf numFmtId="1" fontId="2" fillId="2" borderId="0" xfId="0" applyNumberFormat="1" applyFont="1" applyFill="1" applyAlignment="1">
      <alignment horizontal="right" vertical="center"/>
    </xf>
    <xf numFmtId="166" fontId="2" fillId="2" borderId="1" xfId="0" applyNumberFormat="1" applyFont="1" applyFill="1" applyBorder="1" applyAlignment="1">
      <alignment vertical="center"/>
    </xf>
    <xf numFmtId="166" fontId="2" fillId="2" borderId="0" xfId="0" applyNumberFormat="1" applyFont="1" applyFill="1" applyAlignment="1">
      <alignment vertical="center"/>
    </xf>
    <xf numFmtId="0" fontId="0" fillId="5" borderId="1" xfId="0" applyFill="1" applyBorder="1" applyAlignment="1" applyProtection="1">
      <alignment vertical="center"/>
      <protection locked="0"/>
    </xf>
    <xf numFmtId="0" fontId="0" fillId="5" borderId="1" xfId="0" applyFill="1" applyBorder="1" applyAlignment="1" applyProtection="1">
      <alignment horizontal="right" vertical="center"/>
      <protection locked="0"/>
    </xf>
    <xf numFmtId="1" fontId="0" fillId="2" borderId="0" xfId="0" applyNumberFormat="1" applyFill="1" applyAlignment="1">
      <alignment vertical="center"/>
    </xf>
    <xf numFmtId="1" fontId="0" fillId="2" borderId="0" xfId="0" applyNumberFormat="1" applyFill="1" applyAlignment="1">
      <alignment horizontal="right"/>
    </xf>
    <xf numFmtId="0" fontId="5" fillId="2" borderId="5" xfId="0" applyFont="1" applyFill="1" applyBorder="1"/>
    <xf numFmtId="0" fontId="2" fillId="2" borderId="0" xfId="0" applyFont="1" applyFill="1"/>
    <xf numFmtId="0" fontId="10" fillId="2" borderId="0" xfId="0" applyFont="1" applyFill="1"/>
    <xf numFmtId="0" fontId="8" fillId="2" borderId="0" xfId="0" applyFont="1" applyFill="1"/>
    <xf numFmtId="0" fontId="9" fillId="2" borderId="0" xfId="0" applyFont="1" applyFill="1"/>
    <xf numFmtId="43" fontId="7" fillId="2" borderId="0" xfId="1" applyFont="1" applyFill="1" applyProtection="1"/>
    <xf numFmtId="43" fontId="9" fillId="2" borderId="0" xfId="1" applyFont="1" applyFill="1" applyProtection="1"/>
    <xf numFmtId="0" fontId="0" fillId="3" borderId="1" xfId="0" applyFill="1" applyBorder="1"/>
    <xf numFmtId="168" fontId="0" fillId="3" borderId="1" xfId="0" applyNumberFormat="1" applyFill="1" applyBorder="1"/>
    <xf numFmtId="165" fontId="0" fillId="3" borderId="1" xfId="1" applyNumberFormat="1" applyFont="1" applyFill="1" applyBorder="1" applyProtection="1"/>
    <xf numFmtId="166" fontId="0" fillId="3" borderId="1" xfId="0" applyNumberFormat="1" applyFill="1" applyBorder="1"/>
    <xf numFmtId="10" fontId="0" fillId="3" borderId="1" xfId="0" applyNumberFormat="1" applyFill="1" applyBorder="1"/>
    <xf numFmtId="0" fontId="7" fillId="2" borderId="0" xfId="0" applyFont="1" applyFill="1"/>
    <xf numFmtId="43" fontId="0" fillId="2" borderId="0" xfId="0" applyNumberFormat="1" applyFill="1"/>
    <xf numFmtId="165" fontId="0" fillId="3" borderId="1" xfId="0" applyNumberFormat="1" applyFill="1" applyBorder="1"/>
    <xf numFmtId="0" fontId="2" fillId="4" borderId="1" xfId="0" applyFont="1" applyFill="1" applyBorder="1"/>
    <xf numFmtId="166" fontId="2" fillId="4" borderId="1" xfId="0" applyNumberFormat="1" applyFont="1" applyFill="1" applyBorder="1"/>
    <xf numFmtId="0" fontId="0" fillId="4" borderId="1" xfId="0" applyFill="1" applyBorder="1"/>
    <xf numFmtId="168" fontId="0" fillId="4" borderId="1" xfId="0" applyNumberFormat="1" applyFill="1" applyBorder="1"/>
    <xf numFmtId="9" fontId="0" fillId="4" borderId="1" xfId="2" applyFont="1" applyFill="1" applyBorder="1" applyAlignment="1" applyProtection="1">
      <alignment horizontal="right"/>
    </xf>
    <xf numFmtId="164" fontId="0" fillId="4" borderId="1" xfId="1" applyNumberFormat="1" applyFont="1" applyFill="1" applyBorder="1" applyProtection="1"/>
    <xf numFmtId="167" fontId="7" fillId="2" borderId="0" xfId="2" applyNumberFormat="1" applyFont="1" applyFill="1" applyProtection="1"/>
    <xf numFmtId="9" fontId="1" fillId="4" borderId="1" xfId="2" applyFont="1" applyFill="1" applyBorder="1" applyProtection="1"/>
    <xf numFmtId="43" fontId="7" fillId="2" borderId="0" xfId="1" applyFont="1" applyFill="1" applyAlignment="1" applyProtection="1">
      <alignment horizontal="right"/>
    </xf>
    <xf numFmtId="166" fontId="7" fillId="2" borderId="0" xfId="1" applyNumberFormat="1" applyFont="1" applyFill="1" applyProtection="1"/>
    <xf numFmtId="43" fontId="7" fillId="2" borderId="0" xfId="1" applyFont="1" applyFill="1" applyAlignment="1" applyProtection="1">
      <alignment horizontal="center"/>
    </xf>
    <xf numFmtId="165" fontId="7" fillId="2" borderId="0" xfId="1" applyNumberFormat="1" applyFont="1" applyFill="1" applyProtection="1"/>
    <xf numFmtId="43" fontId="0" fillId="3" borderId="1" xfId="0" applyNumberFormat="1" applyFill="1" applyBorder="1"/>
    <xf numFmtId="165" fontId="0" fillId="4" borderId="1" xfId="1" applyNumberFormat="1" applyFont="1" applyFill="1" applyBorder="1" applyProtection="1"/>
    <xf numFmtId="168" fontId="2" fillId="4" borderId="1" xfId="0" applyNumberFormat="1" applyFont="1" applyFill="1" applyBorder="1"/>
    <xf numFmtId="43" fontId="0" fillId="4" borderId="1" xfId="0" applyNumberFormat="1" applyFill="1" applyBorder="1"/>
    <xf numFmtId="0" fontId="2" fillId="3" borderId="1" xfId="0" applyFont="1" applyFill="1" applyBorder="1" applyAlignment="1">
      <alignment horizontal="center" wrapText="1"/>
    </xf>
    <xf numFmtId="0" fontId="0" fillId="3" borderId="1" xfId="0" applyFill="1" applyBorder="1" applyAlignment="1">
      <alignment horizontal="justify" vertical="center" wrapText="1"/>
    </xf>
    <xf numFmtId="0" fontId="0" fillId="3" borderId="1" xfId="0" applyFill="1" applyBorder="1" applyAlignment="1">
      <alignment wrapText="1"/>
    </xf>
    <xf numFmtId="0" fontId="2" fillId="3" borderId="1" xfId="0" applyFont="1" applyFill="1" applyBorder="1" applyAlignment="1">
      <alignment horizontal="center" vertical="center" wrapText="1"/>
    </xf>
    <xf numFmtId="0" fontId="0" fillId="3" borderId="1" xfId="0" applyFill="1" applyBorder="1" applyAlignment="1">
      <alignment horizontal="left" vertical="top"/>
    </xf>
    <xf numFmtId="0" fontId="0" fillId="3" borderId="1" xfId="0" applyFill="1" applyBorder="1" applyAlignment="1">
      <alignment vertical="top"/>
    </xf>
    <xf numFmtId="0" fontId="2" fillId="3" borderId="1" xfId="0" applyFont="1" applyFill="1" applyBorder="1" applyAlignment="1">
      <alignment horizontal="center"/>
    </xf>
    <xf numFmtId="0" fontId="0" fillId="3" borderId="1" xfId="0" applyFill="1" applyBorder="1" applyAlignment="1">
      <alignment vertical="center"/>
    </xf>
    <xf numFmtId="0" fontId="0" fillId="3" borderId="1" xfId="0" applyFill="1" applyBorder="1" applyAlignment="1">
      <alignment horizontal="right" vertical="center"/>
    </xf>
    <xf numFmtId="0" fontId="2" fillId="3" borderId="1" xfId="0" applyFont="1" applyFill="1" applyBorder="1" applyAlignment="1">
      <alignment horizontal="center" textRotation="90"/>
    </xf>
    <xf numFmtId="2" fontId="8" fillId="2" borderId="0" xfId="0" applyNumberFormat="1" applyFont="1" applyFill="1" applyAlignment="1">
      <alignment vertical="center"/>
    </xf>
    <xf numFmtId="0" fontId="0" fillId="3" borderId="1" xfId="0" applyFill="1" applyBorder="1" applyAlignment="1">
      <alignment horizontal="center"/>
    </xf>
    <xf numFmtId="0" fontId="2" fillId="3" borderId="1" xfId="0" applyFont="1" applyFill="1" applyBorder="1" applyAlignment="1">
      <alignment horizontal="center" vertical="center"/>
    </xf>
    <xf numFmtId="166" fontId="0" fillId="5" borderId="1" xfId="1" applyNumberFormat="1" applyFont="1" applyFill="1" applyBorder="1" applyAlignment="1" applyProtection="1">
      <alignment vertical="center" wrapText="1"/>
      <protection locked="0"/>
    </xf>
    <xf numFmtId="166" fontId="0" fillId="5" borderId="1" xfId="0" applyNumberFormat="1" applyFill="1" applyBorder="1" applyAlignment="1" applyProtection="1">
      <alignment horizontal="center" vertical="center" wrapText="1"/>
      <protection locked="0"/>
    </xf>
    <xf numFmtId="0" fontId="5" fillId="2" borderId="0" xfId="0" applyFont="1" applyFill="1" applyAlignment="1">
      <alignment vertical="top"/>
    </xf>
    <xf numFmtId="0" fontId="2" fillId="3" borderId="1" xfId="0" applyFont="1" applyFill="1" applyBorder="1" applyAlignment="1">
      <alignment horizontal="center" vertical="top" wrapText="1"/>
    </xf>
    <xf numFmtId="0" fontId="0" fillId="3" borderId="1" xfId="0" applyFill="1" applyBorder="1" applyAlignment="1">
      <alignment horizontal="left" vertical="top" wrapText="1"/>
    </xf>
    <xf numFmtId="0" fontId="2" fillId="3" borderId="2" xfId="0" applyFont="1" applyFill="1" applyBorder="1" applyAlignment="1">
      <alignment horizontal="left"/>
    </xf>
    <xf numFmtId="0" fontId="2" fillId="3" borderId="4" xfId="0"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xf numFmtId="0" fontId="2" fillId="3" borderId="4" xfId="0" applyFont="1" applyFill="1" applyBorder="1"/>
    <xf numFmtId="0" fontId="2" fillId="3" borderId="1" xfId="0" applyFont="1" applyFill="1" applyBorder="1"/>
    <xf numFmtId="0" fontId="2" fillId="3" borderId="3" xfId="0" applyFont="1" applyFill="1" applyBorder="1"/>
    <xf numFmtId="0" fontId="0" fillId="2" borderId="1" xfId="0" applyFill="1" applyBorder="1" applyAlignment="1">
      <alignment horizontal="center"/>
    </xf>
    <xf numFmtId="0" fontId="0" fillId="3" borderId="2" xfId="0" applyFill="1" applyBorder="1" applyAlignment="1">
      <alignment horizontal="left"/>
    </xf>
    <xf numFmtId="0" fontId="0" fillId="3" borderId="1" xfId="0" applyFill="1" applyBorder="1" applyAlignment="1">
      <alignment horizontal="left"/>
    </xf>
    <xf numFmtId="0" fontId="0" fillId="3" borderId="4" xfId="0" applyFill="1" applyBorder="1"/>
    <xf numFmtId="165" fontId="1" fillId="5" borderId="1" xfId="1" applyNumberFormat="1" applyFont="1" applyFill="1" applyBorder="1" applyAlignment="1" applyProtection="1">
      <alignment horizontal="center"/>
      <protection locked="0"/>
    </xf>
    <xf numFmtId="164" fontId="1" fillId="5" borderId="1" xfId="1" applyNumberFormat="1" applyFont="1" applyFill="1" applyBorder="1" applyAlignment="1" applyProtection="1">
      <alignment horizontal="center"/>
      <protection locked="0"/>
    </xf>
    <xf numFmtId="43" fontId="1" fillId="5" borderId="1" xfId="1" applyFont="1" applyFill="1" applyBorder="1" applyAlignment="1" applyProtection="1">
      <alignment horizontal="center"/>
      <protection locked="0"/>
    </xf>
    <xf numFmtId="166" fontId="0" fillId="5" borderId="1" xfId="0" applyNumberFormat="1" applyFill="1" applyBorder="1" applyAlignment="1" applyProtection="1">
      <alignment horizontal="center"/>
      <protection locked="0"/>
    </xf>
    <xf numFmtId="0" fontId="0" fillId="5" borderId="1" xfId="0" applyFill="1" applyBorder="1" applyAlignment="1" applyProtection="1">
      <alignment horizontal="left" wrapText="1"/>
      <protection locked="0"/>
    </xf>
    <xf numFmtId="0" fontId="0" fillId="5" borderId="1" xfId="0" quotePrefix="1" applyFill="1" applyBorder="1" applyAlignment="1" applyProtection="1">
      <alignment horizontal="left"/>
      <protection locked="0"/>
    </xf>
    <xf numFmtId="166" fontId="0" fillId="5" borderId="4" xfId="0" applyNumberFormat="1" applyFill="1" applyBorder="1" applyAlignment="1" applyProtection="1">
      <alignment horizontal="center"/>
      <protection locked="0"/>
    </xf>
    <xf numFmtId="0" fontId="0" fillId="5" borderId="4" xfId="0" applyFill="1" applyBorder="1" applyAlignment="1" applyProtection="1">
      <alignment horizontal="left" wrapText="1"/>
      <protection locked="0"/>
    </xf>
    <xf numFmtId="166" fontId="0" fillId="3" borderId="1" xfId="1" applyNumberFormat="1" applyFont="1" applyFill="1" applyBorder="1" applyAlignment="1" applyProtection="1">
      <alignment vertical="center"/>
    </xf>
    <xf numFmtId="166" fontId="0" fillId="3" borderId="1" xfId="0" applyNumberFormat="1" applyFill="1" applyBorder="1" applyAlignment="1">
      <alignment vertical="center"/>
    </xf>
    <xf numFmtId="166" fontId="0" fillId="3" borderId="1" xfId="0" applyNumberFormat="1" applyFill="1" applyBorder="1" applyAlignment="1">
      <alignment horizontal="right" vertical="center"/>
    </xf>
    <xf numFmtId="0" fontId="0" fillId="3" borderId="1" xfId="0" applyFill="1" applyBorder="1" applyAlignment="1">
      <alignment horizontal="right"/>
    </xf>
    <xf numFmtId="0" fontId="0" fillId="5" borderId="6"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12" xfId="0" applyFill="1" applyBorder="1" applyAlignment="1" applyProtection="1">
      <alignment horizontal="left" vertical="top" wrapText="1"/>
      <protection locked="0"/>
    </xf>
    <xf numFmtId="0" fontId="0" fillId="3" borderId="8" xfId="0" applyFill="1" applyBorder="1" applyAlignment="1">
      <alignment horizontal="left" vertical="top"/>
    </xf>
    <xf numFmtId="0" fontId="0" fillId="3" borderId="9" xfId="0" applyFill="1" applyBorder="1" applyAlignment="1">
      <alignment horizontal="left" vertical="top"/>
    </xf>
    <xf numFmtId="0" fontId="0" fillId="3" borderId="7" xfId="0" applyFill="1" applyBorder="1" applyAlignment="1">
      <alignment horizontal="left" vertical="top"/>
    </xf>
    <xf numFmtId="0" fontId="0" fillId="5" borderId="1" xfId="0" applyFill="1" applyBorder="1" applyAlignment="1" applyProtection="1">
      <alignment horizontal="left" vertical="top"/>
      <protection locked="0"/>
    </xf>
    <xf numFmtId="0" fontId="0" fillId="5" borderId="5" xfId="0" applyFill="1" applyBorder="1" applyAlignment="1" applyProtection="1">
      <alignment horizontal="left" vertical="top" wrapText="1"/>
      <protection locked="0"/>
    </xf>
    <xf numFmtId="0" fontId="0" fillId="5" borderId="10" xfId="0" applyFill="1" applyBorder="1" applyAlignment="1" applyProtection="1">
      <alignment horizontal="left" vertical="top" wrapText="1"/>
      <protection locked="0"/>
    </xf>
    <xf numFmtId="0" fontId="0" fillId="5" borderId="11" xfId="0" applyFill="1" applyBorder="1" applyAlignment="1" applyProtection="1">
      <alignment horizontal="left" vertical="top" wrapText="1"/>
      <protection locked="0"/>
    </xf>
    <xf numFmtId="0" fontId="0" fillId="5" borderId="2" xfId="0" applyFill="1" applyBorder="1" applyAlignment="1" applyProtection="1">
      <alignment horizontal="center" vertical="top"/>
      <protection locked="0"/>
    </xf>
    <xf numFmtId="0" fontId="0" fillId="5" borderId="4" xfId="0" applyFill="1" applyBorder="1" applyAlignment="1" applyProtection="1">
      <alignment horizontal="center" vertical="top"/>
      <protection locked="0"/>
    </xf>
    <xf numFmtId="0" fontId="0" fillId="5" borderId="6"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12" xfId="0"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14" xfId="0" applyFill="1" applyBorder="1" applyAlignment="1" applyProtection="1">
      <alignment horizontal="left" vertical="top" wrapText="1"/>
      <protection locked="0"/>
    </xf>
    <xf numFmtId="0" fontId="0" fillId="5" borderId="15" xfId="0" applyFill="1" applyBorder="1" applyAlignment="1" applyProtection="1">
      <alignment horizontal="left" vertical="top" wrapText="1"/>
      <protection locked="0"/>
    </xf>
    <xf numFmtId="0" fontId="0" fillId="3" borderId="8" xfId="0" applyFill="1" applyBorder="1" applyAlignment="1">
      <alignment vertical="center" wrapText="1"/>
    </xf>
    <xf numFmtId="0" fontId="0" fillId="3" borderId="9" xfId="0" applyFill="1" applyBorder="1" applyAlignment="1">
      <alignment vertical="center" wrapText="1"/>
    </xf>
    <xf numFmtId="0" fontId="0" fillId="3" borderId="7" xfId="0" applyFill="1" applyBorder="1" applyAlignment="1">
      <alignment vertical="center" wrapText="1"/>
    </xf>
    <xf numFmtId="0" fontId="11" fillId="3" borderId="8" xfId="0" applyFont="1" applyFill="1" applyBorder="1" applyAlignment="1">
      <alignment vertical="center" wrapText="1"/>
    </xf>
    <xf numFmtId="0" fontId="11" fillId="3" borderId="9" xfId="0" applyFont="1" applyFill="1" applyBorder="1" applyAlignment="1">
      <alignment vertical="center" wrapText="1"/>
    </xf>
    <xf numFmtId="0" fontId="11" fillId="3" borderId="7" xfId="0" applyFont="1" applyFill="1" applyBorder="1" applyAlignment="1">
      <alignment vertical="center" wrapText="1"/>
    </xf>
    <xf numFmtId="0" fontId="0" fillId="5" borderId="1" xfId="0" applyFill="1" applyBorder="1" applyAlignment="1" applyProtection="1">
      <alignment horizontal="left"/>
      <protection locked="0"/>
    </xf>
    <xf numFmtId="0" fontId="2" fillId="3" borderId="2" xfId="0" applyFont="1" applyFill="1" applyBorder="1" applyAlignment="1">
      <alignment horizontal="left"/>
    </xf>
    <xf numFmtId="0" fontId="2" fillId="3" borderId="4" xfId="0" applyFont="1" applyFill="1" applyBorder="1" applyAlignment="1">
      <alignment horizontal="left"/>
    </xf>
    <xf numFmtId="0" fontId="0" fillId="5" borderId="2" xfId="0" applyFill="1" applyBorder="1" applyAlignment="1" applyProtection="1">
      <alignment horizontal="left"/>
      <protection locked="0"/>
    </xf>
    <xf numFmtId="0" fontId="0" fillId="5" borderId="3" xfId="0" applyFill="1" applyBorder="1" applyAlignment="1" applyProtection="1">
      <alignment horizontal="left"/>
      <protection locked="0"/>
    </xf>
    <xf numFmtId="0" fontId="0" fillId="5" borderId="4" xfId="0" applyFill="1" applyBorder="1" applyAlignment="1" applyProtection="1">
      <alignment horizontal="left"/>
      <protection locked="0"/>
    </xf>
    <xf numFmtId="0" fontId="2" fillId="3" borderId="1" xfId="0" applyFont="1" applyFill="1" applyBorder="1" applyAlignment="1">
      <alignment horizontal="center" vertical="center"/>
    </xf>
    <xf numFmtId="0" fontId="0" fillId="5" borderId="1" xfId="0" applyFill="1" applyBorder="1" applyAlignment="1" applyProtection="1">
      <alignment horizontal="left" vertical="center"/>
      <protection locked="0"/>
    </xf>
    <xf numFmtId="0" fontId="5" fillId="3" borderId="1" xfId="0" applyFont="1" applyFill="1" applyBorder="1" applyAlignment="1">
      <alignment horizontal="left"/>
    </xf>
    <xf numFmtId="0" fontId="2" fillId="2" borderId="1" xfId="0" applyFont="1" applyFill="1" applyBorder="1" applyAlignment="1">
      <alignment horizontal="center"/>
    </xf>
    <xf numFmtId="0" fontId="0" fillId="2" borderId="1" xfId="0" applyFill="1" applyBorder="1" applyAlignment="1">
      <alignment horizontal="left"/>
    </xf>
    <xf numFmtId="0" fontId="5" fillId="2" borderId="0" xfId="0" applyFont="1" applyFill="1" applyAlignment="1">
      <alignment horizontal="center"/>
    </xf>
  </cellXfs>
  <cellStyles count="4">
    <cellStyle name="Comma" xfId="1" builtinId="3"/>
    <cellStyle name="Normal" xfId="0" builtinId="0"/>
    <cellStyle name="Normal_Sheet1" xfId="3" xr:uid="{CDAFBBBA-43B6-454D-BBE3-49A3B2CCB78B}"/>
    <cellStyle name="Percent" xfId="2" builtinId="5"/>
  </cellStyles>
  <dxfs count="4">
    <dxf>
      <fill>
        <patternFill>
          <bgColor rgb="FFFF0000"/>
        </patternFill>
      </fill>
    </dxf>
    <dxf>
      <fill>
        <patternFill>
          <bgColor rgb="FFFFC000"/>
        </patternFill>
      </fill>
    </dxf>
    <dxf>
      <fill>
        <patternFill>
          <bgColor theme="9" tint="0.39994506668294322"/>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NPV per Year</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Summary!$P$15</c:f>
              <c:strCache>
                <c:ptCount val="1"/>
                <c:pt idx="0">
                  <c:v> NPV </c:v>
                </c:pt>
              </c:strCache>
            </c:strRef>
          </c:tx>
          <c:spPr>
            <a:solidFill>
              <a:schemeClr val="accent1">
                <a:alpha val="85000"/>
              </a:schemeClr>
            </a:solidFill>
            <a:ln w="9525" cap="flat" cmpd="sng" algn="ctr">
              <a:solidFill>
                <a:schemeClr val="lt1">
                  <a:alpha val="50000"/>
                </a:schemeClr>
              </a:solidFill>
              <a:round/>
            </a:ln>
            <a:effectLst/>
          </c:spPr>
          <c:invertIfNegative val="0"/>
          <c:dLbls>
            <c:delete val="1"/>
          </c:dLbls>
          <c:cat>
            <c:numRef>
              <c:f>Summary!$N$16:$N$20</c:f>
              <c:numCache>
                <c:formatCode>_-* #,##0_-;\-* #,##0_-;_-* "-"??_-;_-@_-</c:formatCode>
                <c:ptCount val="5"/>
                <c:pt idx="0">
                  <c:v>1</c:v>
                </c:pt>
                <c:pt idx="1">
                  <c:v>2</c:v>
                </c:pt>
                <c:pt idx="2">
                  <c:v>3</c:v>
                </c:pt>
                <c:pt idx="3">
                  <c:v>4</c:v>
                </c:pt>
                <c:pt idx="4">
                  <c:v>5</c:v>
                </c:pt>
              </c:numCache>
            </c:numRef>
          </c:cat>
          <c:val>
            <c:numRef>
              <c:f>Summary!$P$16:$P$20</c:f>
              <c:numCache>
                <c:formatCode>_-[$£-809]* #,##0.00_-;\-[$£-809]* #,##0.00_-;_-[$£-809]* "-"??_-;_-@_-</c:formatCode>
                <c:ptCount val="5"/>
                <c:pt idx="0">
                  <c:v>-15333.32674896497</c:v>
                </c:pt>
                <c:pt idx="1">
                  <c:v>-6262.1254270416584</c:v>
                </c:pt>
                <c:pt idx="2">
                  <c:v>2458.7481832384506</c:v>
                </c:pt>
                <c:pt idx="3">
                  <c:v>10842.614365745871</c:v>
                </c:pt>
                <c:pt idx="4">
                  <c:v>18902.293133054565</c:v>
                </c:pt>
              </c:numCache>
            </c:numRef>
          </c:val>
          <c:extLst>
            <c:ext xmlns:c16="http://schemas.microsoft.com/office/drawing/2014/chart" uri="{C3380CC4-5D6E-409C-BE32-E72D297353CC}">
              <c16:uniqueId val="{00000000-4DF4-4358-9672-7479CCB5109F}"/>
            </c:ext>
          </c:extLst>
        </c:ser>
        <c:dLbls>
          <c:dLblPos val="inEnd"/>
          <c:showLegendKey val="0"/>
          <c:showVal val="1"/>
          <c:showCatName val="0"/>
          <c:showSerName val="0"/>
          <c:showPercent val="0"/>
          <c:showBubbleSize val="0"/>
        </c:dLbls>
        <c:gapWidth val="65"/>
        <c:axId val="168140192"/>
        <c:axId val="168163488"/>
      </c:barChart>
      <c:catAx>
        <c:axId val="168140192"/>
        <c:scaling>
          <c:orientation val="minMax"/>
        </c:scaling>
        <c:delete val="0"/>
        <c:axPos val="b"/>
        <c:numFmt formatCode="_-* #,##0_-;\-* #,##0_-;_-* &quot;-&quot;??_-;_-@_-"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68163488"/>
        <c:crosses val="autoZero"/>
        <c:auto val="1"/>
        <c:lblAlgn val="ctr"/>
        <c:lblOffset val="100"/>
        <c:noMultiLvlLbl val="0"/>
      </c:catAx>
      <c:valAx>
        <c:axId val="16816348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8140192"/>
        <c:crosses val="autoZero"/>
        <c:crossBetween val="between"/>
        <c:majorUnit val="10000"/>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19050</xdr:colOff>
      <xdr:row>13</xdr:row>
      <xdr:rowOff>0</xdr:rowOff>
    </xdr:from>
    <xdr:to>
      <xdr:col>12</xdr:col>
      <xdr:colOff>0</xdr:colOff>
      <xdr:row>25</xdr:row>
      <xdr:rowOff>28576</xdr:rowOff>
    </xdr:to>
    <xdr:graphicFrame macro="">
      <xdr:nvGraphicFramePr>
        <xdr:cNvPr id="3" name="Chart 2">
          <a:extLst>
            <a:ext uri="{FF2B5EF4-FFF2-40B4-BE49-F238E27FC236}">
              <a16:creationId xmlns:a16="http://schemas.microsoft.com/office/drawing/2014/main" id="{4B1BAAAF-3234-4EC0-E5CB-9FEC4D2D9F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E2D67-CD4F-43B4-A0A6-0C2CE87A6DE4}">
  <dimension ref="A1:V31"/>
  <sheetViews>
    <sheetView tabSelected="1" view="pageBreakPreview" zoomScale="60" zoomScaleNormal="100" workbookViewId="0">
      <selection activeCell="C2" sqref="C2:D2"/>
    </sheetView>
  </sheetViews>
  <sheetFormatPr defaultColWidth="9.109375" defaultRowHeight="15" customHeight="1" x14ac:dyDescent="0.3"/>
  <cols>
    <col min="1" max="1" width="9.109375" style="37"/>
    <col min="2" max="2" width="20.6640625" style="37" customWidth="1"/>
    <col min="3" max="3" width="19.6640625" style="37" customWidth="1"/>
    <col min="4" max="4" width="54.5546875" style="37" customWidth="1"/>
    <col min="5" max="5" width="65.33203125" style="37" customWidth="1"/>
    <col min="6" max="8" width="9.109375" style="38"/>
    <col min="9" max="16384" width="9.109375" style="37"/>
  </cols>
  <sheetData>
    <row r="1" spans="1:22" s="17" customFormat="1" ht="30" customHeight="1" x14ac:dyDescent="0.3">
      <c r="A1" s="33" t="s">
        <v>183</v>
      </c>
      <c r="B1" s="34"/>
      <c r="C1" s="34"/>
      <c r="D1" s="34"/>
      <c r="E1" s="34"/>
      <c r="F1" s="35"/>
      <c r="G1" s="35"/>
      <c r="H1" s="35"/>
      <c r="I1" s="34"/>
      <c r="J1" s="34"/>
      <c r="K1" s="34"/>
      <c r="L1" s="34"/>
      <c r="M1" s="34"/>
      <c r="N1" s="34"/>
      <c r="O1" s="34"/>
      <c r="P1" s="34"/>
      <c r="Q1" s="34"/>
      <c r="R1" s="34"/>
      <c r="S1" s="36"/>
      <c r="T1" s="36"/>
      <c r="U1" s="36"/>
      <c r="V1" s="36"/>
    </row>
    <row r="2" spans="1:22" ht="15" customHeight="1" x14ac:dyDescent="0.3">
      <c r="B2" s="104" t="s">
        <v>179</v>
      </c>
      <c r="C2" s="151"/>
      <c r="D2" s="152"/>
      <c r="E2" s="34"/>
    </row>
    <row r="3" spans="1:22" ht="15" customHeight="1" x14ac:dyDescent="0.3">
      <c r="B3" s="144" t="s">
        <v>180</v>
      </c>
      <c r="C3" s="151"/>
      <c r="D3" s="152"/>
      <c r="E3" s="34"/>
    </row>
    <row r="4" spans="1:22" ht="15" customHeight="1" x14ac:dyDescent="0.3">
      <c r="B4" s="145"/>
      <c r="C4" s="18"/>
      <c r="D4" s="19"/>
      <c r="E4" s="34"/>
    </row>
    <row r="5" spans="1:22" ht="15" customHeight="1" x14ac:dyDescent="0.3">
      <c r="B5" s="145"/>
      <c r="C5" s="18"/>
      <c r="D5" s="19"/>
      <c r="E5" s="34"/>
    </row>
    <row r="6" spans="1:22" ht="15" customHeight="1" x14ac:dyDescent="0.3">
      <c r="B6" s="146"/>
      <c r="C6" s="18"/>
      <c r="D6" s="19"/>
      <c r="E6" s="34"/>
    </row>
    <row r="7" spans="1:22" ht="15" customHeight="1" x14ac:dyDescent="0.3">
      <c r="B7" s="104" t="s">
        <v>181</v>
      </c>
      <c r="C7" s="151"/>
      <c r="D7" s="152"/>
      <c r="E7" s="34"/>
    </row>
    <row r="8" spans="1:22" ht="15" customHeight="1" x14ac:dyDescent="0.3">
      <c r="B8" s="104" t="s">
        <v>177</v>
      </c>
      <c r="C8" s="151"/>
      <c r="D8" s="152"/>
      <c r="E8" s="34"/>
    </row>
    <row r="9" spans="1:22" ht="15" customHeight="1" x14ac:dyDescent="0.3">
      <c r="B9" s="104" t="s">
        <v>182</v>
      </c>
      <c r="C9" s="151"/>
      <c r="D9" s="152"/>
      <c r="E9" s="34"/>
    </row>
    <row r="10" spans="1:22" ht="15" customHeight="1" x14ac:dyDescent="0.3">
      <c r="B10" s="104" t="s">
        <v>178</v>
      </c>
      <c r="C10" s="151"/>
      <c r="D10" s="152"/>
      <c r="E10" s="34"/>
    </row>
    <row r="11" spans="1:22" ht="15" customHeight="1" x14ac:dyDescent="0.3">
      <c r="B11" s="39"/>
      <c r="E11" s="34"/>
    </row>
    <row r="12" spans="1:22" ht="15" customHeight="1" x14ac:dyDescent="0.3">
      <c r="B12" s="105" t="s">
        <v>201</v>
      </c>
      <c r="C12" s="147"/>
      <c r="D12" s="147"/>
    </row>
    <row r="13" spans="1:22" ht="15" customHeight="1" x14ac:dyDescent="0.3">
      <c r="B13" s="105" t="s">
        <v>199</v>
      </c>
      <c r="C13" s="147"/>
      <c r="D13" s="147"/>
    </row>
    <row r="14" spans="1:22" ht="15" customHeight="1" x14ac:dyDescent="0.3">
      <c r="B14" s="105" t="s">
        <v>200</v>
      </c>
      <c r="C14" s="147"/>
      <c r="D14" s="147"/>
    </row>
    <row r="16" spans="1:22" ht="30" customHeight="1" x14ac:dyDescent="0.3">
      <c r="A16" s="40" t="s">
        <v>222</v>
      </c>
      <c r="C16" s="33"/>
      <c r="D16" s="33"/>
      <c r="E16" s="33"/>
      <c r="F16" s="41"/>
      <c r="G16" s="41"/>
      <c r="H16" s="41"/>
      <c r="I16" s="33"/>
      <c r="J16" s="33"/>
      <c r="K16" s="33"/>
      <c r="L16" s="33"/>
      <c r="M16" s="33"/>
      <c r="N16" s="33"/>
      <c r="O16" s="33"/>
      <c r="P16" s="33"/>
      <c r="Q16" s="33"/>
      <c r="R16" s="33"/>
      <c r="S16" s="38"/>
      <c r="T16" s="38"/>
      <c r="U16" s="38"/>
      <c r="V16" s="38"/>
    </row>
    <row r="17" spans="1:8" ht="15.75" customHeight="1" x14ac:dyDescent="0.3">
      <c r="B17" s="148"/>
      <c r="C17" s="149"/>
      <c r="D17" s="150"/>
    </row>
    <row r="18" spans="1:8" ht="15.75" customHeight="1" x14ac:dyDescent="0.3">
      <c r="B18" s="153"/>
      <c r="C18" s="154"/>
      <c r="D18" s="155"/>
    </row>
    <row r="19" spans="1:8" ht="15.75" customHeight="1" x14ac:dyDescent="0.3">
      <c r="B19" s="141"/>
      <c r="C19" s="142"/>
      <c r="D19" s="143"/>
    </row>
    <row r="20" spans="1:8" ht="15.75" customHeight="1" x14ac:dyDescent="0.3">
      <c r="B20" s="141"/>
      <c r="C20" s="142"/>
      <c r="D20" s="143"/>
    </row>
    <row r="21" spans="1:8" ht="15.75" customHeight="1" x14ac:dyDescent="0.3">
      <c r="B21" s="141"/>
      <c r="C21" s="142"/>
      <c r="D21" s="143"/>
    </row>
    <row r="22" spans="1:8" ht="15.75" customHeight="1" x14ac:dyDescent="0.3">
      <c r="B22" s="153"/>
      <c r="C22" s="154"/>
      <c r="D22" s="155"/>
    </row>
    <row r="23" spans="1:8" ht="15.75" customHeight="1" x14ac:dyDescent="0.3">
      <c r="B23" s="153"/>
      <c r="C23" s="154"/>
      <c r="D23" s="155"/>
    </row>
    <row r="24" spans="1:8" ht="15.75" customHeight="1" x14ac:dyDescent="0.3">
      <c r="B24" s="153"/>
      <c r="C24" s="154"/>
      <c r="D24" s="155"/>
    </row>
    <row r="25" spans="1:8" ht="15.75" customHeight="1" x14ac:dyDescent="0.3">
      <c r="B25" s="153"/>
      <c r="C25" s="154"/>
      <c r="D25" s="155"/>
    </row>
    <row r="26" spans="1:8" ht="15.75" customHeight="1" x14ac:dyDescent="0.3">
      <c r="B26" s="153"/>
      <c r="C26" s="154"/>
      <c r="D26" s="155"/>
    </row>
    <row r="27" spans="1:8" ht="15.75" customHeight="1" x14ac:dyDescent="0.3">
      <c r="B27" s="153"/>
      <c r="C27" s="154"/>
      <c r="D27" s="155"/>
    </row>
    <row r="28" spans="1:8" ht="15.75" customHeight="1" x14ac:dyDescent="0.3">
      <c r="B28" s="153"/>
      <c r="C28" s="154"/>
      <c r="D28" s="155"/>
    </row>
    <row r="29" spans="1:8" ht="15.75" customHeight="1" x14ac:dyDescent="0.3">
      <c r="B29" s="156"/>
      <c r="C29" s="157"/>
      <c r="D29" s="158"/>
    </row>
    <row r="31" spans="1:8" ht="15" customHeight="1" x14ac:dyDescent="0.3">
      <c r="A31" s="37" t="s">
        <v>240</v>
      </c>
      <c r="E31" s="38"/>
      <c r="H31" s="37"/>
    </row>
  </sheetData>
  <sheetProtection algorithmName="SHA-512" hashValue="6w7Cx/tbBfd1yY9AeSVbYmCWONlfrDYpYwQ3QbneXt/8QOTKm5qxWt22kn3W+1wyixbvLGcXmmN9p28+Ajxg/g==" saltValue="4weUKo+a1YT9chajmZe4iQ==" spinCount="100000" sheet="1" objects="1" scenarios="1"/>
  <mergeCells count="20">
    <mergeCell ref="B26:D26"/>
    <mergeCell ref="B27:D27"/>
    <mergeCell ref="B28:D28"/>
    <mergeCell ref="B29:D29"/>
    <mergeCell ref="B18:D18"/>
    <mergeCell ref="B22:D22"/>
    <mergeCell ref="B23:D23"/>
    <mergeCell ref="B24:D24"/>
    <mergeCell ref="B25:D25"/>
    <mergeCell ref="C2:D2"/>
    <mergeCell ref="C3:D3"/>
    <mergeCell ref="C7:D7"/>
    <mergeCell ref="C8:D8"/>
    <mergeCell ref="C9:D9"/>
    <mergeCell ref="B3:B6"/>
    <mergeCell ref="C12:D12"/>
    <mergeCell ref="C13:D13"/>
    <mergeCell ref="C14:D14"/>
    <mergeCell ref="B17:D17"/>
    <mergeCell ref="C10:D10"/>
  </mergeCell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1CDAE-92A9-4C2F-B074-EE2596FD2ABC}">
  <dimension ref="A1:W74"/>
  <sheetViews>
    <sheetView zoomScaleNormal="100" workbookViewId="0">
      <selection activeCell="D3" sqref="D3"/>
    </sheetView>
  </sheetViews>
  <sheetFormatPr defaultColWidth="58.6640625" defaultRowHeight="14.4" x14ac:dyDescent="0.3"/>
  <cols>
    <col min="1" max="1" width="13.6640625" style="21" customWidth="1"/>
    <col min="2" max="2" width="7.88671875" style="17" customWidth="1"/>
    <col min="3" max="3" width="48.5546875" style="21" customWidth="1"/>
    <col min="4" max="4" width="18.33203125" style="23" customWidth="1"/>
    <col min="5" max="16384" width="58.6640625" style="21"/>
  </cols>
  <sheetData>
    <row r="1" spans="1:23" s="9" customFormat="1" ht="21" x14ac:dyDescent="0.3">
      <c r="A1" s="11" t="s">
        <v>176</v>
      </c>
      <c r="B1" s="115"/>
      <c r="C1" s="11"/>
      <c r="D1" s="11"/>
      <c r="E1" s="11"/>
      <c r="F1" s="11"/>
      <c r="G1" s="11"/>
      <c r="H1" s="11"/>
      <c r="I1" s="11"/>
      <c r="J1" s="11"/>
      <c r="K1" s="11"/>
      <c r="L1" s="11"/>
      <c r="M1" s="11"/>
      <c r="N1" s="11"/>
      <c r="O1" s="11"/>
      <c r="P1" s="11"/>
      <c r="Q1" s="11"/>
      <c r="R1" s="11"/>
      <c r="S1" s="11"/>
      <c r="T1" s="15"/>
      <c r="U1" s="15"/>
      <c r="V1" s="15"/>
      <c r="W1" s="15"/>
    </row>
    <row r="2" spans="1:23" s="20" customFormat="1" x14ac:dyDescent="0.3">
      <c r="A2" s="100" t="s">
        <v>175</v>
      </c>
      <c r="B2" s="116" t="s">
        <v>55</v>
      </c>
      <c r="C2" s="100" t="s">
        <v>194</v>
      </c>
      <c r="D2" s="103" t="s">
        <v>171</v>
      </c>
      <c r="E2" s="100" t="s">
        <v>174</v>
      </c>
    </row>
    <row r="3" spans="1:23" ht="28.8" x14ac:dyDescent="0.3">
      <c r="A3" s="159" t="s">
        <v>140</v>
      </c>
      <c r="B3" s="117" t="s">
        <v>243</v>
      </c>
      <c r="C3" s="101" t="s">
        <v>137</v>
      </c>
      <c r="D3" s="24"/>
      <c r="E3" s="25"/>
    </row>
    <row r="4" spans="1:23" x14ac:dyDescent="0.3">
      <c r="A4" s="160"/>
      <c r="B4" s="117" t="s">
        <v>244</v>
      </c>
      <c r="C4" s="102" t="s">
        <v>136</v>
      </c>
      <c r="D4" s="24"/>
      <c r="E4" s="25"/>
    </row>
    <row r="5" spans="1:23" ht="57.6" x14ac:dyDescent="0.3">
      <c r="A5" s="161"/>
      <c r="B5" s="117" t="s">
        <v>245</v>
      </c>
      <c r="C5" s="101" t="s">
        <v>113</v>
      </c>
      <c r="D5" s="24"/>
      <c r="E5" s="25"/>
    </row>
    <row r="6" spans="1:23" ht="86.4" x14ac:dyDescent="0.3">
      <c r="A6" s="159" t="s">
        <v>141</v>
      </c>
      <c r="B6" s="117" t="s">
        <v>246</v>
      </c>
      <c r="C6" s="101" t="s">
        <v>138</v>
      </c>
      <c r="D6" s="24"/>
      <c r="E6" s="25"/>
    </row>
    <row r="7" spans="1:23" ht="28.8" x14ac:dyDescent="0.3">
      <c r="A7" s="161"/>
      <c r="B7" s="117" t="s">
        <v>247</v>
      </c>
      <c r="C7" s="101" t="s">
        <v>142</v>
      </c>
      <c r="D7" s="24"/>
      <c r="E7" s="25"/>
    </row>
    <row r="8" spans="1:23" ht="43.2" x14ac:dyDescent="0.3">
      <c r="A8" s="159" t="s">
        <v>170</v>
      </c>
      <c r="B8" s="117" t="s">
        <v>248</v>
      </c>
      <c r="C8" s="101" t="s">
        <v>139</v>
      </c>
      <c r="D8" s="24"/>
      <c r="E8" s="25"/>
    </row>
    <row r="9" spans="1:23" ht="18" customHeight="1" x14ac:dyDescent="0.3">
      <c r="A9" s="160"/>
      <c r="B9" s="117" t="s">
        <v>249</v>
      </c>
      <c r="C9" s="101" t="s">
        <v>114</v>
      </c>
      <c r="D9" s="24"/>
      <c r="E9" s="25"/>
    </row>
    <row r="10" spans="1:23" x14ac:dyDescent="0.3">
      <c r="A10" s="160"/>
      <c r="B10" s="117" t="s">
        <v>250</v>
      </c>
      <c r="C10" s="101" t="s">
        <v>143</v>
      </c>
      <c r="D10" s="24"/>
      <c r="E10" s="25"/>
    </row>
    <row r="11" spans="1:23" x14ac:dyDescent="0.3">
      <c r="A11" s="160"/>
      <c r="B11" s="117" t="s">
        <v>251</v>
      </c>
      <c r="C11" s="101" t="s">
        <v>115</v>
      </c>
      <c r="D11" s="24"/>
      <c r="E11" s="25"/>
    </row>
    <row r="12" spans="1:23" x14ac:dyDescent="0.3">
      <c r="A12" s="160"/>
      <c r="B12" s="117" t="s">
        <v>252</v>
      </c>
      <c r="C12" s="101" t="s">
        <v>144</v>
      </c>
      <c r="D12" s="24"/>
      <c r="E12" s="25"/>
    </row>
    <row r="13" spans="1:23" x14ac:dyDescent="0.3">
      <c r="A13" s="161"/>
      <c r="B13" s="117" t="s">
        <v>253</v>
      </c>
      <c r="C13" s="101" t="s">
        <v>116</v>
      </c>
      <c r="D13" s="24"/>
      <c r="E13" s="25"/>
    </row>
    <row r="14" spans="1:23" x14ac:dyDescent="0.3">
      <c r="A14" s="159" t="s">
        <v>57</v>
      </c>
      <c r="B14" s="117" t="s">
        <v>254</v>
      </c>
      <c r="C14" s="101" t="s">
        <v>145</v>
      </c>
      <c r="D14" s="24"/>
      <c r="E14" s="25"/>
    </row>
    <row r="15" spans="1:23" x14ac:dyDescent="0.3">
      <c r="A15" s="160"/>
      <c r="B15" s="117" t="s">
        <v>255</v>
      </c>
      <c r="C15" s="101" t="s">
        <v>117</v>
      </c>
      <c r="D15" s="24"/>
      <c r="E15" s="25"/>
    </row>
    <row r="16" spans="1:23" x14ac:dyDescent="0.3">
      <c r="A16" s="160"/>
      <c r="B16" s="117" t="s">
        <v>256</v>
      </c>
      <c r="C16" s="101" t="s">
        <v>146</v>
      </c>
      <c r="D16" s="24"/>
      <c r="E16" s="25"/>
    </row>
    <row r="17" spans="1:5" x14ac:dyDescent="0.3">
      <c r="A17" s="160"/>
      <c r="B17" s="117" t="s">
        <v>257</v>
      </c>
      <c r="C17" s="101" t="s">
        <v>118</v>
      </c>
      <c r="D17" s="24"/>
      <c r="E17" s="25"/>
    </row>
    <row r="18" spans="1:5" x14ac:dyDescent="0.3">
      <c r="A18" s="161"/>
      <c r="B18" s="117" t="s">
        <v>258</v>
      </c>
      <c r="C18" s="101" t="s">
        <v>147</v>
      </c>
      <c r="D18" s="24"/>
      <c r="E18" s="25"/>
    </row>
    <row r="19" spans="1:5" x14ac:dyDescent="0.3">
      <c r="A19" s="159" t="s">
        <v>164</v>
      </c>
      <c r="B19" s="117" t="s">
        <v>259</v>
      </c>
      <c r="C19" s="101" t="s">
        <v>148</v>
      </c>
      <c r="D19" s="24"/>
      <c r="E19" s="25"/>
    </row>
    <row r="20" spans="1:5" ht="28.8" x14ac:dyDescent="0.3">
      <c r="A20" s="160"/>
      <c r="B20" s="117" t="s">
        <v>260</v>
      </c>
      <c r="C20" s="101" t="s">
        <v>119</v>
      </c>
      <c r="D20" s="24"/>
      <c r="E20" s="25"/>
    </row>
    <row r="21" spans="1:5" x14ac:dyDescent="0.3">
      <c r="A21" s="160"/>
      <c r="B21" s="117" t="s">
        <v>261</v>
      </c>
      <c r="C21" s="101" t="s">
        <v>149</v>
      </c>
      <c r="D21" s="24"/>
      <c r="E21" s="25"/>
    </row>
    <row r="22" spans="1:5" x14ac:dyDescent="0.3">
      <c r="A22" s="161"/>
      <c r="B22" s="117" t="s">
        <v>262</v>
      </c>
      <c r="C22" s="101" t="s">
        <v>120</v>
      </c>
      <c r="D22" s="24"/>
      <c r="E22" s="25"/>
    </row>
    <row r="23" spans="1:5" ht="28.8" x14ac:dyDescent="0.3">
      <c r="A23" s="159" t="s">
        <v>165</v>
      </c>
      <c r="B23" s="117" t="s">
        <v>263</v>
      </c>
      <c r="C23" s="101" t="s">
        <v>150</v>
      </c>
      <c r="D23" s="24"/>
      <c r="E23" s="25"/>
    </row>
    <row r="24" spans="1:5" ht="28.8" x14ac:dyDescent="0.3">
      <c r="A24" s="160"/>
      <c r="B24" s="117" t="s">
        <v>264</v>
      </c>
      <c r="C24" s="101" t="s">
        <v>121</v>
      </c>
      <c r="D24" s="24"/>
      <c r="E24" s="25"/>
    </row>
    <row r="25" spans="1:5" ht="28.8" x14ac:dyDescent="0.3">
      <c r="A25" s="160"/>
      <c r="B25" s="117" t="s">
        <v>265</v>
      </c>
      <c r="C25" s="101" t="s">
        <v>294</v>
      </c>
      <c r="D25" s="24"/>
      <c r="E25" s="25"/>
    </row>
    <row r="26" spans="1:5" ht="57.6" x14ac:dyDescent="0.3">
      <c r="A26" s="160"/>
      <c r="B26" s="117" t="s">
        <v>266</v>
      </c>
      <c r="C26" s="101" t="s">
        <v>242</v>
      </c>
      <c r="D26" s="24"/>
      <c r="E26" s="25"/>
    </row>
    <row r="27" spans="1:5" x14ac:dyDescent="0.3">
      <c r="A27" s="161"/>
      <c r="B27" s="117" t="s">
        <v>267</v>
      </c>
      <c r="C27" s="101" t="s">
        <v>122</v>
      </c>
      <c r="D27" s="24"/>
      <c r="E27" s="25"/>
    </row>
    <row r="28" spans="1:5" ht="57.6" x14ac:dyDescent="0.3">
      <c r="A28" s="162" t="s">
        <v>166</v>
      </c>
      <c r="B28" s="117" t="s">
        <v>268</v>
      </c>
      <c r="C28" s="101" t="s">
        <v>295</v>
      </c>
      <c r="D28" s="24"/>
      <c r="E28" s="25"/>
    </row>
    <row r="29" spans="1:5" ht="43.2" x14ac:dyDescent="0.3">
      <c r="A29" s="163"/>
      <c r="B29" s="117" t="s">
        <v>269</v>
      </c>
      <c r="C29" s="101" t="s">
        <v>123</v>
      </c>
      <c r="D29" s="24"/>
      <c r="E29" s="25"/>
    </row>
    <row r="30" spans="1:5" ht="36" customHeight="1" x14ac:dyDescent="0.3">
      <c r="A30" s="163"/>
      <c r="B30" s="117" t="s">
        <v>270</v>
      </c>
      <c r="C30" s="101" t="s">
        <v>151</v>
      </c>
      <c r="D30" s="24"/>
      <c r="E30" s="25"/>
    </row>
    <row r="31" spans="1:5" ht="72" x14ac:dyDescent="0.3">
      <c r="A31" s="163"/>
      <c r="B31" s="117" t="s">
        <v>271</v>
      </c>
      <c r="C31" s="101" t="s">
        <v>124</v>
      </c>
      <c r="D31" s="24"/>
      <c r="E31" s="25"/>
    </row>
    <row r="32" spans="1:5" ht="43.2" x14ac:dyDescent="0.3">
      <c r="A32" s="163"/>
      <c r="B32" s="117" t="s">
        <v>272</v>
      </c>
      <c r="C32" s="101" t="s">
        <v>152</v>
      </c>
      <c r="D32" s="24"/>
      <c r="E32" s="25"/>
    </row>
    <row r="33" spans="1:5" x14ac:dyDescent="0.3">
      <c r="A33" s="163"/>
      <c r="B33" s="117" t="s">
        <v>273</v>
      </c>
      <c r="C33" s="101" t="s">
        <v>125</v>
      </c>
      <c r="D33" s="24"/>
      <c r="E33" s="25"/>
    </row>
    <row r="34" spans="1:5" ht="43.2" x14ac:dyDescent="0.3">
      <c r="A34" s="163"/>
      <c r="B34" s="117" t="s">
        <v>274</v>
      </c>
      <c r="C34" s="101" t="s">
        <v>153</v>
      </c>
      <c r="D34" s="24"/>
      <c r="E34" s="25"/>
    </row>
    <row r="35" spans="1:5" ht="28.8" x14ac:dyDescent="0.3">
      <c r="A35" s="164"/>
      <c r="B35" s="117" t="s">
        <v>275</v>
      </c>
      <c r="C35" s="101" t="s">
        <v>126</v>
      </c>
      <c r="D35" s="24"/>
      <c r="E35" s="25"/>
    </row>
    <row r="36" spans="1:5" ht="43.2" x14ac:dyDescent="0.3">
      <c r="A36" s="162" t="s">
        <v>52</v>
      </c>
      <c r="B36" s="117" t="s">
        <v>276</v>
      </c>
      <c r="C36" s="101" t="s">
        <v>154</v>
      </c>
      <c r="D36" s="24"/>
      <c r="E36" s="25"/>
    </row>
    <row r="37" spans="1:5" ht="28.8" x14ac:dyDescent="0.3">
      <c r="A37" s="163"/>
      <c r="B37" s="117" t="s">
        <v>277</v>
      </c>
      <c r="C37" s="101" t="s">
        <v>127</v>
      </c>
      <c r="D37" s="24"/>
      <c r="E37" s="25"/>
    </row>
    <row r="38" spans="1:5" ht="43.2" x14ac:dyDescent="0.3">
      <c r="A38" s="164"/>
      <c r="B38" s="117" t="s">
        <v>278</v>
      </c>
      <c r="C38" s="101" t="s">
        <v>155</v>
      </c>
      <c r="D38" s="24"/>
      <c r="E38" s="25"/>
    </row>
    <row r="39" spans="1:5" ht="28.8" x14ac:dyDescent="0.3">
      <c r="A39" s="162" t="s">
        <v>167</v>
      </c>
      <c r="B39" s="117" t="s">
        <v>279</v>
      </c>
      <c r="C39" s="101" t="s">
        <v>156</v>
      </c>
      <c r="D39" s="24"/>
      <c r="E39" s="25"/>
    </row>
    <row r="40" spans="1:5" ht="28.8" x14ac:dyDescent="0.3">
      <c r="A40" s="163"/>
      <c r="B40" s="117" t="s">
        <v>280</v>
      </c>
      <c r="C40" s="101" t="s">
        <v>128</v>
      </c>
      <c r="D40" s="24"/>
      <c r="E40" s="25"/>
    </row>
    <row r="41" spans="1:5" ht="28.8" x14ac:dyDescent="0.3">
      <c r="A41" s="164"/>
      <c r="B41" s="117" t="s">
        <v>281</v>
      </c>
      <c r="C41" s="101" t="s">
        <v>157</v>
      </c>
      <c r="D41" s="24"/>
      <c r="E41" s="25"/>
    </row>
    <row r="42" spans="1:5" ht="43.2" x14ac:dyDescent="0.3">
      <c r="A42" s="162" t="s">
        <v>168</v>
      </c>
      <c r="B42" s="117" t="s">
        <v>282</v>
      </c>
      <c r="C42" s="101" t="s">
        <v>158</v>
      </c>
      <c r="D42" s="24"/>
      <c r="E42" s="25"/>
    </row>
    <row r="43" spans="1:5" ht="64.5" customHeight="1" x14ac:dyDescent="0.3">
      <c r="A43" s="163"/>
      <c r="B43" s="117" t="s">
        <v>283</v>
      </c>
      <c r="C43" s="101" t="s">
        <v>129</v>
      </c>
      <c r="D43" s="24"/>
      <c r="E43" s="25"/>
    </row>
    <row r="44" spans="1:5" ht="43.2" x14ac:dyDescent="0.3">
      <c r="A44" s="163"/>
      <c r="B44" s="117" t="s">
        <v>284</v>
      </c>
      <c r="C44" s="101" t="s">
        <v>159</v>
      </c>
      <c r="D44" s="24"/>
      <c r="E44" s="25"/>
    </row>
    <row r="45" spans="1:5" ht="28.8" x14ac:dyDescent="0.3">
      <c r="A45" s="163"/>
      <c r="B45" s="117" t="s">
        <v>285</v>
      </c>
      <c r="C45" s="101" t="s">
        <v>130</v>
      </c>
      <c r="D45" s="24"/>
      <c r="E45" s="25"/>
    </row>
    <row r="46" spans="1:5" ht="43.2" x14ac:dyDescent="0.3">
      <c r="A46" s="164"/>
      <c r="B46" s="117" t="s">
        <v>286</v>
      </c>
      <c r="C46" s="101" t="s">
        <v>160</v>
      </c>
      <c r="D46" s="24"/>
      <c r="E46" s="25"/>
    </row>
    <row r="47" spans="1:5" ht="28.8" x14ac:dyDescent="0.3">
      <c r="A47" s="162" t="s">
        <v>169</v>
      </c>
      <c r="B47" s="117">
        <v>2.11</v>
      </c>
      <c r="C47" s="101" t="s">
        <v>131</v>
      </c>
      <c r="D47" s="24"/>
      <c r="E47" s="25"/>
    </row>
    <row r="48" spans="1:5" x14ac:dyDescent="0.3">
      <c r="A48" s="163"/>
      <c r="B48" s="117" t="s">
        <v>287</v>
      </c>
      <c r="C48" s="101" t="s">
        <v>161</v>
      </c>
      <c r="D48" s="24"/>
      <c r="E48" s="25"/>
    </row>
    <row r="49" spans="1:23" x14ac:dyDescent="0.3">
      <c r="A49" s="163"/>
      <c r="B49" s="117" t="s">
        <v>288</v>
      </c>
      <c r="C49" s="101" t="s">
        <v>132</v>
      </c>
      <c r="D49" s="24"/>
      <c r="E49" s="25"/>
    </row>
    <row r="50" spans="1:23" x14ac:dyDescent="0.3">
      <c r="A50" s="163"/>
      <c r="B50" s="117" t="s">
        <v>289</v>
      </c>
      <c r="C50" s="101" t="s">
        <v>162</v>
      </c>
      <c r="D50" s="24"/>
      <c r="E50" s="25"/>
    </row>
    <row r="51" spans="1:23" x14ac:dyDescent="0.3">
      <c r="A51" s="163"/>
      <c r="B51" s="117" t="s">
        <v>290</v>
      </c>
      <c r="C51" s="101" t="s">
        <v>133</v>
      </c>
      <c r="D51" s="24"/>
      <c r="E51" s="25"/>
    </row>
    <row r="52" spans="1:23" x14ac:dyDescent="0.3">
      <c r="A52" s="163"/>
      <c r="B52" s="117" t="s">
        <v>291</v>
      </c>
      <c r="C52" s="101" t="s">
        <v>163</v>
      </c>
      <c r="D52" s="24"/>
      <c r="E52" s="25"/>
    </row>
    <row r="53" spans="1:23" x14ac:dyDescent="0.3">
      <c r="A53" s="163"/>
      <c r="B53" s="117" t="s">
        <v>292</v>
      </c>
      <c r="C53" s="101" t="s">
        <v>134</v>
      </c>
      <c r="D53" s="24"/>
      <c r="E53" s="25"/>
    </row>
    <row r="54" spans="1:23" ht="43.2" x14ac:dyDescent="0.3">
      <c r="A54" s="164"/>
      <c r="B54" s="117" t="s">
        <v>293</v>
      </c>
      <c r="C54" s="101" t="s">
        <v>135</v>
      </c>
      <c r="D54" s="24"/>
      <c r="E54" s="25"/>
    </row>
    <row r="56" spans="1:23" s="9" customFormat="1" ht="21" x14ac:dyDescent="0.3">
      <c r="A56" s="40" t="s">
        <v>222</v>
      </c>
      <c r="C56" s="45"/>
      <c r="F56" s="45"/>
      <c r="G56" s="45"/>
      <c r="H56" s="45"/>
      <c r="J56" s="46"/>
      <c r="K56" s="45"/>
      <c r="L56" s="45"/>
      <c r="M56" s="3"/>
      <c r="N56" s="3"/>
      <c r="O56" s="3"/>
      <c r="P56" s="3"/>
      <c r="Q56" s="3"/>
      <c r="R56" s="3"/>
      <c r="S56" s="3"/>
      <c r="T56" s="15"/>
      <c r="U56" s="15"/>
      <c r="V56" s="15"/>
      <c r="W56" s="15"/>
    </row>
    <row r="57" spans="1:23" s="9" customFormat="1" ht="19.5" customHeight="1" x14ac:dyDescent="0.3">
      <c r="A57" s="148"/>
      <c r="B57" s="149"/>
      <c r="C57" s="149"/>
      <c r="D57" s="149"/>
      <c r="E57" s="150"/>
      <c r="F57" s="45"/>
      <c r="G57" s="21"/>
      <c r="H57" s="21"/>
      <c r="I57" s="21"/>
      <c r="J57" s="21"/>
      <c r="K57" s="21"/>
      <c r="L57" s="21"/>
      <c r="M57" s="3"/>
      <c r="N57" s="3"/>
      <c r="O57" s="3"/>
      <c r="P57" s="3"/>
      <c r="Q57" s="3"/>
      <c r="R57" s="3"/>
      <c r="S57" s="15"/>
      <c r="T57" s="15"/>
      <c r="U57" s="15"/>
      <c r="V57" s="15"/>
    </row>
    <row r="58" spans="1:23" s="9" customFormat="1" ht="19.5" customHeight="1" x14ac:dyDescent="0.3">
      <c r="A58" s="153"/>
      <c r="B58" s="154"/>
      <c r="C58" s="154"/>
      <c r="D58" s="154"/>
      <c r="E58" s="155"/>
      <c r="F58" s="45"/>
      <c r="G58" s="45"/>
      <c r="H58" s="45"/>
      <c r="J58" s="46"/>
      <c r="K58" s="45"/>
      <c r="L58" s="45"/>
      <c r="M58" s="3"/>
      <c r="N58" s="3"/>
      <c r="O58" s="3"/>
      <c r="P58" s="3"/>
      <c r="Q58" s="3"/>
      <c r="R58" s="3"/>
      <c r="S58" s="15"/>
      <c r="T58" s="15"/>
      <c r="U58" s="15"/>
      <c r="V58" s="15"/>
    </row>
    <row r="59" spans="1:23" s="9" customFormat="1" ht="19.5" customHeight="1" x14ac:dyDescent="0.3">
      <c r="A59" s="153"/>
      <c r="B59" s="154"/>
      <c r="C59" s="154"/>
      <c r="D59" s="154"/>
      <c r="E59" s="155"/>
      <c r="F59" s="45"/>
      <c r="G59" s="21"/>
      <c r="H59" s="21"/>
      <c r="I59" s="21"/>
      <c r="J59" s="21"/>
      <c r="K59" s="21"/>
      <c r="L59" s="21"/>
      <c r="M59" s="3"/>
      <c r="N59" s="3"/>
      <c r="O59" s="3"/>
      <c r="P59" s="3"/>
      <c r="Q59" s="3"/>
      <c r="R59" s="3"/>
      <c r="S59" s="15"/>
      <c r="T59" s="15"/>
      <c r="U59" s="15"/>
      <c r="V59" s="15"/>
    </row>
    <row r="60" spans="1:23" s="9" customFormat="1" ht="19.5" customHeight="1" x14ac:dyDescent="0.3">
      <c r="A60" s="153"/>
      <c r="B60" s="154"/>
      <c r="C60" s="154"/>
      <c r="D60" s="154"/>
      <c r="E60" s="155"/>
      <c r="F60" s="45"/>
      <c r="G60" s="45"/>
      <c r="H60" s="45"/>
      <c r="J60" s="46"/>
      <c r="K60" s="45"/>
      <c r="L60" s="45"/>
      <c r="M60" s="3"/>
      <c r="N60" s="3"/>
      <c r="O60" s="3"/>
      <c r="P60" s="3"/>
      <c r="Q60" s="3"/>
      <c r="R60" s="3"/>
      <c r="S60" s="15"/>
      <c r="T60" s="15"/>
      <c r="U60" s="15"/>
      <c r="V60" s="15"/>
    </row>
    <row r="61" spans="1:23" s="9" customFormat="1" ht="19.5" customHeight="1" x14ac:dyDescent="0.3">
      <c r="A61" s="153"/>
      <c r="B61" s="154"/>
      <c r="C61" s="154"/>
      <c r="D61" s="154"/>
      <c r="E61" s="155"/>
      <c r="F61" s="45"/>
      <c r="G61" s="21"/>
      <c r="H61" s="21"/>
      <c r="I61" s="21"/>
      <c r="J61" s="21"/>
      <c r="K61" s="21"/>
      <c r="L61" s="21"/>
      <c r="M61" s="3"/>
      <c r="N61" s="3"/>
      <c r="O61" s="3"/>
      <c r="P61" s="3"/>
      <c r="Q61" s="3"/>
      <c r="R61" s="3"/>
      <c r="S61" s="15"/>
      <c r="T61" s="15"/>
      <c r="U61" s="15"/>
      <c r="V61" s="15"/>
    </row>
    <row r="62" spans="1:23" s="9" customFormat="1" ht="19.5" customHeight="1" x14ac:dyDescent="0.3">
      <c r="A62" s="153"/>
      <c r="B62" s="154"/>
      <c r="C62" s="154"/>
      <c r="D62" s="154"/>
      <c r="E62" s="155"/>
      <c r="F62" s="45"/>
      <c r="G62" s="45"/>
      <c r="H62" s="45"/>
      <c r="J62" s="46"/>
      <c r="K62" s="45"/>
      <c r="L62" s="45"/>
      <c r="M62" s="3"/>
      <c r="N62" s="3"/>
      <c r="O62" s="3"/>
      <c r="P62" s="3"/>
      <c r="Q62" s="3"/>
      <c r="R62" s="3"/>
      <c r="S62" s="15"/>
      <c r="T62" s="15"/>
      <c r="U62" s="15"/>
      <c r="V62" s="15"/>
    </row>
    <row r="63" spans="1:23" s="9" customFormat="1" ht="19.5" customHeight="1" x14ac:dyDescent="0.3">
      <c r="A63" s="153"/>
      <c r="B63" s="154"/>
      <c r="C63" s="154"/>
      <c r="D63" s="154"/>
      <c r="E63" s="155"/>
      <c r="F63" s="45"/>
      <c r="G63" s="21"/>
      <c r="H63" s="21"/>
      <c r="I63" s="21"/>
      <c r="J63" s="21"/>
      <c r="K63" s="21"/>
      <c r="L63" s="21"/>
      <c r="M63" s="3"/>
      <c r="N63" s="3"/>
      <c r="O63" s="3"/>
      <c r="P63" s="3"/>
      <c r="Q63" s="3"/>
      <c r="R63" s="3"/>
      <c r="S63" s="15"/>
      <c r="T63" s="15"/>
      <c r="U63" s="15"/>
      <c r="V63" s="15"/>
    </row>
    <row r="64" spans="1:23" s="9" customFormat="1" ht="19.5" customHeight="1" x14ac:dyDescent="0.3">
      <c r="A64" s="153"/>
      <c r="B64" s="154"/>
      <c r="C64" s="154"/>
      <c r="D64" s="154"/>
      <c r="E64" s="155"/>
      <c r="F64" s="45"/>
      <c r="G64" s="45"/>
      <c r="H64" s="45"/>
      <c r="J64" s="46"/>
      <c r="K64" s="45"/>
      <c r="L64" s="45"/>
      <c r="M64" s="3"/>
      <c r="N64" s="3"/>
      <c r="O64" s="3"/>
      <c r="P64" s="3"/>
      <c r="Q64" s="3"/>
      <c r="R64" s="3"/>
      <c r="S64" s="15"/>
      <c r="T64" s="15"/>
      <c r="U64" s="15"/>
      <c r="V64" s="15"/>
    </row>
    <row r="65" spans="1:22" s="9" customFormat="1" ht="19.5" customHeight="1" x14ac:dyDescent="0.3">
      <c r="A65" s="153"/>
      <c r="B65" s="154"/>
      <c r="C65" s="154"/>
      <c r="D65" s="154"/>
      <c r="E65" s="155"/>
      <c r="F65" s="45"/>
      <c r="G65" s="21"/>
      <c r="H65" s="21"/>
      <c r="I65" s="21"/>
      <c r="J65" s="21"/>
      <c r="K65" s="21"/>
      <c r="L65" s="21"/>
      <c r="M65" s="3"/>
      <c r="N65" s="3"/>
      <c r="O65" s="3"/>
      <c r="P65" s="3"/>
      <c r="Q65" s="3"/>
      <c r="R65" s="3"/>
      <c r="S65" s="15"/>
      <c r="T65" s="15"/>
      <c r="U65" s="15"/>
      <c r="V65" s="15"/>
    </row>
    <row r="66" spans="1:22" s="9" customFormat="1" ht="19.5" customHeight="1" x14ac:dyDescent="0.3">
      <c r="A66" s="153"/>
      <c r="B66" s="154"/>
      <c r="C66" s="154"/>
      <c r="D66" s="154"/>
      <c r="E66" s="155"/>
      <c r="F66" s="45"/>
      <c r="G66" s="45"/>
      <c r="H66" s="45"/>
      <c r="J66" s="46"/>
      <c r="K66" s="45"/>
      <c r="L66" s="45"/>
      <c r="M66" s="3"/>
      <c r="N66" s="3"/>
      <c r="O66" s="3"/>
      <c r="P66" s="3"/>
      <c r="Q66" s="3"/>
      <c r="R66" s="3"/>
      <c r="S66" s="15"/>
      <c r="T66" s="15"/>
      <c r="U66" s="15"/>
      <c r="V66" s="15"/>
    </row>
    <row r="67" spans="1:22" s="9" customFormat="1" ht="19.5" customHeight="1" x14ac:dyDescent="0.3">
      <c r="A67" s="153"/>
      <c r="B67" s="154"/>
      <c r="C67" s="154"/>
      <c r="D67" s="154"/>
      <c r="E67" s="155"/>
      <c r="F67" s="45"/>
      <c r="G67" s="21"/>
      <c r="H67" s="21"/>
      <c r="I67" s="21"/>
      <c r="J67" s="21"/>
      <c r="K67" s="21"/>
      <c r="L67" s="21"/>
      <c r="M67" s="3"/>
      <c r="N67" s="3"/>
      <c r="O67" s="3"/>
      <c r="P67" s="3"/>
      <c r="Q67" s="3"/>
      <c r="R67" s="3"/>
      <c r="S67" s="15"/>
      <c r="T67" s="15"/>
      <c r="U67" s="15"/>
      <c r="V67" s="15"/>
    </row>
    <row r="68" spans="1:22" s="9" customFormat="1" ht="19.5" customHeight="1" x14ac:dyDescent="0.3">
      <c r="A68" s="153"/>
      <c r="B68" s="154"/>
      <c r="C68" s="154"/>
      <c r="D68" s="154"/>
      <c r="E68" s="155"/>
      <c r="F68" s="45"/>
      <c r="G68" s="45"/>
      <c r="H68" s="45"/>
      <c r="J68" s="46"/>
      <c r="K68" s="45"/>
      <c r="L68" s="45"/>
      <c r="M68" s="3"/>
      <c r="N68" s="3"/>
      <c r="O68" s="3"/>
      <c r="P68" s="3"/>
      <c r="Q68" s="3"/>
      <c r="R68" s="3"/>
      <c r="S68" s="15"/>
      <c r="T68" s="15"/>
      <c r="U68" s="15"/>
      <c r="V68" s="15"/>
    </row>
    <row r="69" spans="1:22" s="9" customFormat="1" ht="19.5" customHeight="1" x14ac:dyDescent="0.3">
      <c r="A69" s="153"/>
      <c r="B69" s="154"/>
      <c r="C69" s="154"/>
      <c r="D69" s="154"/>
      <c r="E69" s="155"/>
      <c r="F69" s="45"/>
      <c r="G69" s="21"/>
      <c r="H69" s="21"/>
      <c r="I69" s="21"/>
      <c r="J69" s="21"/>
      <c r="K69" s="21"/>
      <c r="L69" s="21"/>
      <c r="M69" s="3"/>
      <c r="N69" s="3"/>
      <c r="O69" s="3"/>
      <c r="P69" s="3"/>
      <c r="Q69" s="3"/>
      <c r="R69" s="3"/>
      <c r="S69" s="15"/>
      <c r="T69" s="15"/>
      <c r="U69" s="15"/>
      <c r="V69" s="15"/>
    </row>
    <row r="70" spans="1:22" s="9" customFormat="1" ht="19.5" customHeight="1" x14ac:dyDescent="0.3">
      <c r="A70" s="156"/>
      <c r="B70" s="157"/>
      <c r="C70" s="157"/>
      <c r="D70" s="157"/>
      <c r="E70" s="158"/>
      <c r="F70" s="45"/>
      <c r="G70" s="45"/>
      <c r="H70" s="45"/>
      <c r="J70" s="46"/>
      <c r="K70" s="45"/>
      <c r="L70" s="45"/>
      <c r="M70" s="3"/>
      <c r="N70" s="3"/>
      <c r="O70" s="3"/>
      <c r="P70" s="3"/>
      <c r="Q70" s="3"/>
      <c r="R70" s="3"/>
      <c r="S70" s="15"/>
      <c r="T70" s="15"/>
      <c r="U70" s="15"/>
      <c r="V70" s="15"/>
    </row>
    <row r="71" spans="1:22" x14ac:dyDescent="0.3">
      <c r="F71" s="45"/>
    </row>
    <row r="72" spans="1:22" x14ac:dyDescent="0.3">
      <c r="A72" s="22" t="s">
        <v>309</v>
      </c>
      <c r="F72" s="45"/>
      <c r="G72" s="45"/>
      <c r="H72" s="45"/>
      <c r="I72" s="9"/>
      <c r="J72" s="46"/>
      <c r="K72" s="45"/>
      <c r="L72" s="45"/>
    </row>
    <row r="73" spans="1:22" ht="28.8" x14ac:dyDescent="0.3">
      <c r="A73" s="22" t="s">
        <v>172</v>
      </c>
      <c r="F73" s="45"/>
    </row>
    <row r="74" spans="1:22" x14ac:dyDescent="0.3">
      <c r="A74" s="22" t="s">
        <v>173</v>
      </c>
      <c r="F74" s="45"/>
    </row>
  </sheetData>
  <sheetProtection algorithmName="SHA-512" hashValue="2e+icsEe9jkK9qAmV4bvLhZhhzIg0OrMVtMzvt3oMFPEUc/g68mhk+Xr7upUhcrO0tzc76a4Cmdebtgqjvoutg==" saltValue="T7AyMK7fSxH4chFYUROWdw==" spinCount="100000" sheet="1" objects="1" scenarios="1"/>
  <mergeCells count="25">
    <mergeCell ref="A70:E70"/>
    <mergeCell ref="A58:E58"/>
    <mergeCell ref="A59:E59"/>
    <mergeCell ref="A60:E60"/>
    <mergeCell ref="A61:E61"/>
    <mergeCell ref="A62:E62"/>
    <mergeCell ref="A63:E63"/>
    <mergeCell ref="A64:E64"/>
    <mergeCell ref="A65:E65"/>
    <mergeCell ref="A66:E66"/>
    <mergeCell ref="A67:E67"/>
    <mergeCell ref="A68:E68"/>
    <mergeCell ref="A69:E69"/>
    <mergeCell ref="A3:A5"/>
    <mergeCell ref="A6:A7"/>
    <mergeCell ref="A8:A13"/>
    <mergeCell ref="A14:A18"/>
    <mergeCell ref="A19:A22"/>
    <mergeCell ref="A57:E57"/>
    <mergeCell ref="A23:A27"/>
    <mergeCell ref="A28:A35"/>
    <mergeCell ref="A36:A38"/>
    <mergeCell ref="A39:A41"/>
    <mergeCell ref="A42:A46"/>
    <mergeCell ref="A47:A54"/>
  </mergeCells>
  <conditionalFormatting sqref="E6">
    <cfRule type="containsText" dxfId="3" priority="4" operator="containsText" text="Fully Comply">
      <formula>NOT(ISERROR(SEARCH("Fully Comply",E6)))</formula>
    </cfRule>
  </conditionalFormatting>
  <conditionalFormatting sqref="D3:D54">
    <cfRule type="containsText" dxfId="2" priority="1" operator="containsText" text="Fully Comply">
      <formula>NOT(ISERROR(SEARCH("Fully Comply",D3)))</formula>
    </cfRule>
    <cfRule type="containsText" dxfId="1" priority="2" operator="containsText" text="Partially Comply">
      <formula>NOT(ISERROR(SEARCH("Partially Comply",D3)))</formula>
    </cfRule>
    <cfRule type="containsText" dxfId="0" priority="3" operator="containsText" text="Not Comply">
      <formula>NOT(ISERROR(SEARCH("Not Comply",D3)))</formula>
    </cfRule>
  </conditionalFormatting>
  <dataValidations count="1">
    <dataValidation type="list" allowBlank="1" showInputMessage="1" showErrorMessage="1" sqref="D3:D54" xr:uid="{A15BE4F5-894A-41CA-8735-E41FC859249D}">
      <formula1>$A$72:$A$74</formula1>
    </dataValidation>
  </dataValidations>
  <pageMargins left="0.7" right="0.7" top="0.75" bottom="0.75" header="0.3" footer="0.3"/>
  <pageSetup paperSize="9" orientation="landscape"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E939-3FD8-4A90-AC19-30BDCD028A18}">
  <dimension ref="A1:W59"/>
  <sheetViews>
    <sheetView workbookViewId="0">
      <selection activeCell="B5" sqref="B5"/>
    </sheetView>
  </sheetViews>
  <sheetFormatPr defaultColWidth="9.109375" defaultRowHeight="14.4" x14ac:dyDescent="0.3"/>
  <cols>
    <col min="1" max="1" width="8.33203125" style="3" customWidth="1"/>
    <col min="2" max="2" width="30.5546875" style="3" customWidth="1"/>
    <col min="3" max="3" width="18.44140625" style="3" customWidth="1"/>
    <col min="4" max="4" width="26.109375" style="3" customWidth="1"/>
    <col min="5" max="5" width="43.44140625" style="3" customWidth="1"/>
    <col min="6" max="9" width="18" style="43" customWidth="1"/>
    <col min="10" max="10" width="60.6640625" style="43" customWidth="1"/>
    <col min="11" max="11" width="17.6640625" style="43" customWidth="1"/>
    <col min="12" max="12" width="56" style="43" customWidth="1"/>
    <col min="13" max="14" width="19" style="3" customWidth="1"/>
    <col min="15" max="16384" width="9.109375" style="3"/>
  </cols>
  <sheetData>
    <row r="1" spans="1:12" ht="21" x14ac:dyDescent="0.4">
      <c r="A1" s="42" t="s">
        <v>185</v>
      </c>
    </row>
    <row r="2" spans="1:12" s="1" customFormat="1" x14ac:dyDescent="0.3"/>
    <row r="3" spans="1:12" x14ac:dyDescent="0.3">
      <c r="A3" s="44" t="s">
        <v>95</v>
      </c>
    </row>
    <row r="4" spans="1:12" s="44" customFormat="1" x14ac:dyDescent="0.3">
      <c r="A4" s="118" t="s">
        <v>110</v>
      </c>
      <c r="B4" s="119"/>
      <c r="C4" s="120" t="s">
        <v>59</v>
      </c>
      <c r="D4" s="120" t="s">
        <v>236</v>
      </c>
      <c r="E4" s="120" t="s">
        <v>60</v>
      </c>
      <c r="F4" s="120" t="s">
        <v>61</v>
      </c>
      <c r="G4" s="120" t="s">
        <v>104</v>
      </c>
      <c r="H4" s="120" t="s">
        <v>68</v>
      </c>
      <c r="I4" s="120" t="s">
        <v>58</v>
      </c>
      <c r="J4" s="120" t="s">
        <v>222</v>
      </c>
    </row>
    <row r="5" spans="1:12" x14ac:dyDescent="0.3">
      <c r="A5" s="126">
        <v>1</v>
      </c>
      <c r="B5" s="128"/>
      <c r="C5" s="32" t="s">
        <v>69</v>
      </c>
      <c r="D5" s="32" t="s">
        <v>70</v>
      </c>
      <c r="E5" s="32" t="s">
        <v>235</v>
      </c>
      <c r="F5" s="129">
        <v>2001</v>
      </c>
      <c r="G5" s="130">
        <v>21</v>
      </c>
      <c r="H5" s="131">
        <v>0.25</v>
      </c>
      <c r="I5" s="132">
        <v>200</v>
      </c>
      <c r="J5" s="133"/>
      <c r="K5" s="3"/>
      <c r="L5" s="3"/>
    </row>
    <row r="6" spans="1:12" x14ac:dyDescent="0.3">
      <c r="A6" s="126">
        <v>2</v>
      </c>
      <c r="B6" s="128"/>
      <c r="C6" s="32" t="s">
        <v>231</v>
      </c>
      <c r="D6" s="32" t="s">
        <v>233</v>
      </c>
      <c r="E6" s="32" t="s">
        <v>234</v>
      </c>
      <c r="F6" s="129">
        <v>2002</v>
      </c>
      <c r="G6" s="130">
        <v>22</v>
      </c>
      <c r="H6" s="131">
        <v>0.25</v>
      </c>
      <c r="I6" s="132">
        <v>201</v>
      </c>
      <c r="J6" s="133"/>
      <c r="K6" s="3"/>
      <c r="L6" s="3"/>
    </row>
    <row r="7" spans="1:12" x14ac:dyDescent="0.3">
      <c r="A7" s="126">
        <v>3</v>
      </c>
      <c r="B7" s="128"/>
      <c r="C7" s="32" t="s">
        <v>225</v>
      </c>
      <c r="D7" s="32" t="s">
        <v>226</v>
      </c>
      <c r="E7" s="32" t="s">
        <v>227</v>
      </c>
      <c r="F7" s="129">
        <v>2003</v>
      </c>
      <c r="G7" s="130">
        <v>23</v>
      </c>
      <c r="H7" s="131">
        <v>0.25</v>
      </c>
      <c r="I7" s="132">
        <v>202</v>
      </c>
      <c r="J7" s="133"/>
      <c r="K7" s="3"/>
      <c r="L7" s="3"/>
    </row>
    <row r="8" spans="1:12" x14ac:dyDescent="0.3">
      <c r="A8" s="126">
        <v>4</v>
      </c>
      <c r="B8" s="128"/>
      <c r="C8" s="32" t="s">
        <v>223</v>
      </c>
      <c r="D8" s="32" t="s">
        <v>224</v>
      </c>
      <c r="E8" s="32" t="s">
        <v>238</v>
      </c>
      <c r="F8" s="129">
        <v>2004</v>
      </c>
      <c r="G8" s="130">
        <v>24</v>
      </c>
      <c r="H8" s="131">
        <v>0.25</v>
      </c>
      <c r="I8" s="132">
        <v>203</v>
      </c>
      <c r="J8" s="133"/>
      <c r="K8" s="3"/>
      <c r="L8" s="3"/>
    </row>
    <row r="9" spans="1:12" x14ac:dyDescent="0.3">
      <c r="A9" s="126">
        <v>5</v>
      </c>
      <c r="B9" s="128"/>
      <c r="C9" s="32" t="s">
        <v>71</v>
      </c>
      <c r="D9" s="134" t="s">
        <v>232</v>
      </c>
      <c r="E9" s="32" t="s">
        <v>237</v>
      </c>
      <c r="F9" s="129">
        <v>2005</v>
      </c>
      <c r="G9" s="130">
        <v>25</v>
      </c>
      <c r="H9" s="131">
        <v>0</v>
      </c>
      <c r="I9" s="132">
        <v>204</v>
      </c>
      <c r="J9" s="133" t="s">
        <v>296</v>
      </c>
      <c r="K9" s="3"/>
      <c r="L9" s="3"/>
    </row>
    <row r="10" spans="1:12" x14ac:dyDescent="0.3">
      <c r="A10" s="126">
        <v>6</v>
      </c>
      <c r="B10" s="128"/>
      <c r="C10" s="32"/>
      <c r="D10" s="32"/>
      <c r="E10" s="32"/>
      <c r="F10" s="129"/>
      <c r="G10" s="130"/>
      <c r="H10" s="131"/>
      <c r="I10" s="132"/>
      <c r="J10" s="133"/>
      <c r="K10" s="3"/>
      <c r="L10" s="3"/>
    </row>
    <row r="11" spans="1:12" x14ac:dyDescent="0.3">
      <c r="A11" s="126">
        <v>7</v>
      </c>
      <c r="B11" s="128"/>
      <c r="C11" s="32"/>
      <c r="D11" s="32"/>
      <c r="E11" s="32"/>
      <c r="F11" s="129"/>
      <c r="G11" s="130"/>
      <c r="H11" s="131"/>
      <c r="I11" s="132"/>
      <c r="J11" s="133"/>
      <c r="K11" s="3"/>
      <c r="L11" s="3"/>
    </row>
    <row r="12" spans="1:12" x14ac:dyDescent="0.3">
      <c r="A12" s="126">
        <v>8</v>
      </c>
      <c r="B12" s="128"/>
      <c r="C12" s="32"/>
      <c r="D12" s="32"/>
      <c r="E12" s="32"/>
      <c r="F12" s="129"/>
      <c r="G12" s="130"/>
      <c r="H12" s="131"/>
      <c r="I12" s="132"/>
      <c r="J12" s="133"/>
      <c r="K12" s="3"/>
      <c r="L12" s="3"/>
    </row>
    <row r="13" spans="1:12" x14ac:dyDescent="0.3">
      <c r="A13" s="126">
        <v>9</v>
      </c>
      <c r="B13" s="128"/>
      <c r="C13" s="32"/>
      <c r="D13" s="32"/>
      <c r="E13" s="32"/>
      <c r="F13" s="129"/>
      <c r="G13" s="130"/>
      <c r="H13" s="131"/>
      <c r="I13" s="132"/>
      <c r="J13" s="133"/>
      <c r="K13" s="3"/>
      <c r="L13" s="3"/>
    </row>
    <row r="14" spans="1:12" x14ac:dyDescent="0.3">
      <c r="A14" s="126">
        <v>10</v>
      </c>
      <c r="B14" s="128"/>
      <c r="C14" s="32"/>
      <c r="D14" s="32"/>
      <c r="E14" s="32"/>
      <c r="F14" s="129"/>
      <c r="G14" s="130"/>
      <c r="H14" s="131"/>
      <c r="I14" s="132"/>
      <c r="J14" s="133"/>
      <c r="K14" s="3"/>
      <c r="L14" s="3"/>
    </row>
    <row r="16" spans="1:12" x14ac:dyDescent="0.3">
      <c r="A16" s="44" t="s">
        <v>97</v>
      </c>
    </row>
    <row r="17" spans="1:12" s="44" customFormat="1" x14ac:dyDescent="0.3">
      <c r="A17" s="121" t="s">
        <v>110</v>
      </c>
      <c r="B17" s="122"/>
      <c r="C17" s="120" t="s">
        <v>59</v>
      </c>
      <c r="D17" s="121" t="s">
        <v>60</v>
      </c>
      <c r="E17" s="124"/>
      <c r="F17" s="124"/>
      <c r="G17" s="124"/>
      <c r="H17" s="106" t="s">
        <v>98</v>
      </c>
      <c r="I17" s="106" t="s">
        <v>58</v>
      </c>
      <c r="J17" s="106" t="s">
        <v>222</v>
      </c>
    </row>
    <row r="18" spans="1:12" x14ac:dyDescent="0.3">
      <c r="A18" s="126">
        <v>11</v>
      </c>
      <c r="B18" s="128"/>
      <c r="C18" s="32" t="s">
        <v>73</v>
      </c>
      <c r="D18" s="168" t="s">
        <v>72</v>
      </c>
      <c r="E18" s="169"/>
      <c r="F18" s="169"/>
      <c r="G18" s="170"/>
      <c r="H18" s="131">
        <v>0.25</v>
      </c>
      <c r="I18" s="132">
        <v>25</v>
      </c>
      <c r="J18" s="133"/>
      <c r="K18" s="3"/>
      <c r="L18" s="3"/>
    </row>
    <row r="19" spans="1:12" x14ac:dyDescent="0.3">
      <c r="A19" s="126">
        <v>12</v>
      </c>
      <c r="B19" s="128"/>
      <c r="C19" s="32"/>
      <c r="D19" s="168"/>
      <c r="E19" s="169"/>
      <c r="F19" s="169"/>
      <c r="G19" s="170"/>
      <c r="H19" s="131"/>
      <c r="I19" s="132"/>
      <c r="J19" s="133"/>
      <c r="K19" s="3"/>
      <c r="L19" s="3"/>
    </row>
    <row r="20" spans="1:12" x14ac:dyDescent="0.3">
      <c r="A20" s="126">
        <v>13</v>
      </c>
      <c r="B20" s="128"/>
      <c r="C20" s="32"/>
      <c r="D20" s="168"/>
      <c r="E20" s="169"/>
      <c r="F20" s="169"/>
      <c r="G20" s="170"/>
      <c r="H20" s="131"/>
      <c r="I20" s="132"/>
      <c r="J20" s="133"/>
      <c r="K20" s="3"/>
      <c r="L20" s="3"/>
    </row>
    <row r="21" spans="1:12" x14ac:dyDescent="0.3">
      <c r="A21" s="126">
        <v>14</v>
      </c>
      <c r="B21" s="128"/>
      <c r="C21" s="32"/>
      <c r="D21" s="168"/>
      <c r="E21" s="169"/>
      <c r="F21" s="169"/>
      <c r="G21" s="170"/>
      <c r="H21" s="131"/>
      <c r="I21" s="132"/>
      <c r="J21" s="133"/>
      <c r="K21" s="3"/>
      <c r="L21" s="3"/>
    </row>
    <row r="22" spans="1:12" x14ac:dyDescent="0.3">
      <c r="A22" s="126">
        <v>15</v>
      </c>
      <c r="B22" s="128"/>
      <c r="C22" s="32"/>
      <c r="D22" s="168"/>
      <c r="E22" s="169"/>
      <c r="F22" s="169"/>
      <c r="G22" s="170"/>
      <c r="H22" s="131"/>
      <c r="I22" s="132"/>
      <c r="J22" s="133"/>
      <c r="K22" s="3"/>
      <c r="L22" s="3"/>
    </row>
    <row r="24" spans="1:12" x14ac:dyDescent="0.3">
      <c r="A24" s="44" t="s">
        <v>96</v>
      </c>
    </row>
    <row r="25" spans="1:12" s="44" customFormat="1" x14ac:dyDescent="0.3">
      <c r="A25" s="166" t="s">
        <v>110</v>
      </c>
      <c r="B25" s="167"/>
      <c r="C25" s="120" t="s">
        <v>59</v>
      </c>
      <c r="D25" s="121" t="s">
        <v>60</v>
      </c>
      <c r="E25" s="124"/>
      <c r="F25" s="124"/>
      <c r="G25" s="124"/>
      <c r="H25" s="124"/>
      <c r="I25" s="106" t="s">
        <v>58</v>
      </c>
      <c r="J25" s="106" t="s">
        <v>222</v>
      </c>
    </row>
    <row r="26" spans="1:12" x14ac:dyDescent="0.3">
      <c r="A26" s="126">
        <v>16</v>
      </c>
      <c r="B26" s="128"/>
      <c r="C26" s="32" t="s">
        <v>228</v>
      </c>
      <c r="D26" s="168" t="s">
        <v>229</v>
      </c>
      <c r="E26" s="169"/>
      <c r="F26" s="169"/>
      <c r="G26" s="169"/>
      <c r="H26" s="170"/>
      <c r="I26" s="132">
        <v>200</v>
      </c>
      <c r="J26" s="133"/>
      <c r="K26" s="3"/>
      <c r="L26" s="3"/>
    </row>
    <row r="27" spans="1:12" x14ac:dyDescent="0.3">
      <c r="A27" s="126">
        <v>17</v>
      </c>
      <c r="B27" s="128"/>
      <c r="C27" s="32"/>
      <c r="D27" s="168"/>
      <c r="E27" s="169"/>
      <c r="F27" s="169"/>
      <c r="G27" s="169"/>
      <c r="H27" s="170"/>
      <c r="I27" s="132"/>
      <c r="J27" s="133"/>
      <c r="K27" s="3"/>
      <c r="L27" s="3"/>
    </row>
    <row r="28" spans="1:12" x14ac:dyDescent="0.3">
      <c r="A28" s="126">
        <v>18</v>
      </c>
      <c r="B28" s="128"/>
      <c r="C28" s="32"/>
      <c r="D28" s="168"/>
      <c r="E28" s="169"/>
      <c r="F28" s="169"/>
      <c r="G28" s="169"/>
      <c r="H28" s="170"/>
      <c r="I28" s="132"/>
      <c r="J28" s="133"/>
      <c r="K28" s="3"/>
      <c r="L28" s="3"/>
    </row>
    <row r="29" spans="1:12" x14ac:dyDescent="0.3">
      <c r="A29" s="126">
        <v>19</v>
      </c>
      <c r="B29" s="128"/>
      <c r="C29" s="32"/>
      <c r="D29" s="168"/>
      <c r="E29" s="169"/>
      <c r="F29" s="169"/>
      <c r="G29" s="169"/>
      <c r="H29" s="170"/>
      <c r="I29" s="132"/>
      <c r="J29" s="133"/>
      <c r="K29" s="3"/>
      <c r="L29" s="3"/>
    </row>
    <row r="30" spans="1:12" x14ac:dyDescent="0.3">
      <c r="A30" s="126">
        <v>20</v>
      </c>
      <c r="B30" s="128"/>
      <c r="C30" s="32"/>
      <c r="D30" s="168"/>
      <c r="E30" s="169"/>
      <c r="F30" s="169"/>
      <c r="G30" s="169"/>
      <c r="H30" s="170"/>
      <c r="I30" s="132"/>
      <c r="J30" s="133"/>
      <c r="K30" s="3"/>
      <c r="L30" s="3"/>
    </row>
    <row r="32" spans="1:12" x14ac:dyDescent="0.3">
      <c r="A32" s="44" t="s">
        <v>93</v>
      </c>
    </row>
    <row r="33" spans="1:23" s="44" customFormat="1" x14ac:dyDescent="0.3">
      <c r="A33" s="121" t="s">
        <v>110</v>
      </c>
      <c r="B33" s="123" t="s">
        <v>94</v>
      </c>
      <c r="C33" s="120" t="s">
        <v>59</v>
      </c>
      <c r="D33" s="121" t="s">
        <v>60</v>
      </c>
      <c r="E33" s="124"/>
      <c r="F33" s="124"/>
      <c r="G33" s="124"/>
      <c r="H33" s="124"/>
      <c r="I33" s="106" t="s">
        <v>58</v>
      </c>
      <c r="J33" s="106" t="s">
        <v>222</v>
      </c>
    </row>
    <row r="34" spans="1:23" x14ac:dyDescent="0.3">
      <c r="A34" s="127">
        <v>21</v>
      </c>
      <c r="B34" s="32" t="s">
        <v>297</v>
      </c>
      <c r="C34" s="32" t="s">
        <v>230</v>
      </c>
      <c r="D34" s="165" t="s">
        <v>230</v>
      </c>
      <c r="E34" s="165"/>
      <c r="F34" s="165"/>
      <c r="G34" s="165"/>
      <c r="H34" s="165"/>
      <c r="I34" s="135">
        <v>25</v>
      </c>
      <c r="J34" s="136"/>
      <c r="K34" s="3"/>
      <c r="L34" s="3"/>
    </row>
    <row r="35" spans="1:23" x14ac:dyDescent="0.3">
      <c r="A35" s="127">
        <v>22</v>
      </c>
      <c r="B35" s="32" t="s">
        <v>298</v>
      </c>
      <c r="C35" s="32" t="s">
        <v>230</v>
      </c>
      <c r="D35" s="165" t="s">
        <v>230</v>
      </c>
      <c r="E35" s="165"/>
      <c r="F35" s="165"/>
      <c r="G35" s="165"/>
      <c r="H35" s="165"/>
      <c r="I35" s="135">
        <v>26</v>
      </c>
      <c r="J35" s="136"/>
      <c r="K35" s="3"/>
      <c r="L35" s="3"/>
    </row>
    <row r="36" spans="1:23" x14ac:dyDescent="0.3">
      <c r="A36" s="127">
        <v>23</v>
      </c>
      <c r="B36" s="32" t="s">
        <v>56</v>
      </c>
      <c r="C36" s="32" t="s">
        <v>230</v>
      </c>
      <c r="D36" s="165" t="s">
        <v>230</v>
      </c>
      <c r="E36" s="165"/>
      <c r="F36" s="165"/>
      <c r="G36" s="165"/>
      <c r="H36" s="165"/>
      <c r="I36" s="135">
        <v>27</v>
      </c>
      <c r="J36" s="136"/>
      <c r="K36" s="3"/>
      <c r="L36" s="3"/>
    </row>
    <row r="37" spans="1:23" x14ac:dyDescent="0.3">
      <c r="A37" s="127">
        <v>24</v>
      </c>
      <c r="B37" s="32" t="s">
        <v>299</v>
      </c>
      <c r="C37" s="32" t="s">
        <v>230</v>
      </c>
      <c r="D37" s="165" t="s">
        <v>230</v>
      </c>
      <c r="E37" s="165"/>
      <c r="F37" s="165"/>
      <c r="G37" s="165"/>
      <c r="H37" s="165"/>
      <c r="I37" s="135">
        <v>28</v>
      </c>
      <c r="J37" s="136"/>
      <c r="K37" s="3"/>
      <c r="L37" s="3"/>
    </row>
    <row r="38" spans="1:23" x14ac:dyDescent="0.3">
      <c r="A38" s="127">
        <v>25</v>
      </c>
      <c r="B38" s="32" t="s">
        <v>111</v>
      </c>
      <c r="C38" s="32" t="s">
        <v>230</v>
      </c>
      <c r="D38" s="165" t="s">
        <v>230</v>
      </c>
      <c r="E38" s="165"/>
      <c r="F38" s="165"/>
      <c r="G38" s="165"/>
      <c r="H38" s="165"/>
      <c r="I38" s="135">
        <v>29</v>
      </c>
      <c r="J38" s="136"/>
      <c r="K38" s="3"/>
      <c r="L38" s="3"/>
    </row>
    <row r="39" spans="1:23" x14ac:dyDescent="0.3">
      <c r="A39" s="127">
        <v>26</v>
      </c>
      <c r="B39" s="32" t="s">
        <v>193</v>
      </c>
      <c r="C39" s="32" t="s">
        <v>192</v>
      </c>
      <c r="D39" s="165" t="s">
        <v>192</v>
      </c>
      <c r="E39" s="165"/>
      <c r="F39" s="165"/>
      <c r="G39" s="165"/>
      <c r="H39" s="165"/>
      <c r="I39" s="135">
        <v>30</v>
      </c>
      <c r="J39" s="136"/>
      <c r="K39" s="3"/>
      <c r="L39" s="3"/>
    </row>
    <row r="40" spans="1:23" x14ac:dyDescent="0.3">
      <c r="A40" s="127">
        <v>27</v>
      </c>
      <c r="B40" s="32"/>
      <c r="C40" s="32"/>
      <c r="D40" s="165"/>
      <c r="E40" s="165"/>
      <c r="F40" s="165"/>
      <c r="G40" s="165"/>
      <c r="H40" s="165"/>
      <c r="I40" s="135"/>
      <c r="J40" s="136"/>
      <c r="K40" s="3"/>
      <c r="L40" s="3"/>
    </row>
    <row r="41" spans="1:23" x14ac:dyDescent="0.3">
      <c r="A41" s="127">
        <v>28</v>
      </c>
      <c r="B41" s="32"/>
      <c r="C41" s="32"/>
      <c r="D41" s="165"/>
      <c r="E41" s="165"/>
      <c r="F41" s="165"/>
      <c r="G41" s="165"/>
      <c r="H41" s="165"/>
      <c r="I41" s="135"/>
      <c r="J41" s="136"/>
      <c r="K41" s="3"/>
      <c r="L41" s="3"/>
    </row>
    <row r="42" spans="1:23" x14ac:dyDescent="0.3">
      <c r="A42" s="127">
        <v>29</v>
      </c>
      <c r="B42" s="32"/>
      <c r="C42" s="32"/>
      <c r="D42" s="165"/>
      <c r="E42" s="165"/>
      <c r="F42" s="165"/>
      <c r="G42" s="165"/>
      <c r="H42" s="165"/>
      <c r="I42" s="135"/>
      <c r="J42" s="136"/>
      <c r="K42" s="3"/>
      <c r="L42" s="3"/>
    </row>
    <row r="43" spans="1:23" x14ac:dyDescent="0.3">
      <c r="A43" s="127">
        <v>30</v>
      </c>
      <c r="B43" s="32"/>
      <c r="C43" s="32"/>
      <c r="D43" s="165"/>
      <c r="E43" s="165"/>
      <c r="F43" s="165"/>
      <c r="G43" s="165"/>
      <c r="H43" s="165"/>
      <c r="I43" s="135"/>
      <c r="J43" s="136"/>
      <c r="K43" s="3"/>
      <c r="L43" s="3"/>
    </row>
    <row r="45" spans="1:23" s="9" customFormat="1" ht="21" x14ac:dyDescent="0.3">
      <c r="A45" s="40" t="s">
        <v>222</v>
      </c>
      <c r="C45" s="45"/>
      <c r="F45" s="45"/>
      <c r="G45" s="45"/>
      <c r="H45" s="45"/>
      <c r="J45" s="46"/>
      <c r="K45" s="45"/>
      <c r="L45" s="45"/>
      <c r="M45" s="3"/>
      <c r="N45" s="3"/>
      <c r="O45" s="3"/>
      <c r="P45" s="3"/>
      <c r="Q45" s="3"/>
      <c r="R45" s="3"/>
      <c r="S45" s="3"/>
      <c r="T45" s="15"/>
      <c r="U45" s="15"/>
      <c r="V45" s="15"/>
      <c r="W45" s="15"/>
    </row>
    <row r="46" spans="1:23" s="9" customFormat="1" ht="19.5" customHeight="1" x14ac:dyDescent="0.3">
      <c r="A46" s="148" t="s">
        <v>304</v>
      </c>
      <c r="B46" s="149"/>
      <c r="C46" s="149"/>
      <c r="D46" s="149"/>
      <c r="E46" s="149"/>
      <c r="F46" s="149"/>
      <c r="G46" s="149"/>
      <c r="H46" s="149"/>
      <c r="I46" s="149"/>
      <c r="J46" s="150"/>
      <c r="K46" s="3"/>
      <c r="L46" s="3"/>
      <c r="M46" s="3"/>
      <c r="N46" s="3"/>
      <c r="O46" s="3"/>
      <c r="P46" s="3"/>
      <c r="Q46" s="3"/>
      <c r="R46" s="3"/>
      <c r="S46" s="15"/>
      <c r="T46" s="15"/>
      <c r="U46" s="15"/>
      <c r="V46" s="15"/>
    </row>
    <row r="47" spans="1:23" s="9" customFormat="1" ht="19.5" customHeight="1" x14ac:dyDescent="0.3">
      <c r="A47" s="153" t="s">
        <v>305</v>
      </c>
      <c r="B47" s="154"/>
      <c r="C47" s="154"/>
      <c r="D47" s="154"/>
      <c r="E47" s="154"/>
      <c r="F47" s="154"/>
      <c r="G47" s="154"/>
      <c r="H47" s="154"/>
      <c r="I47" s="154"/>
      <c r="J47" s="155"/>
      <c r="K47" s="3"/>
      <c r="L47" s="3"/>
      <c r="M47" s="3"/>
      <c r="N47" s="3"/>
      <c r="O47" s="3"/>
      <c r="P47" s="3"/>
      <c r="Q47" s="3"/>
      <c r="R47" s="3"/>
      <c r="S47" s="15"/>
      <c r="T47" s="15"/>
      <c r="U47" s="15"/>
      <c r="V47" s="15"/>
    </row>
    <row r="48" spans="1:23" s="9" customFormat="1" ht="19.5" customHeight="1" x14ac:dyDescent="0.3">
      <c r="A48" s="153"/>
      <c r="B48" s="154"/>
      <c r="C48" s="154"/>
      <c r="D48" s="154"/>
      <c r="E48" s="154"/>
      <c r="F48" s="154"/>
      <c r="G48" s="154"/>
      <c r="H48" s="154"/>
      <c r="I48" s="154"/>
      <c r="J48" s="155"/>
      <c r="K48" s="3"/>
      <c r="L48" s="3"/>
      <c r="M48" s="3"/>
      <c r="N48" s="3"/>
      <c r="O48" s="3"/>
      <c r="P48" s="3"/>
      <c r="Q48" s="3"/>
      <c r="R48" s="3"/>
      <c r="S48" s="15"/>
      <c r="T48" s="15"/>
      <c r="U48" s="15"/>
      <c r="V48" s="15"/>
    </row>
    <row r="49" spans="1:22" s="9" customFormat="1" ht="19.5" customHeight="1" x14ac:dyDescent="0.3">
      <c r="A49" s="153"/>
      <c r="B49" s="154"/>
      <c r="C49" s="154"/>
      <c r="D49" s="154"/>
      <c r="E49" s="154"/>
      <c r="F49" s="154"/>
      <c r="G49" s="154"/>
      <c r="H49" s="154"/>
      <c r="I49" s="154"/>
      <c r="J49" s="155"/>
      <c r="K49" s="3"/>
      <c r="L49" s="3"/>
      <c r="M49" s="3"/>
      <c r="N49" s="3"/>
      <c r="O49" s="3"/>
      <c r="P49" s="3"/>
      <c r="Q49" s="3"/>
      <c r="R49" s="3"/>
      <c r="S49" s="15"/>
      <c r="T49" s="15"/>
      <c r="U49" s="15"/>
      <c r="V49" s="15"/>
    </row>
    <row r="50" spans="1:22" s="9" customFormat="1" ht="19.5" customHeight="1" x14ac:dyDescent="0.3">
      <c r="A50" s="153"/>
      <c r="B50" s="154"/>
      <c r="C50" s="154"/>
      <c r="D50" s="154"/>
      <c r="E50" s="154"/>
      <c r="F50" s="154"/>
      <c r="G50" s="154"/>
      <c r="H50" s="154"/>
      <c r="I50" s="154"/>
      <c r="J50" s="155"/>
      <c r="K50" s="3"/>
      <c r="L50" s="3"/>
      <c r="M50" s="3"/>
      <c r="N50" s="3"/>
      <c r="O50" s="3"/>
      <c r="P50" s="3"/>
      <c r="Q50" s="3"/>
      <c r="R50" s="3"/>
      <c r="S50" s="15"/>
      <c r="T50" s="15"/>
      <c r="U50" s="15"/>
      <c r="V50" s="15"/>
    </row>
    <row r="51" spans="1:22" s="9" customFormat="1" ht="19.5" customHeight="1" x14ac:dyDescent="0.3">
      <c r="A51" s="153"/>
      <c r="B51" s="154"/>
      <c r="C51" s="154"/>
      <c r="D51" s="154"/>
      <c r="E51" s="154"/>
      <c r="F51" s="154"/>
      <c r="G51" s="154"/>
      <c r="H51" s="154"/>
      <c r="I51" s="154"/>
      <c r="J51" s="155"/>
      <c r="K51" s="3"/>
      <c r="L51" s="3"/>
      <c r="M51" s="3"/>
      <c r="N51" s="3"/>
      <c r="O51" s="3"/>
      <c r="P51" s="3"/>
      <c r="Q51" s="3"/>
      <c r="R51" s="3"/>
      <c r="S51" s="15"/>
      <c r="T51" s="15"/>
      <c r="U51" s="15"/>
      <c r="V51" s="15"/>
    </row>
    <row r="52" spans="1:22" s="9" customFormat="1" ht="19.5" customHeight="1" x14ac:dyDescent="0.3">
      <c r="A52" s="153"/>
      <c r="B52" s="154"/>
      <c r="C52" s="154"/>
      <c r="D52" s="154"/>
      <c r="E52" s="154"/>
      <c r="F52" s="154"/>
      <c r="G52" s="154"/>
      <c r="H52" s="154"/>
      <c r="I52" s="154"/>
      <c r="J52" s="155"/>
      <c r="K52" s="3"/>
      <c r="L52" s="3"/>
      <c r="M52" s="3"/>
      <c r="N52" s="3"/>
      <c r="O52" s="3"/>
      <c r="P52" s="3"/>
      <c r="Q52" s="3"/>
      <c r="R52" s="3"/>
      <c r="S52" s="15"/>
      <c r="T52" s="15"/>
      <c r="U52" s="15"/>
      <c r="V52" s="15"/>
    </row>
    <row r="53" spans="1:22" s="9" customFormat="1" ht="19.5" customHeight="1" x14ac:dyDescent="0.3">
      <c r="A53" s="153"/>
      <c r="B53" s="154"/>
      <c r="C53" s="154"/>
      <c r="D53" s="154"/>
      <c r="E53" s="154"/>
      <c r="F53" s="154"/>
      <c r="G53" s="154"/>
      <c r="H53" s="154"/>
      <c r="I53" s="154"/>
      <c r="J53" s="155"/>
      <c r="K53" s="3"/>
      <c r="L53" s="3"/>
      <c r="M53" s="3"/>
      <c r="N53" s="3"/>
      <c r="O53" s="3"/>
      <c r="P53" s="3"/>
      <c r="Q53" s="3"/>
      <c r="R53" s="3"/>
      <c r="S53" s="15"/>
      <c r="T53" s="15"/>
      <c r="U53" s="15"/>
      <c r="V53" s="15"/>
    </row>
    <row r="54" spans="1:22" s="9" customFormat="1" ht="19.5" customHeight="1" x14ac:dyDescent="0.3">
      <c r="A54" s="153"/>
      <c r="B54" s="154"/>
      <c r="C54" s="154"/>
      <c r="D54" s="154"/>
      <c r="E54" s="154"/>
      <c r="F54" s="154"/>
      <c r="G54" s="154"/>
      <c r="H54" s="154"/>
      <c r="I54" s="154"/>
      <c r="J54" s="155"/>
      <c r="K54" s="3"/>
      <c r="L54" s="3"/>
      <c r="M54" s="3"/>
      <c r="N54" s="3"/>
      <c r="O54" s="3"/>
      <c r="P54" s="3"/>
      <c r="Q54" s="3"/>
      <c r="R54" s="3"/>
      <c r="S54" s="15"/>
      <c r="T54" s="15"/>
      <c r="U54" s="15"/>
      <c r="V54" s="15"/>
    </row>
    <row r="55" spans="1:22" s="9" customFormat="1" ht="19.5" customHeight="1" x14ac:dyDescent="0.3">
      <c r="A55" s="153"/>
      <c r="B55" s="154"/>
      <c r="C55" s="154"/>
      <c r="D55" s="154"/>
      <c r="E55" s="154"/>
      <c r="F55" s="154"/>
      <c r="G55" s="154"/>
      <c r="H55" s="154"/>
      <c r="I55" s="154"/>
      <c r="J55" s="155"/>
      <c r="K55" s="3"/>
      <c r="L55" s="3"/>
      <c r="M55" s="3"/>
      <c r="N55" s="3"/>
      <c r="O55" s="3"/>
      <c r="P55" s="3"/>
      <c r="Q55" s="3"/>
      <c r="R55" s="3"/>
      <c r="S55" s="15"/>
      <c r="T55" s="15"/>
      <c r="U55" s="15"/>
      <c r="V55" s="15"/>
    </row>
    <row r="56" spans="1:22" s="9" customFormat="1" ht="19.5" customHeight="1" x14ac:dyDescent="0.3">
      <c r="A56" s="153"/>
      <c r="B56" s="154"/>
      <c r="C56" s="154"/>
      <c r="D56" s="154"/>
      <c r="E56" s="154"/>
      <c r="F56" s="154"/>
      <c r="G56" s="154"/>
      <c r="H56" s="154"/>
      <c r="I56" s="154"/>
      <c r="J56" s="155"/>
      <c r="K56" s="3"/>
      <c r="L56" s="3"/>
      <c r="M56" s="3"/>
      <c r="N56" s="3"/>
      <c r="O56" s="3"/>
      <c r="P56" s="3"/>
      <c r="Q56" s="3"/>
      <c r="R56" s="3"/>
      <c r="S56" s="15"/>
      <c r="T56" s="15"/>
      <c r="U56" s="15"/>
      <c r="V56" s="15"/>
    </row>
    <row r="57" spans="1:22" s="9" customFormat="1" ht="19.5" customHeight="1" x14ac:dyDescent="0.3">
      <c r="A57" s="153"/>
      <c r="B57" s="154"/>
      <c r="C57" s="154"/>
      <c r="D57" s="154"/>
      <c r="E57" s="154"/>
      <c r="F57" s="154"/>
      <c r="G57" s="154"/>
      <c r="H57" s="154"/>
      <c r="I57" s="154"/>
      <c r="J57" s="155"/>
      <c r="K57" s="3"/>
      <c r="L57" s="3"/>
      <c r="M57" s="3"/>
      <c r="N57" s="3"/>
      <c r="O57" s="3"/>
      <c r="P57" s="3"/>
      <c r="Q57" s="3"/>
      <c r="R57" s="3"/>
      <c r="S57" s="15"/>
      <c r="T57" s="15"/>
      <c r="U57" s="15"/>
      <c r="V57" s="15"/>
    </row>
    <row r="58" spans="1:22" s="9" customFormat="1" ht="19.5" customHeight="1" x14ac:dyDescent="0.3">
      <c r="A58" s="153"/>
      <c r="B58" s="154"/>
      <c r="C58" s="154"/>
      <c r="D58" s="154"/>
      <c r="E58" s="154"/>
      <c r="F58" s="154"/>
      <c r="G58" s="154"/>
      <c r="H58" s="154"/>
      <c r="I58" s="154"/>
      <c r="J58" s="155"/>
      <c r="K58" s="3"/>
      <c r="L58" s="3"/>
      <c r="M58" s="3"/>
      <c r="N58" s="3"/>
      <c r="O58" s="3"/>
      <c r="P58" s="3"/>
      <c r="Q58" s="3"/>
      <c r="R58" s="3"/>
      <c r="S58" s="15"/>
      <c r="T58" s="15"/>
      <c r="U58" s="15"/>
      <c r="V58" s="15"/>
    </row>
    <row r="59" spans="1:22" s="9" customFormat="1" ht="19.5" customHeight="1" x14ac:dyDescent="0.3">
      <c r="A59" s="156"/>
      <c r="B59" s="157"/>
      <c r="C59" s="157"/>
      <c r="D59" s="157"/>
      <c r="E59" s="157"/>
      <c r="F59" s="157"/>
      <c r="G59" s="157"/>
      <c r="H59" s="157"/>
      <c r="I59" s="157"/>
      <c r="J59" s="158"/>
      <c r="K59" s="3"/>
      <c r="L59" s="3"/>
      <c r="M59" s="3"/>
      <c r="N59" s="3"/>
      <c r="O59" s="3"/>
      <c r="P59" s="3"/>
      <c r="Q59" s="3"/>
      <c r="R59" s="3"/>
      <c r="S59" s="15"/>
      <c r="T59" s="15"/>
      <c r="U59" s="15"/>
      <c r="V59" s="15"/>
    </row>
  </sheetData>
  <sheetProtection algorithmName="SHA-512" hashValue="KYdzOG7nbC2BshH9gGpiI7jEQ7s8gHPmgN6pGW0oW+717xiba0x3WZ6O+d/1+OUZwNwftGc2Hqs+BSAeVdiK3Q==" saltValue="lfQmqtl0uzg/7ccvzVTUfA==" spinCount="100000" sheet="1" objects="1" scenarios="1"/>
  <mergeCells count="35">
    <mergeCell ref="A57:J57"/>
    <mergeCell ref="A58:J58"/>
    <mergeCell ref="A59:J59"/>
    <mergeCell ref="A52:J52"/>
    <mergeCell ref="A53:J53"/>
    <mergeCell ref="A54:J54"/>
    <mergeCell ref="A55:J55"/>
    <mergeCell ref="A56:J56"/>
    <mergeCell ref="A47:J47"/>
    <mergeCell ref="A48:J48"/>
    <mergeCell ref="A49:J49"/>
    <mergeCell ref="A50:J50"/>
    <mergeCell ref="A51:J51"/>
    <mergeCell ref="D40:H40"/>
    <mergeCell ref="D41:H41"/>
    <mergeCell ref="D42:H42"/>
    <mergeCell ref="D43:H43"/>
    <mergeCell ref="A46:J46"/>
    <mergeCell ref="D26:H26"/>
    <mergeCell ref="D27:H27"/>
    <mergeCell ref="D28:H28"/>
    <mergeCell ref="D29:H29"/>
    <mergeCell ref="D30:H30"/>
    <mergeCell ref="A25:B25"/>
    <mergeCell ref="D18:G18"/>
    <mergeCell ref="D19:G19"/>
    <mergeCell ref="D20:G20"/>
    <mergeCell ref="D21:G21"/>
    <mergeCell ref="D22:G22"/>
    <mergeCell ref="D39:H39"/>
    <mergeCell ref="D34:H34"/>
    <mergeCell ref="D35:H35"/>
    <mergeCell ref="D36:H36"/>
    <mergeCell ref="D37:H37"/>
    <mergeCell ref="D38:H38"/>
  </mergeCells>
  <phoneticPr fontId="4"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356F-EAA8-4E4F-858B-177385F7E190}">
  <dimension ref="A1:AE83"/>
  <sheetViews>
    <sheetView showZeros="0" workbookViewId="0">
      <selection activeCell="A2" sqref="A2"/>
    </sheetView>
  </sheetViews>
  <sheetFormatPr defaultColWidth="9.109375" defaultRowHeight="14.4" x14ac:dyDescent="0.3"/>
  <cols>
    <col min="1" max="1" width="20.6640625" style="9" customWidth="1"/>
    <col min="2" max="2" width="33.33203125" style="9" customWidth="1"/>
    <col min="3" max="3" width="6" style="45" customWidth="1"/>
    <col min="4" max="4" width="10.5546875" style="9" customWidth="1"/>
    <col min="5" max="5" width="6.88671875" style="9" customWidth="1"/>
    <col min="6" max="8" width="6.88671875" style="45" customWidth="1"/>
    <col min="9" max="9" width="6.88671875" style="9" customWidth="1"/>
    <col min="10" max="10" width="6.88671875" style="46" customWidth="1"/>
    <col min="11" max="11" width="6.88671875" style="45" customWidth="1"/>
    <col min="12" max="12" width="6.88671875" style="9" customWidth="1"/>
    <col min="13" max="14" width="6.88671875" style="46" customWidth="1"/>
    <col min="15" max="15" width="6.88671875" style="45" customWidth="1"/>
    <col min="16" max="16" width="6.88671875" style="9" customWidth="1"/>
    <col min="17" max="17" width="6.88671875" style="46" customWidth="1"/>
    <col min="18" max="18" width="17.88671875" style="9" customWidth="1"/>
    <col min="19" max="19" width="79" style="9" customWidth="1"/>
    <col min="20" max="21" width="13.44140625" style="47" customWidth="1"/>
    <col min="22" max="31" width="9.109375" style="15"/>
    <col min="32" max="16384" width="9.109375" style="9"/>
  </cols>
  <sheetData>
    <row r="1" spans="1:31" ht="21" x14ac:dyDescent="0.3">
      <c r="A1" s="11" t="s">
        <v>99</v>
      </c>
      <c r="B1" s="11"/>
      <c r="C1" s="11"/>
      <c r="D1" s="11"/>
      <c r="E1" s="11"/>
      <c r="F1" s="11"/>
      <c r="G1" s="11"/>
      <c r="H1" s="11"/>
      <c r="I1" s="11"/>
      <c r="J1" s="11"/>
      <c r="K1" s="11"/>
      <c r="L1" s="11"/>
      <c r="M1" s="11"/>
      <c r="N1" s="11"/>
      <c r="O1" s="11"/>
      <c r="P1" s="11"/>
      <c r="Q1" s="11"/>
      <c r="R1" s="11"/>
      <c r="S1" s="11"/>
    </row>
    <row r="2" spans="1:31" s="12" customFormat="1" ht="159.75" customHeight="1" x14ac:dyDescent="0.3">
      <c r="A2" s="106" t="s">
        <v>0</v>
      </c>
      <c r="B2" s="106" t="s">
        <v>1</v>
      </c>
      <c r="C2" s="106" t="s">
        <v>55</v>
      </c>
      <c r="D2" s="106" t="s">
        <v>54</v>
      </c>
      <c r="E2" s="109" t="s">
        <v>53</v>
      </c>
      <c r="F2" s="109" t="s">
        <v>103</v>
      </c>
      <c r="G2" s="109" t="s">
        <v>51</v>
      </c>
      <c r="H2" s="109" t="str">
        <f>Products!B34</f>
        <v>Large Spigot</v>
      </c>
      <c r="I2" s="109" t="str">
        <f>Products!B35</f>
        <v>Small Spigot</v>
      </c>
      <c r="J2" s="109" t="str">
        <f>Products!B36</f>
        <v>Bracket</v>
      </c>
      <c r="K2" s="109" t="str">
        <f>Products!B37</f>
        <v>Column Adaptor</v>
      </c>
      <c r="L2" s="109" t="str">
        <f>Products!B38</f>
        <v>Shield</v>
      </c>
      <c r="M2" s="109" t="str">
        <f>Products!B39</f>
        <v>Isolator, Fuse, Termination Block</v>
      </c>
      <c r="N2" s="109">
        <f>Products!B40</f>
        <v>0</v>
      </c>
      <c r="O2" s="109">
        <f>Products!B41</f>
        <v>0</v>
      </c>
      <c r="P2" s="109">
        <f>Products!B42</f>
        <v>0</v>
      </c>
      <c r="Q2" s="109">
        <f>Products!B43</f>
        <v>0</v>
      </c>
      <c r="R2" s="106" t="s">
        <v>58</v>
      </c>
      <c r="S2" s="106" t="s">
        <v>222</v>
      </c>
      <c r="T2" s="48" t="s">
        <v>67</v>
      </c>
      <c r="U2" s="48" t="s">
        <v>68</v>
      </c>
      <c r="V2" s="49"/>
      <c r="W2" s="49"/>
      <c r="X2" s="49"/>
      <c r="Y2" s="49"/>
      <c r="Z2" s="49"/>
      <c r="AA2" s="49"/>
      <c r="AB2" s="49"/>
      <c r="AC2" s="49"/>
      <c r="AD2" s="49"/>
      <c r="AE2" s="49"/>
    </row>
    <row r="3" spans="1:31" x14ac:dyDescent="0.3">
      <c r="A3" s="107" t="s">
        <v>2</v>
      </c>
      <c r="B3" s="107" t="s">
        <v>5</v>
      </c>
      <c r="C3" s="107">
        <v>49</v>
      </c>
      <c r="D3" s="107" t="s">
        <v>51</v>
      </c>
      <c r="E3" s="65">
        <v>3</v>
      </c>
      <c r="F3" s="65"/>
      <c r="G3" s="66"/>
      <c r="H3" s="66"/>
      <c r="I3" s="66"/>
      <c r="J3" s="66"/>
      <c r="K3" s="66">
        <v>24</v>
      </c>
      <c r="L3" s="66"/>
      <c r="M3" s="66">
        <v>26</v>
      </c>
      <c r="N3" s="66"/>
      <c r="O3" s="66"/>
      <c r="P3" s="66"/>
      <c r="Q3" s="66"/>
      <c r="R3" s="137">
        <f>_xlfn.XLOOKUP(E3,Products!$A$5:$A$43,Products!$I$5:$I$43)+_xlfn.XLOOKUP(F3,Products!$A$5:$A$43,Products!$I$5:$I$43)+_xlfn.XLOOKUP(G3,Products!$A$5:$A$43,Products!$I$5:$I$43)+_xlfn.XLOOKUP(H3,Products!$A$5:$A$43,Products!$I$5:$I$43)+_xlfn.XLOOKUP(I3,Products!$A$5:$A$43,Products!$I$5:$I$43)+_xlfn.XLOOKUP(J3,Products!$A$5:$A$43,Products!$I$5:$I$43)+_xlfn.XLOOKUP(K3,Products!$A$5:$A$43,Products!$I$5:$I$43)+_xlfn.XLOOKUP(L3,Products!$A$5:$A$43,Products!$I$5:$I$43)+_xlfn.XLOOKUP(M3,Products!$A$5:$A$43,Products!$I$5:$I$43)+_xlfn.XLOOKUP(N3,Products!$A$5:$A$43,Products!$I$5:$I$43)+_xlfn.XLOOKUP(O3,Products!$A$5:$A$43,Products!$I$5:$I$43)+_xlfn.XLOOKUP(P3,Products!$A$5:$A$43,Products!$I$5:$I$43)+_xlfn.XLOOKUP(Q3,Products!$A$5:$A$43,Products!$I$5:$I$43)</f>
        <v>260</v>
      </c>
      <c r="S3" s="113"/>
      <c r="T3" s="50">
        <f>_xlfn.XLOOKUP(E3,Products!$A$5:$A$9,Products!$G$5:$G$9,0)</f>
        <v>23</v>
      </c>
      <c r="U3" s="47">
        <f>_xlfn.XLOOKUP(E3,Products!$A$5:$A$9,Products!$H$5:$H$9,0)+_xlfn.XLOOKUP(F3,Products!$A$18:$A$22,Products!$H$18:$H$22,0)</f>
        <v>0.25</v>
      </c>
    </row>
    <row r="4" spans="1:31" x14ac:dyDescent="0.3">
      <c r="A4" s="107" t="s">
        <v>2</v>
      </c>
      <c r="B4" s="107" t="s">
        <v>6</v>
      </c>
      <c r="C4" s="107">
        <v>50</v>
      </c>
      <c r="D4" s="107" t="s">
        <v>51</v>
      </c>
      <c r="E4" s="65">
        <v>3</v>
      </c>
      <c r="F4" s="65"/>
      <c r="G4" s="66">
        <v>16</v>
      </c>
      <c r="H4" s="66"/>
      <c r="I4" s="66"/>
      <c r="J4" s="66"/>
      <c r="K4" s="66"/>
      <c r="L4" s="66"/>
      <c r="M4" s="66">
        <v>26</v>
      </c>
      <c r="N4" s="66"/>
      <c r="O4" s="66"/>
      <c r="P4" s="66"/>
      <c r="Q4" s="66"/>
      <c r="R4" s="137">
        <f>_xlfn.XLOOKUP(E4,Products!$A$5:$A$43,Products!$I$5:$I$43)+_xlfn.XLOOKUP(F4,Products!$A$5:$A$43,Products!$I$5:$I$43)+_xlfn.XLOOKUP(G4,Products!$A$5:$A$43,Products!$I$5:$I$43)+_xlfn.XLOOKUP(H4,Products!$A$5:$A$43,Products!$I$5:$I$43)+_xlfn.XLOOKUP(I4,Products!$A$5:$A$43,Products!$I$5:$I$43)+_xlfn.XLOOKUP(J4,Products!$A$5:$A$43,Products!$I$5:$I$43)+_xlfn.XLOOKUP(K4,Products!$A$5:$A$43,Products!$I$5:$I$43)+_xlfn.XLOOKUP(L4,Products!$A$5:$A$43,Products!$I$5:$I$43)+_xlfn.XLOOKUP(M4,Products!$A$5:$A$43,Products!$I$5:$I$43)+_xlfn.XLOOKUP(N4,Products!$A$5:$A$43,Products!$I$5:$I$43)+_xlfn.XLOOKUP(O4,Products!$A$5:$A$43,Products!$I$5:$I$43)+_xlfn.XLOOKUP(P4,Products!$A$5:$A$43,Products!$I$5:$I$43)+_xlfn.XLOOKUP(Q4,Products!$A$5:$A$43,Products!$I$5:$I$43)</f>
        <v>432</v>
      </c>
      <c r="S4" s="113"/>
      <c r="T4" s="50">
        <f>_xlfn.XLOOKUP(E4,Products!$A$5:$A$9,Products!$G$5:$G$9,0)</f>
        <v>23</v>
      </c>
      <c r="U4" s="47">
        <f>_xlfn.XLOOKUP(E4,Products!$A$5:$A$9,Products!$H$5:$H$9,0)+_xlfn.XLOOKUP(F4,Products!$A$18:$A$22,Products!$H$18:$H$22,0)</f>
        <v>0.25</v>
      </c>
    </row>
    <row r="5" spans="1:31" x14ac:dyDescent="0.3">
      <c r="A5" s="107" t="s">
        <v>2</v>
      </c>
      <c r="B5" s="107" t="s">
        <v>3</v>
      </c>
      <c r="C5" s="107">
        <v>51</v>
      </c>
      <c r="D5" s="107" t="s">
        <v>51</v>
      </c>
      <c r="E5" s="65">
        <v>1</v>
      </c>
      <c r="F5" s="65"/>
      <c r="G5" s="66">
        <v>16</v>
      </c>
      <c r="H5" s="66"/>
      <c r="I5" s="66"/>
      <c r="J5" s="66"/>
      <c r="K5" s="66"/>
      <c r="L5" s="66"/>
      <c r="M5" s="66">
        <v>26</v>
      </c>
      <c r="N5" s="66"/>
      <c r="O5" s="66"/>
      <c r="P5" s="66"/>
      <c r="Q5" s="66"/>
      <c r="R5" s="137">
        <f>_xlfn.XLOOKUP(E5,Products!$A$5:$A$43,Products!$I$5:$I$43)+_xlfn.XLOOKUP(F5,Products!$A$5:$A$43,Products!$I$5:$I$43)+_xlfn.XLOOKUP(G5,Products!$A$5:$A$43,Products!$I$5:$I$43)+_xlfn.XLOOKUP(H5,Products!$A$5:$A$43,Products!$I$5:$I$43)+_xlfn.XLOOKUP(I5,Products!$A$5:$A$43,Products!$I$5:$I$43)+_xlfn.XLOOKUP(J5,Products!$A$5:$A$43,Products!$I$5:$I$43)+_xlfn.XLOOKUP(K5,Products!$A$5:$A$43,Products!$I$5:$I$43)+_xlfn.XLOOKUP(L5,Products!$A$5:$A$43,Products!$I$5:$I$43)+_xlfn.XLOOKUP(M5,Products!$A$5:$A$43,Products!$I$5:$I$43)+_xlfn.XLOOKUP(N5,Products!$A$5:$A$43,Products!$I$5:$I$43)+_xlfn.XLOOKUP(O5,Products!$A$5:$A$43,Products!$I$5:$I$43)+_xlfn.XLOOKUP(P5,Products!$A$5:$A$43,Products!$I$5:$I$43)+_xlfn.XLOOKUP(Q5,Products!$A$5:$A$43,Products!$I$5:$I$43)</f>
        <v>430</v>
      </c>
      <c r="S5" s="113"/>
      <c r="T5" s="50">
        <f>_xlfn.XLOOKUP(E5,Products!$A$5:$A$9,Products!$G$5:$G$9,0)</f>
        <v>21</v>
      </c>
      <c r="U5" s="47">
        <f>_xlfn.XLOOKUP(E5,Products!$A$5:$A$9,Products!$H$5:$H$9,0)+_xlfn.XLOOKUP(F5,Products!$A$18:$A$22,Products!$H$18:$H$22,0)</f>
        <v>0.25</v>
      </c>
    </row>
    <row r="6" spans="1:31" x14ac:dyDescent="0.3">
      <c r="A6" s="107" t="s">
        <v>2</v>
      </c>
      <c r="B6" s="107" t="s">
        <v>4</v>
      </c>
      <c r="C6" s="107">
        <v>52</v>
      </c>
      <c r="D6" s="107" t="s">
        <v>51</v>
      </c>
      <c r="E6" s="65">
        <v>1</v>
      </c>
      <c r="F6" s="65"/>
      <c r="G6" s="66">
        <v>16</v>
      </c>
      <c r="H6" s="66"/>
      <c r="I6" s="66"/>
      <c r="J6" s="66"/>
      <c r="K6" s="66"/>
      <c r="L6" s="66"/>
      <c r="M6" s="66">
        <v>26</v>
      </c>
      <c r="N6" s="66"/>
      <c r="O6" s="66"/>
      <c r="P6" s="66"/>
      <c r="Q6" s="66"/>
      <c r="R6" s="137">
        <f>_xlfn.XLOOKUP(E6,Products!$A$5:$A$43,Products!$I$5:$I$43)+_xlfn.XLOOKUP(F6,Products!$A$5:$A$43,Products!$I$5:$I$43)+_xlfn.XLOOKUP(G6,Products!$A$5:$A$43,Products!$I$5:$I$43)+_xlfn.XLOOKUP(H6,Products!$A$5:$A$43,Products!$I$5:$I$43)+_xlfn.XLOOKUP(I6,Products!$A$5:$A$43,Products!$I$5:$I$43)+_xlfn.XLOOKUP(J6,Products!$A$5:$A$43,Products!$I$5:$I$43)+_xlfn.XLOOKUP(K6,Products!$A$5:$A$43,Products!$I$5:$I$43)+_xlfn.XLOOKUP(L6,Products!$A$5:$A$43,Products!$I$5:$I$43)+_xlfn.XLOOKUP(M6,Products!$A$5:$A$43,Products!$I$5:$I$43)+_xlfn.XLOOKUP(N6,Products!$A$5:$A$43,Products!$I$5:$I$43)+_xlfn.XLOOKUP(O6,Products!$A$5:$A$43,Products!$I$5:$I$43)+_xlfn.XLOOKUP(P6,Products!$A$5:$A$43,Products!$I$5:$I$43)+_xlfn.XLOOKUP(Q6,Products!$A$5:$A$43,Products!$I$5:$I$43)</f>
        <v>430</v>
      </c>
      <c r="S6" s="113"/>
      <c r="T6" s="50">
        <f>_xlfn.XLOOKUP(E6,Products!$A$5:$A$9,Products!$G$5:$G$9,0)</f>
        <v>21</v>
      </c>
      <c r="U6" s="47">
        <f>_xlfn.XLOOKUP(E6,Products!$A$5:$A$9,Products!$H$5:$H$9,0)+_xlfn.XLOOKUP(F6,Products!$A$18:$A$22,Products!$H$18:$H$22,0)</f>
        <v>0.25</v>
      </c>
    </row>
    <row r="7" spans="1:31" x14ac:dyDescent="0.3">
      <c r="A7" s="107" t="s">
        <v>2</v>
      </c>
      <c r="B7" s="107" t="s">
        <v>7</v>
      </c>
      <c r="C7" s="107">
        <v>53</v>
      </c>
      <c r="D7" s="107" t="s">
        <v>51</v>
      </c>
      <c r="E7" s="65">
        <v>3</v>
      </c>
      <c r="F7" s="65"/>
      <c r="G7" s="66">
        <v>16</v>
      </c>
      <c r="H7" s="66"/>
      <c r="I7" s="66"/>
      <c r="J7" s="66"/>
      <c r="K7" s="66"/>
      <c r="L7" s="66"/>
      <c r="M7" s="66">
        <v>26</v>
      </c>
      <c r="N7" s="66"/>
      <c r="O7" s="66"/>
      <c r="P7" s="66"/>
      <c r="Q7" s="66"/>
      <c r="R7" s="137">
        <f>_xlfn.XLOOKUP(E7,Products!$A$5:$A$43,Products!$I$5:$I$43)+_xlfn.XLOOKUP(F7,Products!$A$5:$A$43,Products!$I$5:$I$43)+_xlfn.XLOOKUP(G7,Products!$A$5:$A$43,Products!$I$5:$I$43)+_xlfn.XLOOKUP(H7,Products!$A$5:$A$43,Products!$I$5:$I$43)+_xlfn.XLOOKUP(I7,Products!$A$5:$A$43,Products!$I$5:$I$43)+_xlfn.XLOOKUP(J7,Products!$A$5:$A$43,Products!$I$5:$I$43)+_xlfn.XLOOKUP(K7,Products!$A$5:$A$43,Products!$I$5:$I$43)+_xlfn.XLOOKUP(L7,Products!$A$5:$A$43,Products!$I$5:$I$43)+_xlfn.XLOOKUP(M7,Products!$A$5:$A$43,Products!$I$5:$I$43)+_xlfn.XLOOKUP(N7,Products!$A$5:$A$43,Products!$I$5:$I$43)+_xlfn.XLOOKUP(O7,Products!$A$5:$A$43,Products!$I$5:$I$43)+_xlfn.XLOOKUP(P7,Products!$A$5:$A$43,Products!$I$5:$I$43)+_xlfn.XLOOKUP(Q7,Products!$A$5:$A$43,Products!$I$5:$I$43)</f>
        <v>432</v>
      </c>
      <c r="S7" s="113"/>
      <c r="T7" s="50">
        <f>_xlfn.XLOOKUP(E7,Products!$A$5:$A$9,Products!$G$5:$G$9,0)</f>
        <v>23</v>
      </c>
      <c r="U7" s="47">
        <f>_xlfn.XLOOKUP(E7,Products!$A$5:$A$9,Products!$H$5:$H$9,0)+_xlfn.XLOOKUP(F7,Products!$A$18:$A$22,Products!$H$18:$H$22,0)</f>
        <v>0.25</v>
      </c>
    </row>
    <row r="8" spans="1:31" x14ac:dyDescent="0.3">
      <c r="A8" s="107" t="s">
        <v>2</v>
      </c>
      <c r="B8" s="107" t="s">
        <v>8</v>
      </c>
      <c r="C8" s="108" t="s">
        <v>9</v>
      </c>
      <c r="D8" s="107" t="s">
        <v>51</v>
      </c>
      <c r="E8" s="65">
        <v>4</v>
      </c>
      <c r="F8" s="65"/>
      <c r="G8" s="66"/>
      <c r="H8" s="66">
        <v>21</v>
      </c>
      <c r="I8" s="66"/>
      <c r="J8" s="66"/>
      <c r="K8" s="66"/>
      <c r="L8" s="66"/>
      <c r="M8" s="66">
        <v>26</v>
      </c>
      <c r="N8" s="66"/>
      <c r="O8" s="66"/>
      <c r="P8" s="66"/>
      <c r="Q8" s="66"/>
      <c r="R8" s="137">
        <f>_xlfn.XLOOKUP(E8,Products!$A$5:$A$43,Products!$I$5:$I$43)+_xlfn.XLOOKUP(F8,Products!$A$5:$A$43,Products!$I$5:$I$43)+_xlfn.XLOOKUP(G8,Products!$A$5:$A$43,Products!$I$5:$I$43)+_xlfn.XLOOKUP(H8,Products!$A$5:$A$43,Products!$I$5:$I$43)+_xlfn.XLOOKUP(I8,Products!$A$5:$A$43,Products!$I$5:$I$43)+_xlfn.XLOOKUP(J8,Products!$A$5:$A$43,Products!$I$5:$I$43)+_xlfn.XLOOKUP(K8,Products!$A$5:$A$43,Products!$I$5:$I$43)+_xlfn.XLOOKUP(L8,Products!$A$5:$A$43,Products!$I$5:$I$43)+_xlfn.XLOOKUP(M8,Products!$A$5:$A$43,Products!$I$5:$I$43)+_xlfn.XLOOKUP(N8,Products!$A$5:$A$43,Products!$I$5:$I$43)+_xlfn.XLOOKUP(O8,Products!$A$5:$A$43,Products!$I$5:$I$43)+_xlfn.XLOOKUP(P8,Products!$A$5:$A$43,Products!$I$5:$I$43)+_xlfn.XLOOKUP(Q8,Products!$A$5:$A$43,Products!$I$5:$I$43)</f>
        <v>258</v>
      </c>
      <c r="S8" s="113"/>
      <c r="T8" s="50">
        <f>_xlfn.XLOOKUP(E8,Products!$A$5:$A$9,Products!$G$5:$G$9,0)</f>
        <v>24</v>
      </c>
      <c r="U8" s="47">
        <f>_xlfn.XLOOKUP(E8,Products!$A$5:$A$9,Products!$H$5:$H$9,0)+_xlfn.XLOOKUP(F8,Products!$A$18:$A$22,Products!$H$18:$H$22,0)</f>
        <v>0.25</v>
      </c>
    </row>
    <row r="9" spans="1:31" x14ac:dyDescent="0.3">
      <c r="A9" s="107" t="s">
        <v>2</v>
      </c>
      <c r="B9" s="107" t="s">
        <v>10</v>
      </c>
      <c r="C9" s="108" t="s">
        <v>11</v>
      </c>
      <c r="D9" s="107" t="s">
        <v>51</v>
      </c>
      <c r="E9" s="65">
        <v>4</v>
      </c>
      <c r="F9" s="65"/>
      <c r="G9" s="66"/>
      <c r="H9" s="66"/>
      <c r="I9" s="66"/>
      <c r="J9" s="66"/>
      <c r="K9" s="66"/>
      <c r="L9" s="66"/>
      <c r="M9" s="66">
        <v>26</v>
      </c>
      <c r="N9" s="66"/>
      <c r="O9" s="66"/>
      <c r="P9" s="66"/>
      <c r="Q9" s="66"/>
      <c r="R9" s="137">
        <f>_xlfn.XLOOKUP(E9,Products!$A$5:$A$43,Products!$I$5:$I$43)+_xlfn.XLOOKUP(F9,Products!$A$5:$A$43,Products!$I$5:$I$43)+_xlfn.XLOOKUP(G9,Products!$A$5:$A$43,Products!$I$5:$I$43)+_xlfn.XLOOKUP(H9,Products!$A$5:$A$43,Products!$I$5:$I$43)+_xlfn.XLOOKUP(I9,Products!$A$5:$A$43,Products!$I$5:$I$43)+_xlfn.XLOOKUP(J9,Products!$A$5:$A$43,Products!$I$5:$I$43)+_xlfn.XLOOKUP(K9,Products!$A$5:$A$43,Products!$I$5:$I$43)+_xlfn.XLOOKUP(L9,Products!$A$5:$A$43,Products!$I$5:$I$43)+_xlfn.XLOOKUP(M9,Products!$A$5:$A$43,Products!$I$5:$I$43)+_xlfn.XLOOKUP(N9,Products!$A$5:$A$43,Products!$I$5:$I$43)+_xlfn.XLOOKUP(O9,Products!$A$5:$A$43,Products!$I$5:$I$43)+_xlfn.XLOOKUP(P9,Products!$A$5:$A$43,Products!$I$5:$I$43)+_xlfn.XLOOKUP(Q9,Products!$A$5:$A$43,Products!$I$5:$I$43)</f>
        <v>233</v>
      </c>
      <c r="S9" s="113"/>
      <c r="T9" s="50">
        <f>_xlfn.XLOOKUP(E9,Products!$A$5:$A$9,Products!$G$5:$G$9,0)</f>
        <v>24</v>
      </c>
      <c r="U9" s="47">
        <f>_xlfn.XLOOKUP(E9,Products!$A$5:$A$9,Products!$H$5:$H$9,0)+_xlfn.XLOOKUP(F9,Products!$A$18:$A$22,Products!$H$18:$H$22,0)</f>
        <v>0.25</v>
      </c>
    </row>
    <row r="10" spans="1:31" x14ac:dyDescent="0.3">
      <c r="A10" s="107" t="s">
        <v>12</v>
      </c>
      <c r="B10" s="107" t="s">
        <v>50</v>
      </c>
      <c r="C10" s="107">
        <v>1</v>
      </c>
      <c r="D10" s="107" t="s">
        <v>56</v>
      </c>
      <c r="E10" s="65">
        <v>5</v>
      </c>
      <c r="F10" s="65">
        <v>11</v>
      </c>
      <c r="G10" s="66"/>
      <c r="H10" s="66"/>
      <c r="I10" s="66"/>
      <c r="J10" s="66"/>
      <c r="K10" s="66"/>
      <c r="L10" s="66"/>
      <c r="M10" s="66"/>
      <c r="N10" s="66"/>
      <c r="O10" s="66"/>
      <c r="P10" s="66"/>
      <c r="Q10" s="66"/>
      <c r="R10" s="137">
        <f>_xlfn.XLOOKUP(E10,Products!$A$5:$A$43,Products!$I$5:$I$43)+_xlfn.XLOOKUP(F10,Products!$A$5:$A$43,Products!$I$5:$I$43)+_xlfn.XLOOKUP(G10,Products!$A$5:$A$43,Products!$I$5:$I$43)+_xlfn.XLOOKUP(H10,Products!$A$5:$A$43,Products!$I$5:$I$43)+_xlfn.XLOOKUP(I10,Products!$A$5:$A$43,Products!$I$5:$I$43)+_xlfn.XLOOKUP(J10,Products!$A$5:$A$43,Products!$I$5:$I$43)+_xlfn.XLOOKUP(K10,Products!$A$5:$A$43,Products!$I$5:$I$43)+_xlfn.XLOOKUP(L10,Products!$A$5:$A$43,Products!$I$5:$I$43)+_xlfn.XLOOKUP(M10,Products!$A$5:$A$43,Products!$I$5:$I$43)+_xlfn.XLOOKUP(N10,Products!$A$5:$A$43,Products!$I$5:$I$43)+_xlfn.XLOOKUP(O10,Products!$A$5:$A$43,Products!$I$5:$I$43)+_xlfn.XLOOKUP(P10,Products!$A$5:$A$43,Products!$I$5:$I$43)+_xlfn.XLOOKUP(Q10,Products!$A$5:$A$43,Products!$I$5:$I$43)</f>
        <v>229</v>
      </c>
      <c r="S10" s="113"/>
      <c r="T10" s="50">
        <f>_xlfn.XLOOKUP(E10,Products!$A$5:$A$9,Products!$G$5:$G$9,0)</f>
        <v>25</v>
      </c>
      <c r="U10" s="47">
        <f>_xlfn.XLOOKUP(E10,Products!$A$5:$A$9,Products!$H$5:$H$9,0)+_xlfn.XLOOKUP(F10,Products!$A$18:$A$22,Products!$H$18:$H$22,0)</f>
        <v>0.25</v>
      </c>
    </row>
    <row r="11" spans="1:31" x14ac:dyDescent="0.3">
      <c r="A11" s="107" t="s">
        <v>12</v>
      </c>
      <c r="B11" s="107" t="s">
        <v>184</v>
      </c>
      <c r="C11" s="107">
        <v>2</v>
      </c>
      <c r="D11" s="107" t="s">
        <v>56</v>
      </c>
      <c r="E11" s="65">
        <v>5</v>
      </c>
      <c r="F11" s="65">
        <v>11</v>
      </c>
      <c r="G11" s="66"/>
      <c r="H11" s="66"/>
      <c r="I11" s="66"/>
      <c r="J11" s="66">
        <v>23</v>
      </c>
      <c r="K11" s="66"/>
      <c r="L11" s="66"/>
      <c r="M11" s="66"/>
      <c r="N11" s="66"/>
      <c r="O11" s="66"/>
      <c r="P11" s="66"/>
      <c r="Q11" s="66"/>
      <c r="R11" s="137">
        <f>_xlfn.XLOOKUP(E11,Products!$A$5:$A$43,Products!$I$5:$I$43)+_xlfn.XLOOKUP(F11,Products!$A$5:$A$43,Products!$I$5:$I$43)+_xlfn.XLOOKUP(G11,Products!$A$5:$A$43,Products!$I$5:$I$43)+_xlfn.XLOOKUP(H11,Products!$A$5:$A$43,Products!$I$5:$I$43)+_xlfn.XLOOKUP(I11,Products!$A$5:$A$43,Products!$I$5:$I$43)+_xlfn.XLOOKUP(J11,Products!$A$5:$A$43,Products!$I$5:$I$43)+_xlfn.XLOOKUP(K11,Products!$A$5:$A$43,Products!$I$5:$I$43)+_xlfn.XLOOKUP(L11,Products!$A$5:$A$43,Products!$I$5:$I$43)+_xlfn.XLOOKUP(M11,Products!$A$5:$A$43,Products!$I$5:$I$43)+_xlfn.XLOOKUP(N11,Products!$A$5:$A$43,Products!$I$5:$I$43)+_xlfn.XLOOKUP(O11,Products!$A$5:$A$43,Products!$I$5:$I$43)+_xlfn.XLOOKUP(P11,Products!$A$5:$A$43,Products!$I$5:$I$43)+_xlfn.XLOOKUP(Q11,Products!$A$5:$A$43,Products!$I$5:$I$43)</f>
        <v>256</v>
      </c>
      <c r="S11" s="113"/>
      <c r="T11" s="50">
        <f>_xlfn.XLOOKUP(E11,Products!$A$5:$A$9,Products!$G$5:$G$9,0)</f>
        <v>25</v>
      </c>
      <c r="U11" s="47">
        <f>_xlfn.XLOOKUP(E11,Products!$A$5:$A$9,Products!$H$5:$H$9,0)+_xlfn.XLOOKUP(F11,Products!$A$18:$A$22,Products!$H$18:$H$22,0)</f>
        <v>0.25</v>
      </c>
    </row>
    <row r="12" spans="1:31" x14ac:dyDescent="0.3">
      <c r="A12" s="107" t="s">
        <v>12</v>
      </c>
      <c r="B12" s="107" t="s">
        <v>13</v>
      </c>
      <c r="C12" s="107">
        <v>3</v>
      </c>
      <c r="D12" s="107" t="s">
        <v>56</v>
      </c>
      <c r="E12" s="65">
        <v>5</v>
      </c>
      <c r="F12" s="65">
        <v>11</v>
      </c>
      <c r="G12" s="66"/>
      <c r="H12" s="66"/>
      <c r="I12" s="66"/>
      <c r="J12" s="66"/>
      <c r="K12" s="66"/>
      <c r="L12" s="66"/>
      <c r="M12" s="66"/>
      <c r="N12" s="66"/>
      <c r="O12" s="66"/>
      <c r="P12" s="66"/>
      <c r="Q12" s="66"/>
      <c r="R12" s="137">
        <f>_xlfn.XLOOKUP(E12,Products!$A$5:$A$43,Products!$I$5:$I$43)+_xlfn.XLOOKUP(F12,Products!$A$5:$A$43,Products!$I$5:$I$43)+_xlfn.XLOOKUP(G12,Products!$A$5:$A$43,Products!$I$5:$I$43)+_xlfn.XLOOKUP(H12,Products!$A$5:$A$43,Products!$I$5:$I$43)+_xlfn.XLOOKUP(I12,Products!$A$5:$A$43,Products!$I$5:$I$43)+_xlfn.XLOOKUP(J12,Products!$A$5:$A$43,Products!$I$5:$I$43)+_xlfn.XLOOKUP(K12,Products!$A$5:$A$43,Products!$I$5:$I$43)+_xlfn.XLOOKUP(L12,Products!$A$5:$A$43,Products!$I$5:$I$43)+_xlfn.XLOOKUP(M12,Products!$A$5:$A$43,Products!$I$5:$I$43)+_xlfn.XLOOKUP(N12,Products!$A$5:$A$43,Products!$I$5:$I$43)+_xlfn.XLOOKUP(O12,Products!$A$5:$A$43,Products!$I$5:$I$43)+_xlfn.XLOOKUP(P12,Products!$A$5:$A$43,Products!$I$5:$I$43)+_xlfn.XLOOKUP(Q12,Products!$A$5:$A$43,Products!$I$5:$I$43)</f>
        <v>229</v>
      </c>
      <c r="S12" s="113"/>
      <c r="T12" s="50">
        <f>_xlfn.XLOOKUP(E12,Products!$A$5:$A$9,Products!$G$5:$G$9,0)</f>
        <v>25</v>
      </c>
      <c r="U12" s="47">
        <f>_xlfn.XLOOKUP(E12,Products!$A$5:$A$9,Products!$H$5:$H$9,0)+_xlfn.XLOOKUP(F12,Products!$A$18:$A$22,Products!$H$18:$H$22,0)</f>
        <v>0.25</v>
      </c>
    </row>
    <row r="13" spans="1:31" x14ac:dyDescent="0.3">
      <c r="A13" s="107" t="s">
        <v>12</v>
      </c>
      <c r="B13" s="107" t="s">
        <v>14</v>
      </c>
      <c r="C13" s="107">
        <v>4</v>
      </c>
      <c r="D13" s="107" t="s">
        <v>56</v>
      </c>
      <c r="E13" s="65">
        <v>5</v>
      </c>
      <c r="F13" s="65">
        <v>11</v>
      </c>
      <c r="G13" s="66"/>
      <c r="H13" s="66"/>
      <c r="I13" s="66"/>
      <c r="J13" s="66"/>
      <c r="K13" s="66"/>
      <c r="L13" s="66"/>
      <c r="M13" s="66"/>
      <c r="N13" s="66"/>
      <c r="O13" s="66"/>
      <c r="P13" s="66"/>
      <c r="Q13" s="66"/>
      <c r="R13" s="137">
        <f>_xlfn.XLOOKUP(E13,Products!$A$5:$A$43,Products!$I$5:$I$43)+_xlfn.XLOOKUP(F13,Products!$A$5:$A$43,Products!$I$5:$I$43)+_xlfn.XLOOKUP(G13,Products!$A$5:$A$43,Products!$I$5:$I$43)+_xlfn.XLOOKUP(H13,Products!$A$5:$A$43,Products!$I$5:$I$43)+_xlfn.XLOOKUP(I13,Products!$A$5:$A$43,Products!$I$5:$I$43)+_xlfn.XLOOKUP(J13,Products!$A$5:$A$43,Products!$I$5:$I$43)+_xlfn.XLOOKUP(K13,Products!$A$5:$A$43,Products!$I$5:$I$43)+_xlfn.XLOOKUP(L13,Products!$A$5:$A$43,Products!$I$5:$I$43)+_xlfn.XLOOKUP(M13,Products!$A$5:$A$43,Products!$I$5:$I$43)+_xlfn.XLOOKUP(N13,Products!$A$5:$A$43,Products!$I$5:$I$43)+_xlfn.XLOOKUP(O13,Products!$A$5:$A$43,Products!$I$5:$I$43)+_xlfn.XLOOKUP(P13,Products!$A$5:$A$43,Products!$I$5:$I$43)+_xlfn.XLOOKUP(Q13,Products!$A$5:$A$43,Products!$I$5:$I$43)</f>
        <v>229</v>
      </c>
      <c r="S13" s="113"/>
      <c r="T13" s="50">
        <f>_xlfn.XLOOKUP(E13,Products!$A$5:$A$9,Products!$G$5:$G$9,0)</f>
        <v>25</v>
      </c>
      <c r="U13" s="47">
        <f>_xlfn.XLOOKUP(E13,Products!$A$5:$A$9,Products!$H$5:$H$9,0)+_xlfn.XLOOKUP(F13,Products!$A$18:$A$22,Products!$H$18:$H$22,0)</f>
        <v>0.25</v>
      </c>
    </row>
    <row r="14" spans="1:31" x14ac:dyDescent="0.3">
      <c r="A14" s="107" t="s">
        <v>12</v>
      </c>
      <c r="B14" s="107" t="s">
        <v>15</v>
      </c>
      <c r="C14" s="107">
        <v>5</v>
      </c>
      <c r="D14" s="107" t="s">
        <v>56</v>
      </c>
      <c r="E14" s="65">
        <v>5</v>
      </c>
      <c r="F14" s="65">
        <v>11</v>
      </c>
      <c r="G14" s="66"/>
      <c r="H14" s="66"/>
      <c r="I14" s="66">
        <v>22</v>
      </c>
      <c r="J14" s="66"/>
      <c r="K14" s="66"/>
      <c r="L14" s="66"/>
      <c r="M14" s="66"/>
      <c r="N14" s="66"/>
      <c r="O14" s="66"/>
      <c r="P14" s="66"/>
      <c r="Q14" s="66"/>
      <c r="R14" s="137">
        <f>_xlfn.XLOOKUP(E14,Products!$A$5:$A$43,Products!$I$5:$I$43)+_xlfn.XLOOKUP(F14,Products!$A$5:$A$43,Products!$I$5:$I$43)+_xlfn.XLOOKUP(G14,Products!$A$5:$A$43,Products!$I$5:$I$43)+_xlfn.XLOOKUP(H14,Products!$A$5:$A$43,Products!$I$5:$I$43)+_xlfn.XLOOKUP(I14,Products!$A$5:$A$43,Products!$I$5:$I$43)+_xlfn.XLOOKUP(J14,Products!$A$5:$A$43,Products!$I$5:$I$43)+_xlfn.XLOOKUP(K14,Products!$A$5:$A$43,Products!$I$5:$I$43)+_xlfn.XLOOKUP(L14,Products!$A$5:$A$43,Products!$I$5:$I$43)+_xlfn.XLOOKUP(M14,Products!$A$5:$A$43,Products!$I$5:$I$43)+_xlfn.XLOOKUP(N14,Products!$A$5:$A$43,Products!$I$5:$I$43)+_xlfn.XLOOKUP(O14,Products!$A$5:$A$43,Products!$I$5:$I$43)+_xlfn.XLOOKUP(P14,Products!$A$5:$A$43,Products!$I$5:$I$43)+_xlfn.XLOOKUP(Q14,Products!$A$5:$A$43,Products!$I$5:$I$43)</f>
        <v>255</v>
      </c>
      <c r="S14" s="113"/>
      <c r="T14" s="50">
        <f>_xlfn.XLOOKUP(E14,Products!$A$5:$A$9,Products!$G$5:$G$9,0)</f>
        <v>25</v>
      </c>
      <c r="U14" s="47">
        <f>_xlfn.XLOOKUP(E14,Products!$A$5:$A$9,Products!$H$5:$H$9,0)+_xlfn.XLOOKUP(F14,Products!$A$18:$A$22,Products!$H$18:$H$22,0)</f>
        <v>0.25</v>
      </c>
    </row>
    <row r="15" spans="1:31" x14ac:dyDescent="0.3">
      <c r="A15" s="107" t="s">
        <v>16</v>
      </c>
      <c r="B15" s="107" t="s">
        <v>17</v>
      </c>
      <c r="C15" s="107">
        <v>20</v>
      </c>
      <c r="D15" s="107" t="s">
        <v>56</v>
      </c>
      <c r="E15" s="65">
        <v>3</v>
      </c>
      <c r="F15" s="65"/>
      <c r="G15" s="66"/>
      <c r="H15" s="66"/>
      <c r="I15" s="66"/>
      <c r="J15" s="66"/>
      <c r="K15" s="66"/>
      <c r="L15" s="66"/>
      <c r="M15" s="66">
        <v>26</v>
      </c>
      <c r="N15" s="66"/>
      <c r="O15" s="66"/>
      <c r="P15" s="66"/>
      <c r="Q15" s="66"/>
      <c r="R15" s="137">
        <f>_xlfn.XLOOKUP(E15,Products!$A$5:$A$43,Products!$I$5:$I$43)+_xlfn.XLOOKUP(F15,Products!$A$5:$A$43,Products!$I$5:$I$43)+_xlfn.XLOOKUP(G15,Products!$A$5:$A$43,Products!$I$5:$I$43)+_xlfn.XLOOKUP(H15,Products!$A$5:$A$43,Products!$I$5:$I$43)+_xlfn.XLOOKUP(I15,Products!$A$5:$A$43,Products!$I$5:$I$43)+_xlfn.XLOOKUP(J15,Products!$A$5:$A$43,Products!$I$5:$I$43)+_xlfn.XLOOKUP(K15,Products!$A$5:$A$43,Products!$I$5:$I$43)+_xlfn.XLOOKUP(L15,Products!$A$5:$A$43,Products!$I$5:$I$43)+_xlfn.XLOOKUP(M15,Products!$A$5:$A$43,Products!$I$5:$I$43)+_xlfn.XLOOKUP(N15,Products!$A$5:$A$43,Products!$I$5:$I$43)+_xlfn.XLOOKUP(O15,Products!$A$5:$A$43,Products!$I$5:$I$43)+_xlfn.XLOOKUP(P15,Products!$A$5:$A$43,Products!$I$5:$I$43)+_xlfn.XLOOKUP(Q15,Products!$A$5:$A$43,Products!$I$5:$I$43)</f>
        <v>232</v>
      </c>
      <c r="S15" s="113"/>
      <c r="T15" s="50">
        <f>_xlfn.XLOOKUP(E15,Products!$A$5:$A$9,Products!$G$5:$G$9,0)</f>
        <v>23</v>
      </c>
      <c r="U15" s="47">
        <f>_xlfn.XLOOKUP(E15,Products!$A$5:$A$9,Products!$H$5:$H$9,0)+_xlfn.XLOOKUP(F15,Products!$A$18:$A$22,Products!$H$18:$H$22,0)</f>
        <v>0.25</v>
      </c>
    </row>
    <row r="16" spans="1:31" x14ac:dyDescent="0.3">
      <c r="A16" s="107" t="s">
        <v>16</v>
      </c>
      <c r="B16" s="107" t="s">
        <v>18</v>
      </c>
      <c r="C16" s="107">
        <v>21</v>
      </c>
      <c r="D16" s="107" t="s">
        <v>56</v>
      </c>
      <c r="E16" s="65">
        <v>3</v>
      </c>
      <c r="F16" s="65"/>
      <c r="G16" s="66"/>
      <c r="H16" s="66"/>
      <c r="I16" s="66"/>
      <c r="J16" s="66"/>
      <c r="K16" s="66"/>
      <c r="L16" s="66"/>
      <c r="M16" s="66">
        <v>26</v>
      </c>
      <c r="N16" s="66"/>
      <c r="O16" s="66"/>
      <c r="P16" s="66"/>
      <c r="Q16" s="66"/>
      <c r="R16" s="137">
        <f>_xlfn.XLOOKUP(E16,Products!$A$5:$A$43,Products!$I$5:$I$43)+_xlfn.XLOOKUP(F16,Products!$A$5:$A$43,Products!$I$5:$I$43)+_xlfn.XLOOKUP(G16,Products!$A$5:$A$43,Products!$I$5:$I$43)+_xlfn.XLOOKUP(H16,Products!$A$5:$A$43,Products!$I$5:$I$43)+_xlfn.XLOOKUP(I16,Products!$A$5:$A$43,Products!$I$5:$I$43)+_xlfn.XLOOKUP(J16,Products!$A$5:$A$43,Products!$I$5:$I$43)+_xlfn.XLOOKUP(K16,Products!$A$5:$A$43,Products!$I$5:$I$43)+_xlfn.XLOOKUP(L16,Products!$A$5:$A$43,Products!$I$5:$I$43)+_xlfn.XLOOKUP(M16,Products!$A$5:$A$43,Products!$I$5:$I$43)+_xlfn.XLOOKUP(N16,Products!$A$5:$A$43,Products!$I$5:$I$43)+_xlfn.XLOOKUP(O16,Products!$A$5:$A$43,Products!$I$5:$I$43)+_xlfn.XLOOKUP(P16,Products!$A$5:$A$43,Products!$I$5:$I$43)+_xlfn.XLOOKUP(Q16,Products!$A$5:$A$43,Products!$I$5:$I$43)</f>
        <v>232</v>
      </c>
      <c r="S16" s="113"/>
      <c r="T16" s="50">
        <f>_xlfn.XLOOKUP(E16,Products!$A$5:$A$9,Products!$G$5:$G$9,0)</f>
        <v>23</v>
      </c>
      <c r="U16" s="47">
        <f>_xlfn.XLOOKUP(E16,Products!$A$5:$A$9,Products!$H$5:$H$9,0)+_xlfn.XLOOKUP(F16,Products!$A$18:$A$22,Products!$H$18:$H$22,0)</f>
        <v>0.25</v>
      </c>
    </row>
    <row r="17" spans="1:21" x14ac:dyDescent="0.3">
      <c r="A17" s="107" t="s">
        <v>16</v>
      </c>
      <c r="B17" s="107" t="s">
        <v>19</v>
      </c>
      <c r="C17" s="107">
        <v>22</v>
      </c>
      <c r="D17" s="107" t="s">
        <v>56</v>
      </c>
      <c r="E17" s="65">
        <v>3</v>
      </c>
      <c r="F17" s="65"/>
      <c r="G17" s="66"/>
      <c r="H17" s="66"/>
      <c r="I17" s="66"/>
      <c r="J17" s="66"/>
      <c r="K17" s="66"/>
      <c r="L17" s="66"/>
      <c r="M17" s="66">
        <v>26</v>
      </c>
      <c r="N17" s="66"/>
      <c r="O17" s="66"/>
      <c r="P17" s="66"/>
      <c r="Q17" s="66"/>
      <c r="R17" s="137">
        <f>_xlfn.XLOOKUP(E17,Products!$A$5:$A$43,Products!$I$5:$I$43)+_xlfn.XLOOKUP(F17,Products!$A$5:$A$43,Products!$I$5:$I$43)+_xlfn.XLOOKUP(G17,Products!$A$5:$A$43,Products!$I$5:$I$43)+_xlfn.XLOOKUP(H17,Products!$A$5:$A$43,Products!$I$5:$I$43)+_xlfn.XLOOKUP(I17,Products!$A$5:$A$43,Products!$I$5:$I$43)+_xlfn.XLOOKUP(J17,Products!$A$5:$A$43,Products!$I$5:$I$43)+_xlfn.XLOOKUP(K17,Products!$A$5:$A$43,Products!$I$5:$I$43)+_xlfn.XLOOKUP(L17,Products!$A$5:$A$43,Products!$I$5:$I$43)+_xlfn.XLOOKUP(M17,Products!$A$5:$A$43,Products!$I$5:$I$43)+_xlfn.XLOOKUP(N17,Products!$A$5:$A$43,Products!$I$5:$I$43)+_xlfn.XLOOKUP(O17,Products!$A$5:$A$43,Products!$I$5:$I$43)+_xlfn.XLOOKUP(P17,Products!$A$5:$A$43,Products!$I$5:$I$43)+_xlfn.XLOOKUP(Q17,Products!$A$5:$A$43,Products!$I$5:$I$43)</f>
        <v>232</v>
      </c>
      <c r="S17" s="113"/>
      <c r="T17" s="50">
        <f>_xlfn.XLOOKUP(E17,Products!$A$5:$A$9,Products!$G$5:$G$9,0)</f>
        <v>23</v>
      </c>
      <c r="U17" s="47">
        <f>_xlfn.XLOOKUP(E17,Products!$A$5:$A$9,Products!$H$5:$H$9,0)+_xlfn.XLOOKUP(F17,Products!$A$18:$A$22,Products!$H$18:$H$22,0)</f>
        <v>0.25</v>
      </c>
    </row>
    <row r="18" spans="1:21" x14ac:dyDescent="0.3">
      <c r="A18" s="107" t="s">
        <v>16</v>
      </c>
      <c r="B18" s="107" t="s">
        <v>20</v>
      </c>
      <c r="C18" s="107">
        <v>23</v>
      </c>
      <c r="D18" s="107" t="s">
        <v>51</v>
      </c>
      <c r="E18" s="65">
        <v>3</v>
      </c>
      <c r="F18" s="65"/>
      <c r="G18" s="66">
        <v>16</v>
      </c>
      <c r="H18" s="66"/>
      <c r="I18" s="66"/>
      <c r="J18" s="66"/>
      <c r="K18" s="66"/>
      <c r="L18" s="66">
        <v>25</v>
      </c>
      <c r="M18" s="66">
        <v>26</v>
      </c>
      <c r="N18" s="66"/>
      <c r="O18" s="66"/>
      <c r="P18" s="66"/>
      <c r="Q18" s="66"/>
      <c r="R18" s="137">
        <f>_xlfn.XLOOKUP(E18,Products!$A$5:$A$43,Products!$I$5:$I$43)+_xlfn.XLOOKUP(F18,Products!$A$5:$A$43,Products!$I$5:$I$43)+_xlfn.XLOOKUP(G18,Products!$A$5:$A$43,Products!$I$5:$I$43)+_xlfn.XLOOKUP(H18,Products!$A$5:$A$43,Products!$I$5:$I$43)+_xlfn.XLOOKUP(I18,Products!$A$5:$A$43,Products!$I$5:$I$43)+_xlfn.XLOOKUP(J18,Products!$A$5:$A$43,Products!$I$5:$I$43)+_xlfn.XLOOKUP(K18,Products!$A$5:$A$43,Products!$I$5:$I$43)+_xlfn.XLOOKUP(L18,Products!$A$5:$A$43,Products!$I$5:$I$43)+_xlfn.XLOOKUP(M18,Products!$A$5:$A$43,Products!$I$5:$I$43)+_xlfn.XLOOKUP(N18,Products!$A$5:$A$43,Products!$I$5:$I$43)+_xlfn.XLOOKUP(O18,Products!$A$5:$A$43,Products!$I$5:$I$43)+_xlfn.XLOOKUP(P18,Products!$A$5:$A$43,Products!$I$5:$I$43)+_xlfn.XLOOKUP(Q18,Products!$A$5:$A$43,Products!$I$5:$I$43)</f>
        <v>461</v>
      </c>
      <c r="S18" s="113"/>
      <c r="T18" s="50">
        <f>_xlfn.XLOOKUP(E18,Products!$A$5:$A$9,Products!$G$5:$G$9,0)</f>
        <v>23</v>
      </c>
      <c r="U18" s="47">
        <f>_xlfn.XLOOKUP(E18,Products!$A$5:$A$9,Products!$H$5:$H$9,0)+_xlfn.XLOOKUP(F18,Products!$A$18:$A$22,Products!$H$18:$H$22,0)</f>
        <v>0.25</v>
      </c>
    </row>
    <row r="19" spans="1:21" x14ac:dyDescent="0.3">
      <c r="A19" s="107" t="s">
        <v>16</v>
      </c>
      <c r="B19" s="107" t="s">
        <v>21</v>
      </c>
      <c r="C19" s="107">
        <v>24</v>
      </c>
      <c r="D19" s="107" t="s">
        <v>51</v>
      </c>
      <c r="E19" s="65">
        <v>3</v>
      </c>
      <c r="F19" s="65"/>
      <c r="G19" s="66"/>
      <c r="H19" s="66">
        <v>21</v>
      </c>
      <c r="I19" s="66"/>
      <c r="J19" s="66"/>
      <c r="K19" s="66">
        <v>24</v>
      </c>
      <c r="L19" s="66"/>
      <c r="M19" s="66">
        <v>26</v>
      </c>
      <c r="N19" s="66"/>
      <c r="O19" s="66"/>
      <c r="P19" s="66"/>
      <c r="Q19" s="66"/>
      <c r="R19" s="137">
        <f>_xlfn.XLOOKUP(E19,Products!$A$5:$A$43,Products!$I$5:$I$43)+_xlfn.XLOOKUP(F19,Products!$A$5:$A$43,Products!$I$5:$I$43)+_xlfn.XLOOKUP(G19,Products!$A$5:$A$43,Products!$I$5:$I$43)+_xlfn.XLOOKUP(H19,Products!$A$5:$A$43,Products!$I$5:$I$43)+_xlfn.XLOOKUP(I19,Products!$A$5:$A$43,Products!$I$5:$I$43)+_xlfn.XLOOKUP(J19,Products!$A$5:$A$43,Products!$I$5:$I$43)+_xlfn.XLOOKUP(K19,Products!$A$5:$A$43,Products!$I$5:$I$43)+_xlfn.XLOOKUP(L19,Products!$A$5:$A$43,Products!$I$5:$I$43)+_xlfn.XLOOKUP(M19,Products!$A$5:$A$43,Products!$I$5:$I$43)+_xlfn.XLOOKUP(N19,Products!$A$5:$A$43,Products!$I$5:$I$43)+_xlfn.XLOOKUP(O19,Products!$A$5:$A$43,Products!$I$5:$I$43)+_xlfn.XLOOKUP(P19,Products!$A$5:$A$43,Products!$I$5:$I$43)+_xlfn.XLOOKUP(Q19,Products!$A$5:$A$43,Products!$I$5:$I$43)</f>
        <v>285</v>
      </c>
      <c r="S19" s="113"/>
      <c r="T19" s="50">
        <f>_xlfn.XLOOKUP(E19,Products!$A$5:$A$9,Products!$G$5:$G$9,0)</f>
        <v>23</v>
      </c>
      <c r="U19" s="47">
        <f>_xlfn.XLOOKUP(E19,Products!$A$5:$A$9,Products!$H$5:$H$9,0)+_xlfn.XLOOKUP(F19,Products!$A$18:$A$22,Products!$H$18:$H$22,0)</f>
        <v>0.25</v>
      </c>
    </row>
    <row r="20" spans="1:21" x14ac:dyDescent="0.3">
      <c r="A20" s="107" t="s">
        <v>16</v>
      </c>
      <c r="B20" s="107" t="s">
        <v>22</v>
      </c>
      <c r="C20" s="107">
        <v>25</v>
      </c>
      <c r="D20" s="107" t="s">
        <v>56</v>
      </c>
      <c r="E20" s="65">
        <v>3</v>
      </c>
      <c r="F20" s="65"/>
      <c r="G20" s="66"/>
      <c r="H20" s="66"/>
      <c r="I20" s="66"/>
      <c r="J20" s="66"/>
      <c r="K20" s="66"/>
      <c r="L20" s="66"/>
      <c r="M20" s="66">
        <v>26</v>
      </c>
      <c r="N20" s="66"/>
      <c r="O20" s="66"/>
      <c r="P20" s="66"/>
      <c r="Q20" s="66"/>
      <c r="R20" s="137">
        <f>_xlfn.XLOOKUP(E20,Products!$A$5:$A$43,Products!$I$5:$I$43)+_xlfn.XLOOKUP(F20,Products!$A$5:$A$43,Products!$I$5:$I$43)+_xlfn.XLOOKUP(G20,Products!$A$5:$A$43,Products!$I$5:$I$43)+_xlfn.XLOOKUP(H20,Products!$A$5:$A$43,Products!$I$5:$I$43)+_xlfn.XLOOKUP(I20,Products!$A$5:$A$43,Products!$I$5:$I$43)+_xlfn.XLOOKUP(J20,Products!$A$5:$A$43,Products!$I$5:$I$43)+_xlfn.XLOOKUP(K20,Products!$A$5:$A$43,Products!$I$5:$I$43)+_xlfn.XLOOKUP(L20,Products!$A$5:$A$43,Products!$I$5:$I$43)+_xlfn.XLOOKUP(M20,Products!$A$5:$A$43,Products!$I$5:$I$43)+_xlfn.XLOOKUP(N20,Products!$A$5:$A$43,Products!$I$5:$I$43)+_xlfn.XLOOKUP(O20,Products!$A$5:$A$43,Products!$I$5:$I$43)+_xlfn.XLOOKUP(P20,Products!$A$5:$A$43,Products!$I$5:$I$43)+_xlfn.XLOOKUP(Q20,Products!$A$5:$A$43,Products!$I$5:$I$43)</f>
        <v>232</v>
      </c>
      <c r="S20" s="113"/>
      <c r="T20" s="50">
        <f>_xlfn.XLOOKUP(E20,Products!$A$5:$A$9,Products!$G$5:$G$9,0)</f>
        <v>23</v>
      </c>
      <c r="U20" s="47">
        <f>_xlfn.XLOOKUP(E20,Products!$A$5:$A$9,Products!$H$5:$H$9,0)+_xlfn.XLOOKUP(F20,Products!$A$18:$A$22,Products!$H$18:$H$22,0)</f>
        <v>0.25</v>
      </c>
    </row>
    <row r="21" spans="1:21" x14ac:dyDescent="0.3">
      <c r="A21" s="107" t="s">
        <v>23</v>
      </c>
      <c r="B21" s="107" t="s">
        <v>24</v>
      </c>
      <c r="C21" s="107">
        <v>15</v>
      </c>
      <c r="D21" s="107" t="s">
        <v>56</v>
      </c>
      <c r="E21" s="65">
        <v>5</v>
      </c>
      <c r="F21" s="65">
        <v>11</v>
      </c>
      <c r="G21" s="66"/>
      <c r="H21" s="66"/>
      <c r="I21" s="66"/>
      <c r="J21" s="66"/>
      <c r="K21" s="66"/>
      <c r="L21" s="66"/>
      <c r="M21" s="66"/>
      <c r="N21" s="66"/>
      <c r="O21" s="66"/>
      <c r="P21" s="66"/>
      <c r="Q21" s="66"/>
      <c r="R21" s="137">
        <f>_xlfn.XLOOKUP(E21,Products!$A$5:$A$43,Products!$I$5:$I$43)+_xlfn.XLOOKUP(F21,Products!$A$5:$A$43,Products!$I$5:$I$43)+_xlfn.XLOOKUP(G21,Products!$A$5:$A$43,Products!$I$5:$I$43)+_xlfn.XLOOKUP(H21,Products!$A$5:$A$43,Products!$I$5:$I$43)+_xlfn.XLOOKUP(I21,Products!$A$5:$A$43,Products!$I$5:$I$43)+_xlfn.XLOOKUP(J21,Products!$A$5:$A$43,Products!$I$5:$I$43)+_xlfn.XLOOKUP(K21,Products!$A$5:$A$43,Products!$I$5:$I$43)+_xlfn.XLOOKUP(L21,Products!$A$5:$A$43,Products!$I$5:$I$43)+_xlfn.XLOOKUP(M21,Products!$A$5:$A$43,Products!$I$5:$I$43)+_xlfn.XLOOKUP(N21,Products!$A$5:$A$43,Products!$I$5:$I$43)+_xlfn.XLOOKUP(O21,Products!$A$5:$A$43,Products!$I$5:$I$43)+_xlfn.XLOOKUP(P21,Products!$A$5:$A$43,Products!$I$5:$I$43)+_xlfn.XLOOKUP(Q21,Products!$A$5:$A$43,Products!$I$5:$I$43)</f>
        <v>229</v>
      </c>
      <c r="S21" s="113"/>
      <c r="T21" s="50">
        <f>_xlfn.XLOOKUP(E21,Products!$A$5:$A$9,Products!$G$5:$G$9,0)</f>
        <v>25</v>
      </c>
      <c r="U21" s="47">
        <f>_xlfn.XLOOKUP(E21,Products!$A$5:$A$9,Products!$H$5:$H$9,0)+_xlfn.XLOOKUP(F21,Products!$A$18:$A$22,Products!$H$18:$H$22,0)</f>
        <v>0.25</v>
      </c>
    </row>
    <row r="22" spans="1:21" x14ac:dyDescent="0.3">
      <c r="A22" s="107" t="s">
        <v>23</v>
      </c>
      <c r="B22" s="107" t="s">
        <v>25</v>
      </c>
      <c r="C22" s="107">
        <v>16</v>
      </c>
      <c r="D22" s="107" t="s">
        <v>56</v>
      </c>
      <c r="E22" s="65">
        <v>3</v>
      </c>
      <c r="F22" s="65"/>
      <c r="G22" s="66"/>
      <c r="H22" s="66"/>
      <c r="I22" s="66"/>
      <c r="J22" s="66">
        <v>23</v>
      </c>
      <c r="K22" s="66"/>
      <c r="L22" s="66"/>
      <c r="M22" s="66">
        <v>26</v>
      </c>
      <c r="N22" s="66"/>
      <c r="O22" s="66"/>
      <c r="P22" s="66"/>
      <c r="Q22" s="66"/>
      <c r="R22" s="137">
        <f>_xlfn.XLOOKUP(E22,Products!$A$5:$A$43,Products!$I$5:$I$43)+_xlfn.XLOOKUP(F22,Products!$A$5:$A$43,Products!$I$5:$I$43)+_xlfn.XLOOKUP(G22,Products!$A$5:$A$43,Products!$I$5:$I$43)+_xlfn.XLOOKUP(H22,Products!$A$5:$A$43,Products!$I$5:$I$43)+_xlfn.XLOOKUP(I22,Products!$A$5:$A$43,Products!$I$5:$I$43)+_xlfn.XLOOKUP(J22,Products!$A$5:$A$43,Products!$I$5:$I$43)+_xlfn.XLOOKUP(K22,Products!$A$5:$A$43,Products!$I$5:$I$43)+_xlfn.XLOOKUP(L22,Products!$A$5:$A$43,Products!$I$5:$I$43)+_xlfn.XLOOKUP(M22,Products!$A$5:$A$43,Products!$I$5:$I$43)+_xlfn.XLOOKUP(N22,Products!$A$5:$A$43,Products!$I$5:$I$43)+_xlfn.XLOOKUP(O22,Products!$A$5:$A$43,Products!$I$5:$I$43)+_xlfn.XLOOKUP(P22,Products!$A$5:$A$43,Products!$I$5:$I$43)+_xlfn.XLOOKUP(Q22,Products!$A$5:$A$43,Products!$I$5:$I$43)</f>
        <v>259</v>
      </c>
      <c r="S22" s="113"/>
      <c r="T22" s="50">
        <f>_xlfn.XLOOKUP(E22,Products!$A$5:$A$9,Products!$G$5:$G$9,0)</f>
        <v>23</v>
      </c>
      <c r="U22" s="47">
        <f>_xlfn.XLOOKUP(E22,Products!$A$5:$A$9,Products!$H$5:$H$9,0)+_xlfn.XLOOKUP(F22,Products!$A$18:$A$22,Products!$H$18:$H$22,0)</f>
        <v>0.25</v>
      </c>
    </row>
    <row r="23" spans="1:21" x14ac:dyDescent="0.3">
      <c r="A23" s="107" t="s">
        <v>23</v>
      </c>
      <c r="B23" s="107" t="s">
        <v>26</v>
      </c>
      <c r="C23" s="107">
        <v>17</v>
      </c>
      <c r="D23" s="107" t="s">
        <v>56</v>
      </c>
      <c r="E23" s="65">
        <v>3</v>
      </c>
      <c r="F23" s="65"/>
      <c r="G23" s="66"/>
      <c r="H23" s="66"/>
      <c r="I23" s="66"/>
      <c r="J23" s="66"/>
      <c r="K23" s="66"/>
      <c r="L23" s="66"/>
      <c r="M23" s="66">
        <v>26</v>
      </c>
      <c r="N23" s="66"/>
      <c r="O23" s="66"/>
      <c r="P23" s="66"/>
      <c r="Q23" s="66"/>
      <c r="R23" s="137">
        <f>_xlfn.XLOOKUP(E23,Products!$A$5:$A$43,Products!$I$5:$I$43)+_xlfn.XLOOKUP(F23,Products!$A$5:$A$43,Products!$I$5:$I$43)+_xlfn.XLOOKUP(G23,Products!$A$5:$A$43,Products!$I$5:$I$43)+_xlfn.XLOOKUP(H23,Products!$A$5:$A$43,Products!$I$5:$I$43)+_xlfn.XLOOKUP(I23,Products!$A$5:$A$43,Products!$I$5:$I$43)+_xlfn.XLOOKUP(J23,Products!$A$5:$A$43,Products!$I$5:$I$43)+_xlfn.XLOOKUP(K23,Products!$A$5:$A$43,Products!$I$5:$I$43)+_xlfn.XLOOKUP(L23,Products!$A$5:$A$43,Products!$I$5:$I$43)+_xlfn.XLOOKUP(M23,Products!$A$5:$A$43,Products!$I$5:$I$43)+_xlfn.XLOOKUP(N23,Products!$A$5:$A$43,Products!$I$5:$I$43)+_xlfn.XLOOKUP(O23,Products!$A$5:$A$43,Products!$I$5:$I$43)+_xlfn.XLOOKUP(P23,Products!$A$5:$A$43,Products!$I$5:$I$43)+_xlfn.XLOOKUP(Q23,Products!$A$5:$A$43,Products!$I$5:$I$43)</f>
        <v>232</v>
      </c>
      <c r="S23" s="113"/>
      <c r="T23" s="50">
        <f>_xlfn.XLOOKUP(E23,Products!$A$5:$A$9,Products!$G$5:$G$9,0)</f>
        <v>23</v>
      </c>
      <c r="U23" s="47">
        <f>_xlfn.XLOOKUP(E23,Products!$A$5:$A$9,Products!$H$5:$H$9,0)+_xlfn.XLOOKUP(F23,Products!$A$18:$A$22,Products!$H$18:$H$22,0)</f>
        <v>0.25</v>
      </c>
    </row>
    <row r="24" spans="1:21" x14ac:dyDescent="0.3">
      <c r="A24" s="107" t="s">
        <v>23</v>
      </c>
      <c r="B24" s="107" t="s">
        <v>27</v>
      </c>
      <c r="C24" s="107">
        <v>18</v>
      </c>
      <c r="D24" s="107" t="s">
        <v>56</v>
      </c>
      <c r="E24" s="65">
        <v>3</v>
      </c>
      <c r="F24" s="65"/>
      <c r="G24" s="66"/>
      <c r="H24" s="66"/>
      <c r="I24" s="66"/>
      <c r="J24" s="66"/>
      <c r="K24" s="66"/>
      <c r="L24" s="66"/>
      <c r="M24" s="66">
        <v>26</v>
      </c>
      <c r="N24" s="66"/>
      <c r="O24" s="66"/>
      <c r="P24" s="66"/>
      <c r="Q24" s="66"/>
      <c r="R24" s="137">
        <f>_xlfn.XLOOKUP(E24,Products!$A$5:$A$43,Products!$I$5:$I$43)+_xlfn.XLOOKUP(F24,Products!$A$5:$A$43,Products!$I$5:$I$43)+_xlfn.XLOOKUP(G24,Products!$A$5:$A$43,Products!$I$5:$I$43)+_xlfn.XLOOKUP(H24,Products!$A$5:$A$43,Products!$I$5:$I$43)+_xlfn.XLOOKUP(I24,Products!$A$5:$A$43,Products!$I$5:$I$43)+_xlfn.XLOOKUP(J24,Products!$A$5:$A$43,Products!$I$5:$I$43)+_xlfn.XLOOKUP(K24,Products!$A$5:$A$43,Products!$I$5:$I$43)+_xlfn.XLOOKUP(L24,Products!$A$5:$A$43,Products!$I$5:$I$43)+_xlfn.XLOOKUP(M24,Products!$A$5:$A$43,Products!$I$5:$I$43)+_xlfn.XLOOKUP(N24,Products!$A$5:$A$43,Products!$I$5:$I$43)+_xlfn.XLOOKUP(O24,Products!$A$5:$A$43,Products!$I$5:$I$43)+_xlfn.XLOOKUP(P24,Products!$A$5:$A$43,Products!$I$5:$I$43)+_xlfn.XLOOKUP(Q24,Products!$A$5:$A$43,Products!$I$5:$I$43)</f>
        <v>232</v>
      </c>
      <c r="S24" s="113"/>
      <c r="T24" s="50">
        <f>_xlfn.XLOOKUP(E24,Products!$A$5:$A$9,Products!$G$5:$G$9,0)</f>
        <v>23</v>
      </c>
      <c r="U24" s="47">
        <f>_xlfn.XLOOKUP(E24,Products!$A$5:$A$9,Products!$H$5:$H$9,0)+_xlfn.XLOOKUP(F24,Products!$A$18:$A$22,Products!$H$18:$H$22,0)</f>
        <v>0.25</v>
      </c>
    </row>
    <row r="25" spans="1:21" x14ac:dyDescent="0.3">
      <c r="A25" s="107" t="s">
        <v>23</v>
      </c>
      <c r="B25" s="107" t="s">
        <v>28</v>
      </c>
      <c r="C25" s="107">
        <v>19</v>
      </c>
      <c r="D25" s="107" t="s">
        <v>56</v>
      </c>
      <c r="E25" s="65">
        <v>3</v>
      </c>
      <c r="F25" s="65"/>
      <c r="G25" s="66"/>
      <c r="H25" s="66"/>
      <c r="I25" s="66">
        <v>22</v>
      </c>
      <c r="J25" s="66"/>
      <c r="K25" s="66"/>
      <c r="L25" s="66"/>
      <c r="M25" s="66">
        <v>26</v>
      </c>
      <c r="N25" s="66"/>
      <c r="O25" s="66"/>
      <c r="P25" s="66"/>
      <c r="Q25" s="66"/>
      <c r="R25" s="137">
        <f>_xlfn.XLOOKUP(E25,Products!$A$5:$A$43,Products!$I$5:$I$43)+_xlfn.XLOOKUP(F25,Products!$A$5:$A$43,Products!$I$5:$I$43)+_xlfn.XLOOKUP(G25,Products!$A$5:$A$43,Products!$I$5:$I$43)+_xlfn.XLOOKUP(H25,Products!$A$5:$A$43,Products!$I$5:$I$43)+_xlfn.XLOOKUP(I25,Products!$A$5:$A$43,Products!$I$5:$I$43)+_xlfn.XLOOKUP(J25,Products!$A$5:$A$43,Products!$I$5:$I$43)+_xlfn.XLOOKUP(K25,Products!$A$5:$A$43,Products!$I$5:$I$43)+_xlfn.XLOOKUP(L25,Products!$A$5:$A$43,Products!$I$5:$I$43)+_xlfn.XLOOKUP(M25,Products!$A$5:$A$43,Products!$I$5:$I$43)+_xlfn.XLOOKUP(N25,Products!$A$5:$A$43,Products!$I$5:$I$43)+_xlfn.XLOOKUP(O25,Products!$A$5:$A$43,Products!$I$5:$I$43)+_xlfn.XLOOKUP(P25,Products!$A$5:$A$43,Products!$I$5:$I$43)+_xlfn.XLOOKUP(Q25,Products!$A$5:$A$43,Products!$I$5:$I$43)</f>
        <v>258</v>
      </c>
      <c r="S25" s="113"/>
      <c r="T25" s="50">
        <f>_xlfn.XLOOKUP(E25,Products!$A$5:$A$9,Products!$G$5:$G$9,0)</f>
        <v>23</v>
      </c>
      <c r="U25" s="47">
        <f>_xlfn.XLOOKUP(E25,Products!$A$5:$A$9,Products!$H$5:$H$9,0)+_xlfn.XLOOKUP(F25,Products!$A$18:$A$22,Products!$H$18:$H$22,0)</f>
        <v>0.25</v>
      </c>
    </row>
    <row r="26" spans="1:21" x14ac:dyDescent="0.3">
      <c r="A26" s="107" t="s">
        <v>29</v>
      </c>
      <c r="B26" s="107" t="s">
        <v>30</v>
      </c>
      <c r="C26" s="107">
        <v>58</v>
      </c>
      <c r="D26" s="107" t="s">
        <v>51</v>
      </c>
      <c r="E26" s="65">
        <v>3</v>
      </c>
      <c r="F26" s="65"/>
      <c r="G26" s="66">
        <v>16</v>
      </c>
      <c r="H26" s="66"/>
      <c r="I26" s="66"/>
      <c r="J26" s="66"/>
      <c r="K26" s="66"/>
      <c r="L26" s="66"/>
      <c r="M26" s="66">
        <v>26</v>
      </c>
      <c r="N26" s="66"/>
      <c r="O26" s="66"/>
      <c r="P26" s="66"/>
      <c r="Q26" s="66"/>
      <c r="R26" s="137">
        <f>_xlfn.XLOOKUP(E26,Products!$A$5:$A$43,Products!$I$5:$I$43)+_xlfn.XLOOKUP(F26,Products!$A$5:$A$43,Products!$I$5:$I$43)+_xlfn.XLOOKUP(G26,Products!$A$5:$A$43,Products!$I$5:$I$43)+_xlfn.XLOOKUP(H26,Products!$A$5:$A$43,Products!$I$5:$I$43)+_xlfn.XLOOKUP(I26,Products!$A$5:$A$43,Products!$I$5:$I$43)+_xlfn.XLOOKUP(J26,Products!$A$5:$A$43,Products!$I$5:$I$43)+_xlfn.XLOOKUP(K26,Products!$A$5:$A$43,Products!$I$5:$I$43)+_xlfn.XLOOKUP(L26,Products!$A$5:$A$43,Products!$I$5:$I$43)+_xlfn.XLOOKUP(M26,Products!$A$5:$A$43,Products!$I$5:$I$43)+_xlfn.XLOOKUP(N26,Products!$A$5:$A$43,Products!$I$5:$I$43)+_xlfn.XLOOKUP(O26,Products!$A$5:$A$43,Products!$I$5:$I$43)+_xlfn.XLOOKUP(P26,Products!$A$5:$A$43,Products!$I$5:$I$43)+_xlfn.XLOOKUP(Q26,Products!$A$5:$A$43,Products!$I$5:$I$43)</f>
        <v>432</v>
      </c>
      <c r="S26" s="113"/>
      <c r="T26" s="50">
        <f>_xlfn.XLOOKUP(E26,Products!$A$5:$A$9,Products!$G$5:$G$9,0)</f>
        <v>23</v>
      </c>
      <c r="U26" s="47">
        <f>_xlfn.XLOOKUP(E26,Products!$A$5:$A$9,Products!$H$5:$H$9,0)+_xlfn.XLOOKUP(F26,Products!$A$18:$A$22,Products!$H$18:$H$22,0)</f>
        <v>0.25</v>
      </c>
    </row>
    <row r="27" spans="1:21" x14ac:dyDescent="0.3">
      <c r="A27" s="107" t="s">
        <v>29</v>
      </c>
      <c r="B27" s="107" t="s">
        <v>31</v>
      </c>
      <c r="C27" s="107">
        <v>59</v>
      </c>
      <c r="D27" s="107" t="s">
        <v>51</v>
      </c>
      <c r="E27" s="65">
        <v>3</v>
      </c>
      <c r="F27" s="65"/>
      <c r="G27" s="66">
        <v>16</v>
      </c>
      <c r="H27" s="66"/>
      <c r="I27" s="66"/>
      <c r="J27" s="66"/>
      <c r="K27" s="66"/>
      <c r="L27" s="66"/>
      <c r="M27" s="66">
        <v>26</v>
      </c>
      <c r="N27" s="66"/>
      <c r="O27" s="66"/>
      <c r="P27" s="66"/>
      <c r="Q27" s="66"/>
      <c r="R27" s="137">
        <f>_xlfn.XLOOKUP(E27,Products!$A$5:$A$43,Products!$I$5:$I$43)+_xlfn.XLOOKUP(F27,Products!$A$5:$A$43,Products!$I$5:$I$43)+_xlfn.XLOOKUP(G27,Products!$A$5:$A$43,Products!$I$5:$I$43)+_xlfn.XLOOKUP(H27,Products!$A$5:$A$43,Products!$I$5:$I$43)+_xlfn.XLOOKUP(I27,Products!$A$5:$A$43,Products!$I$5:$I$43)+_xlfn.XLOOKUP(J27,Products!$A$5:$A$43,Products!$I$5:$I$43)+_xlfn.XLOOKUP(K27,Products!$A$5:$A$43,Products!$I$5:$I$43)+_xlfn.XLOOKUP(L27,Products!$A$5:$A$43,Products!$I$5:$I$43)+_xlfn.XLOOKUP(M27,Products!$A$5:$A$43,Products!$I$5:$I$43)+_xlfn.XLOOKUP(N27,Products!$A$5:$A$43,Products!$I$5:$I$43)+_xlfn.XLOOKUP(O27,Products!$A$5:$A$43,Products!$I$5:$I$43)+_xlfn.XLOOKUP(P27,Products!$A$5:$A$43,Products!$I$5:$I$43)+_xlfn.XLOOKUP(Q27,Products!$A$5:$A$43,Products!$I$5:$I$43)</f>
        <v>432</v>
      </c>
      <c r="S27" s="113"/>
      <c r="T27" s="50">
        <f>_xlfn.XLOOKUP(E27,Products!$A$5:$A$9,Products!$G$5:$G$9,0)</f>
        <v>23</v>
      </c>
      <c r="U27" s="47">
        <f>_xlfn.XLOOKUP(E27,Products!$A$5:$A$9,Products!$H$5:$H$9,0)+_xlfn.XLOOKUP(F27,Products!$A$18:$A$22,Products!$H$18:$H$22,0)</f>
        <v>0.25</v>
      </c>
    </row>
    <row r="28" spans="1:21" x14ac:dyDescent="0.3">
      <c r="A28" s="107" t="s">
        <v>29</v>
      </c>
      <c r="B28" s="107" t="s">
        <v>32</v>
      </c>
      <c r="C28" s="107">
        <v>406</v>
      </c>
      <c r="D28" s="107" t="s">
        <v>51</v>
      </c>
      <c r="E28" s="65">
        <v>3</v>
      </c>
      <c r="F28" s="65"/>
      <c r="G28" s="66"/>
      <c r="H28" s="66"/>
      <c r="I28" s="66"/>
      <c r="J28" s="66"/>
      <c r="K28" s="66"/>
      <c r="L28" s="66"/>
      <c r="M28" s="66">
        <v>26</v>
      </c>
      <c r="N28" s="66"/>
      <c r="O28" s="66"/>
      <c r="P28" s="66"/>
      <c r="Q28" s="66"/>
      <c r="R28" s="137">
        <f>_xlfn.XLOOKUP(E28,Products!$A$5:$A$43,Products!$I$5:$I$43)+_xlfn.XLOOKUP(F28,Products!$A$5:$A$43,Products!$I$5:$I$43)+_xlfn.XLOOKUP(G28,Products!$A$5:$A$43,Products!$I$5:$I$43)+_xlfn.XLOOKUP(H28,Products!$A$5:$A$43,Products!$I$5:$I$43)+_xlfn.XLOOKUP(I28,Products!$A$5:$A$43,Products!$I$5:$I$43)+_xlfn.XLOOKUP(J28,Products!$A$5:$A$43,Products!$I$5:$I$43)+_xlfn.XLOOKUP(K28,Products!$A$5:$A$43,Products!$I$5:$I$43)+_xlfn.XLOOKUP(L28,Products!$A$5:$A$43,Products!$I$5:$I$43)+_xlfn.XLOOKUP(M28,Products!$A$5:$A$43,Products!$I$5:$I$43)+_xlfn.XLOOKUP(N28,Products!$A$5:$A$43,Products!$I$5:$I$43)+_xlfn.XLOOKUP(O28,Products!$A$5:$A$43,Products!$I$5:$I$43)+_xlfn.XLOOKUP(P28,Products!$A$5:$A$43,Products!$I$5:$I$43)+_xlfn.XLOOKUP(Q28,Products!$A$5:$A$43,Products!$I$5:$I$43)</f>
        <v>232</v>
      </c>
      <c r="S28" s="113"/>
      <c r="T28" s="50">
        <f>_xlfn.XLOOKUP(E28,Products!$A$5:$A$9,Products!$G$5:$G$9,0)</f>
        <v>23</v>
      </c>
      <c r="U28" s="47">
        <f>_xlfn.XLOOKUP(E28,Products!$A$5:$A$9,Products!$H$5:$H$9,0)+_xlfn.XLOOKUP(F28,Products!$A$18:$A$22,Products!$H$18:$H$22,0)</f>
        <v>0.25</v>
      </c>
    </row>
    <row r="29" spans="1:21" x14ac:dyDescent="0.3">
      <c r="A29" s="107" t="s">
        <v>33</v>
      </c>
      <c r="B29" s="107" t="s">
        <v>34</v>
      </c>
      <c r="C29" s="107">
        <v>6</v>
      </c>
      <c r="D29" s="107" t="s">
        <v>56</v>
      </c>
      <c r="E29" s="65">
        <v>5</v>
      </c>
      <c r="F29" s="65">
        <v>11</v>
      </c>
      <c r="G29" s="66"/>
      <c r="H29" s="66"/>
      <c r="I29" s="66"/>
      <c r="J29" s="66"/>
      <c r="K29" s="66"/>
      <c r="L29" s="66"/>
      <c r="M29" s="66"/>
      <c r="N29" s="66"/>
      <c r="O29" s="66"/>
      <c r="P29" s="66"/>
      <c r="Q29" s="66"/>
      <c r="R29" s="137">
        <f>_xlfn.XLOOKUP(E29,Products!$A$5:$A$43,Products!$I$5:$I$43)+_xlfn.XLOOKUP(F29,Products!$A$5:$A$43,Products!$I$5:$I$43)+_xlfn.XLOOKUP(G29,Products!$A$5:$A$43,Products!$I$5:$I$43)+_xlfn.XLOOKUP(H29,Products!$A$5:$A$43,Products!$I$5:$I$43)+_xlfn.XLOOKUP(I29,Products!$A$5:$A$43,Products!$I$5:$I$43)+_xlfn.XLOOKUP(J29,Products!$A$5:$A$43,Products!$I$5:$I$43)+_xlfn.XLOOKUP(K29,Products!$A$5:$A$43,Products!$I$5:$I$43)+_xlfn.XLOOKUP(L29,Products!$A$5:$A$43,Products!$I$5:$I$43)+_xlfn.XLOOKUP(M29,Products!$A$5:$A$43,Products!$I$5:$I$43)+_xlfn.XLOOKUP(N29,Products!$A$5:$A$43,Products!$I$5:$I$43)+_xlfn.XLOOKUP(O29,Products!$A$5:$A$43,Products!$I$5:$I$43)+_xlfn.XLOOKUP(P29,Products!$A$5:$A$43,Products!$I$5:$I$43)+_xlfn.XLOOKUP(Q29,Products!$A$5:$A$43,Products!$I$5:$I$43)</f>
        <v>229</v>
      </c>
      <c r="S29" s="113"/>
      <c r="T29" s="50">
        <f>_xlfn.XLOOKUP(E29,Products!$A$5:$A$9,Products!$G$5:$G$9,0)</f>
        <v>25</v>
      </c>
      <c r="U29" s="47">
        <f>_xlfn.XLOOKUP(E29,Products!$A$5:$A$9,Products!$H$5:$H$9,0)+_xlfn.XLOOKUP(F29,Products!$A$18:$A$22,Products!$H$18:$H$22,0)</f>
        <v>0.25</v>
      </c>
    </row>
    <row r="30" spans="1:21" x14ac:dyDescent="0.3">
      <c r="A30" s="107" t="s">
        <v>33</v>
      </c>
      <c r="B30" s="107" t="s">
        <v>35</v>
      </c>
      <c r="C30" s="107">
        <v>7</v>
      </c>
      <c r="D30" s="107" t="s">
        <v>56</v>
      </c>
      <c r="E30" s="65">
        <v>5</v>
      </c>
      <c r="F30" s="65">
        <v>11</v>
      </c>
      <c r="G30" s="66"/>
      <c r="H30" s="66"/>
      <c r="I30" s="66"/>
      <c r="J30" s="66"/>
      <c r="K30" s="66"/>
      <c r="L30" s="66">
        <v>25</v>
      </c>
      <c r="M30" s="66"/>
      <c r="N30" s="66"/>
      <c r="O30" s="66"/>
      <c r="P30" s="66"/>
      <c r="Q30" s="66"/>
      <c r="R30" s="137">
        <f>_xlfn.XLOOKUP(E30,Products!$A$5:$A$43,Products!$I$5:$I$43)+_xlfn.XLOOKUP(F30,Products!$A$5:$A$43,Products!$I$5:$I$43)+_xlfn.XLOOKUP(G30,Products!$A$5:$A$43,Products!$I$5:$I$43)+_xlfn.XLOOKUP(H30,Products!$A$5:$A$43,Products!$I$5:$I$43)+_xlfn.XLOOKUP(I30,Products!$A$5:$A$43,Products!$I$5:$I$43)+_xlfn.XLOOKUP(J30,Products!$A$5:$A$43,Products!$I$5:$I$43)+_xlfn.XLOOKUP(K30,Products!$A$5:$A$43,Products!$I$5:$I$43)+_xlfn.XLOOKUP(L30,Products!$A$5:$A$43,Products!$I$5:$I$43)+_xlfn.XLOOKUP(M30,Products!$A$5:$A$43,Products!$I$5:$I$43)+_xlfn.XLOOKUP(N30,Products!$A$5:$A$43,Products!$I$5:$I$43)+_xlfn.XLOOKUP(O30,Products!$A$5:$A$43,Products!$I$5:$I$43)+_xlfn.XLOOKUP(P30,Products!$A$5:$A$43,Products!$I$5:$I$43)+_xlfn.XLOOKUP(Q30,Products!$A$5:$A$43,Products!$I$5:$I$43)</f>
        <v>258</v>
      </c>
      <c r="S30" s="113"/>
      <c r="T30" s="50">
        <f>_xlfn.XLOOKUP(E30,Products!$A$5:$A$9,Products!$G$5:$G$9,0)</f>
        <v>25</v>
      </c>
      <c r="U30" s="47">
        <f>_xlfn.XLOOKUP(E30,Products!$A$5:$A$9,Products!$H$5:$H$9,0)+_xlfn.XLOOKUP(F30,Products!$A$18:$A$22,Products!$H$18:$H$22,0)</f>
        <v>0.25</v>
      </c>
    </row>
    <row r="31" spans="1:21" x14ac:dyDescent="0.3">
      <c r="A31" s="107" t="s">
        <v>36</v>
      </c>
      <c r="B31" s="107" t="s">
        <v>37</v>
      </c>
      <c r="C31" s="107">
        <v>1</v>
      </c>
      <c r="D31" s="107" t="s">
        <v>51</v>
      </c>
      <c r="E31" s="65">
        <v>5</v>
      </c>
      <c r="F31" s="65">
        <v>11</v>
      </c>
      <c r="G31" s="66"/>
      <c r="H31" s="66"/>
      <c r="I31" s="66"/>
      <c r="J31" s="66"/>
      <c r="K31" s="66"/>
      <c r="L31" s="66"/>
      <c r="M31" s="66"/>
      <c r="N31" s="66"/>
      <c r="O31" s="66"/>
      <c r="P31" s="66"/>
      <c r="Q31" s="66"/>
      <c r="R31" s="137">
        <f>_xlfn.XLOOKUP(E31,Products!$A$5:$A$43,Products!$I$5:$I$43)+_xlfn.XLOOKUP(F31,Products!$A$5:$A$43,Products!$I$5:$I$43)+_xlfn.XLOOKUP(G31,Products!$A$5:$A$43,Products!$I$5:$I$43)+_xlfn.XLOOKUP(H31,Products!$A$5:$A$43,Products!$I$5:$I$43)+_xlfn.XLOOKUP(I31,Products!$A$5:$A$43,Products!$I$5:$I$43)+_xlfn.XLOOKUP(J31,Products!$A$5:$A$43,Products!$I$5:$I$43)+_xlfn.XLOOKUP(K31,Products!$A$5:$A$43,Products!$I$5:$I$43)+_xlfn.XLOOKUP(L31,Products!$A$5:$A$43,Products!$I$5:$I$43)+_xlfn.XLOOKUP(M31,Products!$A$5:$A$43,Products!$I$5:$I$43)+_xlfn.XLOOKUP(N31,Products!$A$5:$A$43,Products!$I$5:$I$43)+_xlfn.XLOOKUP(O31,Products!$A$5:$A$43,Products!$I$5:$I$43)+_xlfn.XLOOKUP(P31,Products!$A$5:$A$43,Products!$I$5:$I$43)+_xlfn.XLOOKUP(Q31,Products!$A$5:$A$43,Products!$I$5:$I$43)</f>
        <v>229</v>
      </c>
      <c r="S31" s="113"/>
      <c r="T31" s="50">
        <f>_xlfn.XLOOKUP(E31,Products!$A$5:$A$9,Products!$G$5:$G$9,0)</f>
        <v>25</v>
      </c>
      <c r="U31" s="47">
        <f>_xlfn.XLOOKUP(E31,Products!$A$5:$A$9,Products!$H$5:$H$9,0)+_xlfn.XLOOKUP(F31,Products!$A$18:$A$22,Products!$H$18:$H$22,0)</f>
        <v>0.25</v>
      </c>
    </row>
    <row r="32" spans="1:21" x14ac:dyDescent="0.3">
      <c r="A32" s="107" t="s">
        <v>38</v>
      </c>
      <c r="B32" s="107" t="s">
        <v>39</v>
      </c>
      <c r="C32" s="107">
        <v>61</v>
      </c>
      <c r="D32" s="107" t="s">
        <v>51</v>
      </c>
      <c r="E32" s="65">
        <v>3</v>
      </c>
      <c r="F32" s="65"/>
      <c r="G32" s="66">
        <v>16</v>
      </c>
      <c r="H32" s="66"/>
      <c r="I32" s="66"/>
      <c r="J32" s="66"/>
      <c r="K32" s="66"/>
      <c r="L32" s="66"/>
      <c r="M32" s="66">
        <v>26</v>
      </c>
      <c r="N32" s="66"/>
      <c r="O32" s="66"/>
      <c r="P32" s="66"/>
      <c r="Q32" s="66"/>
      <c r="R32" s="137">
        <f>_xlfn.XLOOKUP(E32,Products!$A$5:$A$43,Products!$I$5:$I$43)+_xlfn.XLOOKUP(F32,Products!$A$5:$A$43,Products!$I$5:$I$43)+_xlfn.XLOOKUP(G32,Products!$A$5:$A$43,Products!$I$5:$I$43)+_xlfn.XLOOKUP(H32,Products!$A$5:$A$43,Products!$I$5:$I$43)+_xlfn.XLOOKUP(I32,Products!$A$5:$A$43,Products!$I$5:$I$43)+_xlfn.XLOOKUP(J32,Products!$A$5:$A$43,Products!$I$5:$I$43)+_xlfn.XLOOKUP(K32,Products!$A$5:$A$43,Products!$I$5:$I$43)+_xlfn.XLOOKUP(L32,Products!$A$5:$A$43,Products!$I$5:$I$43)+_xlfn.XLOOKUP(M32,Products!$A$5:$A$43,Products!$I$5:$I$43)+_xlfn.XLOOKUP(N32,Products!$A$5:$A$43,Products!$I$5:$I$43)+_xlfn.XLOOKUP(O32,Products!$A$5:$A$43,Products!$I$5:$I$43)+_xlfn.XLOOKUP(P32,Products!$A$5:$A$43,Products!$I$5:$I$43)+_xlfn.XLOOKUP(Q32,Products!$A$5:$A$43,Products!$I$5:$I$43)</f>
        <v>432</v>
      </c>
      <c r="S32" s="113"/>
      <c r="T32" s="50">
        <f>_xlfn.XLOOKUP(E32,Products!$A$5:$A$9,Products!$G$5:$G$9,0)</f>
        <v>23</v>
      </c>
      <c r="U32" s="47">
        <f>_xlfn.XLOOKUP(E32,Products!$A$5:$A$9,Products!$H$5:$H$9,0)+_xlfn.XLOOKUP(F32,Products!$A$18:$A$22,Products!$H$18:$H$22,0)</f>
        <v>0.25</v>
      </c>
    </row>
    <row r="33" spans="1:31" x14ac:dyDescent="0.3">
      <c r="A33" s="107" t="s">
        <v>38</v>
      </c>
      <c r="B33" s="107" t="s">
        <v>40</v>
      </c>
      <c r="C33" s="107">
        <v>62</v>
      </c>
      <c r="D33" s="107" t="s">
        <v>51</v>
      </c>
      <c r="E33" s="65">
        <v>3</v>
      </c>
      <c r="F33" s="65"/>
      <c r="G33" s="66">
        <v>16</v>
      </c>
      <c r="H33" s="66"/>
      <c r="I33" s="66"/>
      <c r="J33" s="66"/>
      <c r="K33" s="66"/>
      <c r="L33" s="66"/>
      <c r="M33" s="66">
        <v>26</v>
      </c>
      <c r="N33" s="66"/>
      <c r="O33" s="66"/>
      <c r="P33" s="66"/>
      <c r="Q33" s="66"/>
      <c r="R33" s="137">
        <f>_xlfn.XLOOKUP(E33,Products!$A$5:$A$43,Products!$I$5:$I$43)+_xlfn.XLOOKUP(F33,Products!$A$5:$A$43,Products!$I$5:$I$43)+_xlfn.XLOOKUP(G33,Products!$A$5:$A$43,Products!$I$5:$I$43)+_xlfn.XLOOKUP(H33,Products!$A$5:$A$43,Products!$I$5:$I$43)+_xlfn.XLOOKUP(I33,Products!$A$5:$A$43,Products!$I$5:$I$43)+_xlfn.XLOOKUP(J33,Products!$A$5:$A$43,Products!$I$5:$I$43)+_xlfn.XLOOKUP(K33,Products!$A$5:$A$43,Products!$I$5:$I$43)+_xlfn.XLOOKUP(L33,Products!$A$5:$A$43,Products!$I$5:$I$43)+_xlfn.XLOOKUP(M33,Products!$A$5:$A$43,Products!$I$5:$I$43)+_xlfn.XLOOKUP(N33,Products!$A$5:$A$43,Products!$I$5:$I$43)+_xlfn.XLOOKUP(O33,Products!$A$5:$A$43,Products!$I$5:$I$43)+_xlfn.XLOOKUP(P33,Products!$A$5:$A$43,Products!$I$5:$I$43)+_xlfn.XLOOKUP(Q33,Products!$A$5:$A$43,Products!$I$5:$I$43)</f>
        <v>432</v>
      </c>
      <c r="S33" s="113"/>
      <c r="T33" s="50">
        <f>_xlfn.XLOOKUP(E33,Products!$A$5:$A$9,Products!$G$5:$G$9,0)</f>
        <v>23</v>
      </c>
      <c r="U33" s="47">
        <f>_xlfn.XLOOKUP(E33,Products!$A$5:$A$9,Products!$H$5:$H$9,0)+_xlfn.XLOOKUP(F33,Products!$A$18:$A$22,Products!$H$18:$H$22,0)</f>
        <v>0.25</v>
      </c>
    </row>
    <row r="34" spans="1:31" x14ac:dyDescent="0.3">
      <c r="A34" s="107" t="s">
        <v>38</v>
      </c>
      <c r="B34" s="107" t="s">
        <v>41</v>
      </c>
      <c r="C34" s="107">
        <v>63</v>
      </c>
      <c r="D34" s="107" t="s">
        <v>51</v>
      </c>
      <c r="E34" s="65">
        <v>3</v>
      </c>
      <c r="F34" s="65"/>
      <c r="G34" s="66">
        <v>16</v>
      </c>
      <c r="H34" s="66"/>
      <c r="I34" s="66"/>
      <c r="J34" s="66"/>
      <c r="K34" s="66"/>
      <c r="L34" s="66"/>
      <c r="M34" s="66">
        <v>26</v>
      </c>
      <c r="N34" s="66"/>
      <c r="O34" s="66"/>
      <c r="P34" s="66"/>
      <c r="Q34" s="66"/>
      <c r="R34" s="137">
        <f>_xlfn.XLOOKUP(E34,Products!$A$5:$A$43,Products!$I$5:$I$43)+_xlfn.XLOOKUP(F34,Products!$A$5:$A$43,Products!$I$5:$I$43)+_xlfn.XLOOKUP(G34,Products!$A$5:$A$43,Products!$I$5:$I$43)+_xlfn.XLOOKUP(H34,Products!$A$5:$A$43,Products!$I$5:$I$43)+_xlfn.XLOOKUP(I34,Products!$A$5:$A$43,Products!$I$5:$I$43)+_xlfn.XLOOKUP(J34,Products!$A$5:$A$43,Products!$I$5:$I$43)+_xlfn.XLOOKUP(K34,Products!$A$5:$A$43,Products!$I$5:$I$43)+_xlfn.XLOOKUP(L34,Products!$A$5:$A$43,Products!$I$5:$I$43)+_xlfn.XLOOKUP(M34,Products!$A$5:$A$43,Products!$I$5:$I$43)+_xlfn.XLOOKUP(N34,Products!$A$5:$A$43,Products!$I$5:$I$43)+_xlfn.XLOOKUP(O34,Products!$A$5:$A$43,Products!$I$5:$I$43)+_xlfn.XLOOKUP(P34,Products!$A$5:$A$43,Products!$I$5:$I$43)+_xlfn.XLOOKUP(Q34,Products!$A$5:$A$43,Products!$I$5:$I$43)</f>
        <v>432</v>
      </c>
      <c r="S34" s="113"/>
      <c r="T34" s="50">
        <f>_xlfn.XLOOKUP(E34,Products!$A$5:$A$9,Products!$G$5:$G$9,0)</f>
        <v>23</v>
      </c>
      <c r="U34" s="47">
        <f>_xlfn.XLOOKUP(E34,Products!$A$5:$A$9,Products!$H$5:$H$9,0)+_xlfn.XLOOKUP(F34,Products!$A$18:$A$22,Products!$H$18:$H$22,0)</f>
        <v>0.25</v>
      </c>
    </row>
    <row r="35" spans="1:31" x14ac:dyDescent="0.3">
      <c r="A35" s="107" t="s">
        <v>38</v>
      </c>
      <c r="B35" s="107" t="s">
        <v>42</v>
      </c>
      <c r="C35" s="107">
        <v>64</v>
      </c>
      <c r="D35" s="107" t="s">
        <v>51</v>
      </c>
      <c r="E35" s="65">
        <v>3</v>
      </c>
      <c r="F35" s="65"/>
      <c r="G35" s="66"/>
      <c r="H35" s="66"/>
      <c r="I35" s="66"/>
      <c r="J35" s="66"/>
      <c r="K35" s="66"/>
      <c r="L35" s="66"/>
      <c r="M35" s="66">
        <v>26</v>
      </c>
      <c r="N35" s="66"/>
      <c r="O35" s="66"/>
      <c r="P35" s="66"/>
      <c r="Q35" s="66"/>
      <c r="R35" s="137">
        <f>_xlfn.XLOOKUP(E35,Products!$A$5:$A$43,Products!$I$5:$I$43)+_xlfn.XLOOKUP(F35,Products!$A$5:$A$43,Products!$I$5:$I$43)+_xlfn.XLOOKUP(G35,Products!$A$5:$A$43,Products!$I$5:$I$43)+_xlfn.XLOOKUP(H35,Products!$A$5:$A$43,Products!$I$5:$I$43)+_xlfn.XLOOKUP(I35,Products!$A$5:$A$43,Products!$I$5:$I$43)+_xlfn.XLOOKUP(J35,Products!$A$5:$A$43,Products!$I$5:$I$43)+_xlfn.XLOOKUP(K35,Products!$A$5:$A$43,Products!$I$5:$I$43)+_xlfn.XLOOKUP(L35,Products!$A$5:$A$43,Products!$I$5:$I$43)+_xlfn.XLOOKUP(M35,Products!$A$5:$A$43,Products!$I$5:$I$43)+_xlfn.XLOOKUP(N35,Products!$A$5:$A$43,Products!$I$5:$I$43)+_xlfn.XLOOKUP(O35,Products!$A$5:$A$43,Products!$I$5:$I$43)+_xlfn.XLOOKUP(P35,Products!$A$5:$A$43,Products!$I$5:$I$43)+_xlfn.XLOOKUP(Q35,Products!$A$5:$A$43,Products!$I$5:$I$43)</f>
        <v>232</v>
      </c>
      <c r="S35" s="113"/>
      <c r="T35" s="50">
        <f>_xlfn.XLOOKUP(E35,Products!$A$5:$A$9,Products!$G$5:$G$9,0)</f>
        <v>23</v>
      </c>
      <c r="U35" s="47">
        <f>_xlfn.XLOOKUP(E35,Products!$A$5:$A$9,Products!$H$5:$H$9,0)+_xlfn.XLOOKUP(F35,Products!$A$18:$A$22,Products!$H$18:$H$22,0)</f>
        <v>0.25</v>
      </c>
    </row>
    <row r="36" spans="1:31" x14ac:dyDescent="0.3">
      <c r="A36" s="107" t="s">
        <v>38</v>
      </c>
      <c r="B36" s="107" t="s">
        <v>43</v>
      </c>
      <c r="C36" s="107">
        <v>65</v>
      </c>
      <c r="D36" s="107" t="s">
        <v>51</v>
      </c>
      <c r="E36" s="65">
        <v>3</v>
      </c>
      <c r="F36" s="65"/>
      <c r="G36" s="66"/>
      <c r="H36" s="66"/>
      <c r="I36" s="66"/>
      <c r="J36" s="66"/>
      <c r="K36" s="66"/>
      <c r="L36" s="66"/>
      <c r="M36" s="66">
        <v>26</v>
      </c>
      <c r="N36" s="66"/>
      <c r="O36" s="66"/>
      <c r="P36" s="66"/>
      <c r="Q36" s="66"/>
      <c r="R36" s="137">
        <f>_xlfn.XLOOKUP(E36,Products!$A$5:$A$43,Products!$I$5:$I$43)+_xlfn.XLOOKUP(F36,Products!$A$5:$A$43,Products!$I$5:$I$43)+_xlfn.XLOOKUP(G36,Products!$A$5:$A$43,Products!$I$5:$I$43)+_xlfn.XLOOKUP(H36,Products!$A$5:$A$43,Products!$I$5:$I$43)+_xlfn.XLOOKUP(I36,Products!$A$5:$A$43,Products!$I$5:$I$43)+_xlfn.XLOOKUP(J36,Products!$A$5:$A$43,Products!$I$5:$I$43)+_xlfn.XLOOKUP(K36,Products!$A$5:$A$43,Products!$I$5:$I$43)+_xlfn.XLOOKUP(L36,Products!$A$5:$A$43,Products!$I$5:$I$43)+_xlfn.XLOOKUP(M36,Products!$A$5:$A$43,Products!$I$5:$I$43)+_xlfn.XLOOKUP(N36,Products!$A$5:$A$43,Products!$I$5:$I$43)+_xlfn.XLOOKUP(O36,Products!$A$5:$A$43,Products!$I$5:$I$43)+_xlfn.XLOOKUP(P36,Products!$A$5:$A$43,Products!$I$5:$I$43)+_xlfn.XLOOKUP(Q36,Products!$A$5:$A$43,Products!$I$5:$I$43)</f>
        <v>232</v>
      </c>
      <c r="S36" s="113"/>
      <c r="T36" s="50">
        <f>_xlfn.XLOOKUP(E36,Products!$A$5:$A$9,Products!$G$5:$G$9,0)</f>
        <v>23</v>
      </c>
      <c r="U36" s="47">
        <f>_xlfn.XLOOKUP(E36,Products!$A$5:$A$9,Products!$H$5:$H$9,0)+_xlfn.XLOOKUP(F36,Products!$A$18:$A$22,Products!$H$18:$H$22,0)</f>
        <v>0.25</v>
      </c>
    </row>
    <row r="37" spans="1:31" x14ac:dyDescent="0.3">
      <c r="A37" s="107" t="s">
        <v>38</v>
      </c>
      <c r="B37" s="107" t="s">
        <v>44</v>
      </c>
      <c r="C37" s="107">
        <v>66</v>
      </c>
      <c r="D37" s="107" t="s">
        <v>51</v>
      </c>
      <c r="E37" s="65">
        <v>2</v>
      </c>
      <c r="F37" s="65"/>
      <c r="G37" s="66"/>
      <c r="H37" s="66"/>
      <c r="I37" s="66">
        <v>22</v>
      </c>
      <c r="J37" s="66"/>
      <c r="K37" s="66"/>
      <c r="L37" s="66"/>
      <c r="M37" s="66"/>
      <c r="N37" s="66"/>
      <c r="O37" s="66"/>
      <c r="P37" s="66"/>
      <c r="Q37" s="66"/>
      <c r="R37" s="137">
        <f>_xlfn.XLOOKUP(E37,Products!$A$5:$A$43,Products!$I$5:$I$43)+_xlfn.XLOOKUP(F37,Products!$A$5:$A$43,Products!$I$5:$I$43)+_xlfn.XLOOKUP(G37,Products!$A$5:$A$43,Products!$I$5:$I$43)+_xlfn.XLOOKUP(H37,Products!$A$5:$A$43,Products!$I$5:$I$43)+_xlfn.XLOOKUP(I37,Products!$A$5:$A$43,Products!$I$5:$I$43)+_xlfn.XLOOKUP(J37,Products!$A$5:$A$43,Products!$I$5:$I$43)+_xlfn.XLOOKUP(K37,Products!$A$5:$A$43,Products!$I$5:$I$43)+_xlfn.XLOOKUP(L37,Products!$A$5:$A$43,Products!$I$5:$I$43)+_xlfn.XLOOKUP(M37,Products!$A$5:$A$43,Products!$I$5:$I$43)+_xlfn.XLOOKUP(N37,Products!$A$5:$A$43,Products!$I$5:$I$43)+_xlfn.XLOOKUP(O37,Products!$A$5:$A$43,Products!$I$5:$I$43)+_xlfn.XLOOKUP(P37,Products!$A$5:$A$43,Products!$I$5:$I$43)+_xlfn.XLOOKUP(Q37,Products!$A$5:$A$43,Products!$I$5:$I$43)</f>
        <v>227</v>
      </c>
      <c r="S37" s="113"/>
      <c r="T37" s="50">
        <f>_xlfn.XLOOKUP(E37,Products!$A$5:$A$9,Products!$G$5:$G$9,0)</f>
        <v>22</v>
      </c>
      <c r="U37" s="47">
        <f>_xlfn.XLOOKUP(E37,Products!$A$5:$A$9,Products!$H$5:$H$9,0)+_xlfn.XLOOKUP(F37,Products!$A$18:$A$22,Products!$H$18:$H$22,0)</f>
        <v>0.25</v>
      </c>
    </row>
    <row r="38" spans="1:31" x14ac:dyDescent="0.3">
      <c r="A38" s="107" t="s">
        <v>38</v>
      </c>
      <c r="B38" s="107" t="s">
        <v>45</v>
      </c>
      <c r="C38" s="107">
        <v>67</v>
      </c>
      <c r="D38" s="107" t="s">
        <v>51</v>
      </c>
      <c r="E38" s="65">
        <v>3</v>
      </c>
      <c r="F38" s="65"/>
      <c r="G38" s="66"/>
      <c r="H38" s="66"/>
      <c r="I38" s="66"/>
      <c r="J38" s="66"/>
      <c r="K38" s="66"/>
      <c r="L38" s="66"/>
      <c r="M38" s="66">
        <v>26</v>
      </c>
      <c r="N38" s="66"/>
      <c r="O38" s="66"/>
      <c r="P38" s="66"/>
      <c r="Q38" s="66"/>
      <c r="R38" s="137">
        <f>_xlfn.XLOOKUP(E38,Products!$A$5:$A$43,Products!$I$5:$I$43)+_xlfn.XLOOKUP(F38,Products!$A$5:$A$43,Products!$I$5:$I$43)+_xlfn.XLOOKUP(G38,Products!$A$5:$A$43,Products!$I$5:$I$43)+_xlfn.XLOOKUP(H38,Products!$A$5:$A$43,Products!$I$5:$I$43)+_xlfn.XLOOKUP(I38,Products!$A$5:$A$43,Products!$I$5:$I$43)+_xlfn.XLOOKUP(J38,Products!$A$5:$A$43,Products!$I$5:$I$43)+_xlfn.XLOOKUP(K38,Products!$A$5:$A$43,Products!$I$5:$I$43)+_xlfn.XLOOKUP(L38,Products!$A$5:$A$43,Products!$I$5:$I$43)+_xlfn.XLOOKUP(M38,Products!$A$5:$A$43,Products!$I$5:$I$43)+_xlfn.XLOOKUP(N38,Products!$A$5:$A$43,Products!$I$5:$I$43)+_xlfn.XLOOKUP(O38,Products!$A$5:$A$43,Products!$I$5:$I$43)+_xlfn.XLOOKUP(P38,Products!$A$5:$A$43,Products!$I$5:$I$43)+_xlfn.XLOOKUP(Q38,Products!$A$5:$A$43,Products!$I$5:$I$43)</f>
        <v>232</v>
      </c>
      <c r="S38" s="113"/>
      <c r="T38" s="50">
        <f>_xlfn.XLOOKUP(E38,Products!$A$5:$A$9,Products!$G$5:$G$9,0)</f>
        <v>23</v>
      </c>
      <c r="U38" s="47">
        <f>_xlfn.XLOOKUP(E38,Products!$A$5:$A$9,Products!$H$5:$H$9,0)+_xlfn.XLOOKUP(F38,Products!$A$18:$A$22,Products!$H$18:$H$22,0)</f>
        <v>0.25</v>
      </c>
    </row>
    <row r="39" spans="1:31" x14ac:dyDescent="0.3">
      <c r="A39" s="107" t="s">
        <v>46</v>
      </c>
      <c r="B39" s="107" t="s">
        <v>47</v>
      </c>
      <c r="C39" s="107">
        <v>1</v>
      </c>
      <c r="D39" s="107" t="s">
        <v>51</v>
      </c>
      <c r="E39" s="65">
        <v>3</v>
      </c>
      <c r="F39" s="65"/>
      <c r="G39" s="66"/>
      <c r="H39" s="66"/>
      <c r="I39" s="66"/>
      <c r="J39" s="66"/>
      <c r="K39" s="66"/>
      <c r="L39" s="66"/>
      <c r="M39" s="66">
        <v>26</v>
      </c>
      <c r="N39" s="66"/>
      <c r="O39" s="66"/>
      <c r="P39" s="66"/>
      <c r="Q39" s="66"/>
      <c r="R39" s="137">
        <f>_xlfn.XLOOKUP(E39,Products!$A$5:$A$43,Products!$I$5:$I$43)+_xlfn.XLOOKUP(F39,Products!$A$5:$A$43,Products!$I$5:$I$43)+_xlfn.XLOOKUP(G39,Products!$A$5:$A$43,Products!$I$5:$I$43)+_xlfn.XLOOKUP(H39,Products!$A$5:$A$43,Products!$I$5:$I$43)+_xlfn.XLOOKUP(I39,Products!$A$5:$A$43,Products!$I$5:$I$43)+_xlfn.XLOOKUP(J39,Products!$A$5:$A$43,Products!$I$5:$I$43)+_xlfn.XLOOKUP(K39,Products!$A$5:$A$43,Products!$I$5:$I$43)+_xlfn.XLOOKUP(L39,Products!$A$5:$A$43,Products!$I$5:$I$43)+_xlfn.XLOOKUP(M39,Products!$A$5:$A$43,Products!$I$5:$I$43)+_xlfn.XLOOKUP(N39,Products!$A$5:$A$43,Products!$I$5:$I$43)+_xlfn.XLOOKUP(O39,Products!$A$5:$A$43,Products!$I$5:$I$43)+_xlfn.XLOOKUP(P39,Products!$A$5:$A$43,Products!$I$5:$I$43)+_xlfn.XLOOKUP(Q39,Products!$A$5:$A$43,Products!$I$5:$I$43)</f>
        <v>232</v>
      </c>
      <c r="S39" s="113"/>
      <c r="T39" s="50">
        <f>_xlfn.XLOOKUP(E39,Products!$A$5:$A$9,Products!$G$5:$G$9,0)</f>
        <v>23</v>
      </c>
      <c r="U39" s="47">
        <f>_xlfn.XLOOKUP(E39,Products!$A$5:$A$9,Products!$H$5:$H$9,0)+_xlfn.XLOOKUP(F39,Products!$A$18:$A$22,Products!$H$18:$H$22,0)</f>
        <v>0.25</v>
      </c>
    </row>
    <row r="40" spans="1:31" x14ac:dyDescent="0.3">
      <c r="A40" s="107" t="s">
        <v>46</v>
      </c>
      <c r="B40" s="107" t="s">
        <v>48</v>
      </c>
      <c r="C40" s="107">
        <v>2</v>
      </c>
      <c r="D40" s="107" t="s">
        <v>51</v>
      </c>
      <c r="E40" s="65">
        <v>3</v>
      </c>
      <c r="F40" s="65"/>
      <c r="G40" s="66"/>
      <c r="H40" s="66"/>
      <c r="I40" s="66"/>
      <c r="J40" s="66"/>
      <c r="K40" s="66"/>
      <c r="L40" s="66"/>
      <c r="M40" s="66">
        <v>26</v>
      </c>
      <c r="N40" s="66"/>
      <c r="O40" s="66"/>
      <c r="P40" s="66"/>
      <c r="Q40" s="66"/>
      <c r="R40" s="137">
        <f>_xlfn.XLOOKUP(E40,Products!$A$5:$A$43,Products!$I$5:$I$43)+_xlfn.XLOOKUP(F40,Products!$A$5:$A$43,Products!$I$5:$I$43)+_xlfn.XLOOKUP(G40,Products!$A$5:$A$43,Products!$I$5:$I$43)+_xlfn.XLOOKUP(H40,Products!$A$5:$A$43,Products!$I$5:$I$43)+_xlfn.XLOOKUP(I40,Products!$A$5:$A$43,Products!$I$5:$I$43)+_xlfn.XLOOKUP(J40,Products!$A$5:$A$43,Products!$I$5:$I$43)+_xlfn.XLOOKUP(K40,Products!$A$5:$A$43,Products!$I$5:$I$43)+_xlfn.XLOOKUP(L40,Products!$A$5:$A$43,Products!$I$5:$I$43)+_xlfn.XLOOKUP(M40,Products!$A$5:$A$43,Products!$I$5:$I$43)+_xlfn.XLOOKUP(N40,Products!$A$5:$A$43,Products!$I$5:$I$43)+_xlfn.XLOOKUP(O40,Products!$A$5:$A$43,Products!$I$5:$I$43)+_xlfn.XLOOKUP(P40,Products!$A$5:$A$43,Products!$I$5:$I$43)+_xlfn.XLOOKUP(Q40,Products!$A$5:$A$43,Products!$I$5:$I$43)</f>
        <v>232</v>
      </c>
      <c r="S40" s="113"/>
      <c r="T40" s="50">
        <f>_xlfn.XLOOKUP(E40,Products!$A$5:$A$9,Products!$G$5:$G$9,0)</f>
        <v>23</v>
      </c>
      <c r="U40" s="47">
        <f>_xlfn.XLOOKUP(E40,Products!$A$5:$A$9,Products!$H$5:$H$9,0)+_xlfn.XLOOKUP(F40,Products!$A$18:$A$22,Products!$H$18:$H$22,0)</f>
        <v>0.25</v>
      </c>
    </row>
    <row r="41" spans="1:31" x14ac:dyDescent="0.3">
      <c r="A41" s="107" t="s">
        <v>46</v>
      </c>
      <c r="B41" s="107" t="s">
        <v>49</v>
      </c>
      <c r="C41" s="107">
        <v>3</v>
      </c>
      <c r="D41" s="107" t="s">
        <v>51</v>
      </c>
      <c r="E41" s="65">
        <v>3</v>
      </c>
      <c r="F41" s="65"/>
      <c r="G41" s="66"/>
      <c r="H41" s="66"/>
      <c r="I41" s="66"/>
      <c r="J41" s="66"/>
      <c r="K41" s="66"/>
      <c r="L41" s="66"/>
      <c r="M41" s="66">
        <v>26</v>
      </c>
      <c r="N41" s="66"/>
      <c r="O41" s="66"/>
      <c r="P41" s="66"/>
      <c r="Q41" s="66"/>
      <c r="R41" s="137">
        <f>_xlfn.XLOOKUP(E41,Products!$A$5:$A$43,Products!$I$5:$I$43)+_xlfn.XLOOKUP(F41,Products!$A$5:$A$43,Products!$I$5:$I$43)+_xlfn.XLOOKUP(G41,Products!$A$5:$A$43,Products!$I$5:$I$43)+_xlfn.XLOOKUP(H41,Products!$A$5:$A$43,Products!$I$5:$I$43)+_xlfn.XLOOKUP(I41,Products!$A$5:$A$43,Products!$I$5:$I$43)+_xlfn.XLOOKUP(J41,Products!$A$5:$A$43,Products!$I$5:$I$43)+_xlfn.XLOOKUP(K41,Products!$A$5:$A$43,Products!$I$5:$I$43)+_xlfn.XLOOKUP(L41,Products!$A$5:$A$43,Products!$I$5:$I$43)+_xlfn.XLOOKUP(M41,Products!$A$5:$A$43,Products!$I$5:$I$43)+_xlfn.XLOOKUP(N41,Products!$A$5:$A$43,Products!$I$5:$I$43)+_xlfn.XLOOKUP(O41,Products!$A$5:$A$43,Products!$I$5:$I$43)+_xlfn.XLOOKUP(P41,Products!$A$5:$A$43,Products!$I$5:$I$43)+_xlfn.XLOOKUP(Q41,Products!$A$5:$A$43,Products!$I$5:$I$43)</f>
        <v>232</v>
      </c>
      <c r="S41" s="113"/>
      <c r="T41" s="50">
        <f>_xlfn.XLOOKUP(E41,Products!$A$5:$A$9,Products!$G$5:$G$9,0)</f>
        <v>23</v>
      </c>
      <c r="U41" s="47">
        <f>_xlfn.XLOOKUP(E41,Products!$A$5:$A$9,Products!$H$5:$H$9,0)+_xlfn.XLOOKUP(F41,Products!$A$18:$A$22,Products!$H$18:$H$22,0)</f>
        <v>0.25</v>
      </c>
    </row>
    <row r="42" spans="1:31" x14ac:dyDescent="0.3">
      <c r="F42" s="9"/>
      <c r="G42" s="9"/>
      <c r="H42" s="9"/>
      <c r="J42" s="9"/>
      <c r="K42" s="9"/>
      <c r="O42" s="9"/>
      <c r="Q42" s="45"/>
      <c r="R42" s="138">
        <f>SUM(R3:R41)</f>
        <v>11284</v>
      </c>
      <c r="S42" s="52"/>
      <c r="T42" s="110">
        <f>SUM(T3:T41)</f>
        <v>912</v>
      </c>
      <c r="U42" s="110">
        <f>SUM(U3:U41)</f>
        <v>9.75</v>
      </c>
    </row>
    <row r="43" spans="1:31" s="55" customFormat="1" ht="21" x14ac:dyDescent="0.3">
      <c r="A43" s="40" t="s">
        <v>310</v>
      </c>
      <c r="B43" s="53"/>
      <c r="C43" s="53"/>
      <c r="D43" s="53"/>
      <c r="E43" s="53"/>
      <c r="F43" s="43"/>
      <c r="G43" s="54"/>
      <c r="H43" s="54"/>
      <c r="I43" s="54"/>
      <c r="J43" s="54"/>
      <c r="K43" s="54"/>
      <c r="T43" s="56"/>
      <c r="U43" s="56"/>
      <c r="V43" s="57"/>
      <c r="W43" s="57"/>
      <c r="X43" s="57"/>
      <c r="Y43" s="57"/>
      <c r="Z43" s="57"/>
      <c r="AA43" s="57"/>
      <c r="AB43" s="57"/>
      <c r="AC43" s="57"/>
      <c r="AD43" s="57"/>
      <c r="AE43" s="57"/>
    </row>
    <row r="44" spans="1:31" s="60" customFormat="1" x14ac:dyDescent="0.3">
      <c r="A44" s="112" t="s">
        <v>65</v>
      </c>
      <c r="B44" s="171" t="s">
        <v>66</v>
      </c>
      <c r="C44" s="171"/>
      <c r="D44" s="171"/>
      <c r="E44" s="171"/>
      <c r="F44" s="171"/>
      <c r="G44" s="171"/>
      <c r="H44" s="171"/>
      <c r="I44" s="171"/>
      <c r="J44" s="171"/>
      <c r="K44" s="171"/>
      <c r="L44" s="171"/>
      <c r="M44" s="171"/>
      <c r="N44" s="171"/>
      <c r="O44" s="171"/>
      <c r="P44" s="171"/>
      <c r="Q44" s="171"/>
      <c r="R44" s="112" t="s">
        <v>58</v>
      </c>
      <c r="S44" s="112" t="s">
        <v>174</v>
      </c>
      <c r="T44" s="58"/>
      <c r="U44" s="58"/>
      <c r="V44" s="59"/>
      <c r="W44" s="59"/>
      <c r="X44" s="59"/>
      <c r="Y44" s="59"/>
      <c r="Z44" s="59"/>
      <c r="AA44" s="59"/>
      <c r="AB44" s="59"/>
      <c r="AC44" s="59"/>
      <c r="AD44" s="59"/>
      <c r="AE44" s="59"/>
    </row>
    <row r="45" spans="1:31" s="55" customFormat="1" x14ac:dyDescent="0.3">
      <c r="A45" s="111">
        <v>1</v>
      </c>
      <c r="B45" s="172" t="s">
        <v>188</v>
      </c>
      <c r="C45" s="172"/>
      <c r="D45" s="172"/>
      <c r="E45" s="172"/>
      <c r="F45" s="172"/>
      <c r="G45" s="172"/>
      <c r="H45" s="172"/>
      <c r="I45" s="172"/>
      <c r="J45" s="172"/>
      <c r="K45" s="172"/>
      <c r="L45" s="172"/>
      <c r="M45" s="172"/>
      <c r="N45" s="172"/>
      <c r="O45" s="172"/>
      <c r="P45" s="172"/>
      <c r="Q45" s="172"/>
      <c r="R45" s="26">
        <v>100</v>
      </c>
      <c r="S45" s="114"/>
      <c r="T45" s="56"/>
      <c r="U45" s="56"/>
      <c r="V45" s="57"/>
      <c r="W45" s="57"/>
      <c r="X45" s="57"/>
      <c r="Y45" s="57"/>
      <c r="Z45" s="57"/>
      <c r="AA45" s="57"/>
      <c r="AB45" s="57"/>
      <c r="AC45" s="57"/>
      <c r="AD45" s="57"/>
      <c r="AE45" s="57"/>
    </row>
    <row r="46" spans="1:31" s="55" customFormat="1" x14ac:dyDescent="0.3">
      <c r="A46" s="111">
        <v>2</v>
      </c>
      <c r="B46" s="172" t="s">
        <v>112</v>
      </c>
      <c r="C46" s="172"/>
      <c r="D46" s="172"/>
      <c r="E46" s="172"/>
      <c r="F46" s="172"/>
      <c r="G46" s="172"/>
      <c r="H46" s="172"/>
      <c r="I46" s="172"/>
      <c r="J46" s="172"/>
      <c r="K46" s="172"/>
      <c r="L46" s="172"/>
      <c r="M46" s="172"/>
      <c r="N46" s="172"/>
      <c r="O46" s="172"/>
      <c r="P46" s="172"/>
      <c r="Q46" s="172"/>
      <c r="R46" s="26">
        <v>101</v>
      </c>
      <c r="S46" s="114"/>
      <c r="T46" s="56"/>
      <c r="U46" s="56"/>
      <c r="V46" s="57"/>
      <c r="W46" s="57"/>
      <c r="X46" s="57"/>
      <c r="Y46" s="57"/>
      <c r="Z46" s="57"/>
      <c r="AA46" s="57"/>
      <c r="AB46" s="57"/>
      <c r="AC46" s="57"/>
      <c r="AD46" s="57"/>
      <c r="AE46" s="57"/>
    </row>
    <row r="47" spans="1:31" s="55" customFormat="1" x14ac:dyDescent="0.3">
      <c r="A47" s="111">
        <v>3</v>
      </c>
      <c r="B47" s="172"/>
      <c r="C47" s="172"/>
      <c r="D47" s="172"/>
      <c r="E47" s="172"/>
      <c r="F47" s="172"/>
      <c r="G47" s="172"/>
      <c r="H47" s="172"/>
      <c r="I47" s="172"/>
      <c r="J47" s="172"/>
      <c r="K47" s="172"/>
      <c r="L47" s="172"/>
      <c r="M47" s="172"/>
      <c r="N47" s="172"/>
      <c r="O47" s="172"/>
      <c r="P47" s="172"/>
      <c r="Q47" s="172"/>
      <c r="R47" s="26"/>
      <c r="S47" s="114"/>
      <c r="T47" s="56"/>
      <c r="U47" s="56"/>
      <c r="V47" s="57"/>
      <c r="W47" s="57"/>
      <c r="X47" s="57"/>
      <c r="Y47" s="57"/>
      <c r="Z47" s="57"/>
      <c r="AA47" s="57"/>
      <c r="AB47" s="57"/>
      <c r="AC47" s="57"/>
      <c r="AD47" s="57"/>
      <c r="AE47" s="57"/>
    </row>
    <row r="48" spans="1:31" s="55" customFormat="1" x14ac:dyDescent="0.3">
      <c r="A48" s="111">
        <v>4</v>
      </c>
      <c r="B48" s="172"/>
      <c r="C48" s="172"/>
      <c r="D48" s="172"/>
      <c r="E48" s="172"/>
      <c r="F48" s="172"/>
      <c r="G48" s="172"/>
      <c r="H48" s="172"/>
      <c r="I48" s="172"/>
      <c r="J48" s="172"/>
      <c r="K48" s="172"/>
      <c r="L48" s="172"/>
      <c r="M48" s="172"/>
      <c r="N48" s="172"/>
      <c r="O48" s="172"/>
      <c r="P48" s="172"/>
      <c r="Q48" s="172"/>
      <c r="R48" s="26"/>
      <c r="S48" s="114"/>
      <c r="T48" s="56"/>
      <c r="U48" s="56"/>
      <c r="V48" s="57"/>
      <c r="W48" s="57"/>
      <c r="X48" s="57"/>
      <c r="Y48" s="57"/>
      <c r="Z48" s="57"/>
      <c r="AA48" s="57"/>
      <c r="AB48" s="57"/>
      <c r="AC48" s="57"/>
      <c r="AD48" s="57"/>
      <c r="AE48" s="57"/>
    </row>
    <row r="49" spans="1:31" s="55" customFormat="1" x14ac:dyDescent="0.3">
      <c r="A49" s="111">
        <v>5</v>
      </c>
      <c r="B49" s="172"/>
      <c r="C49" s="172"/>
      <c r="D49" s="172"/>
      <c r="E49" s="172"/>
      <c r="F49" s="172"/>
      <c r="G49" s="172"/>
      <c r="H49" s="172"/>
      <c r="I49" s="172"/>
      <c r="J49" s="172"/>
      <c r="K49" s="172"/>
      <c r="L49" s="172"/>
      <c r="M49" s="172"/>
      <c r="N49" s="172"/>
      <c r="O49" s="172"/>
      <c r="P49" s="172"/>
      <c r="Q49" s="172"/>
      <c r="R49" s="26"/>
      <c r="S49" s="114"/>
      <c r="T49" s="56"/>
      <c r="U49" s="56"/>
      <c r="V49" s="57"/>
      <c r="W49" s="57"/>
      <c r="X49" s="57"/>
      <c r="Y49" s="57"/>
      <c r="Z49" s="57"/>
      <c r="AA49" s="57"/>
      <c r="AB49" s="57"/>
      <c r="AC49" s="57"/>
      <c r="AD49" s="57"/>
      <c r="AE49" s="57"/>
    </row>
    <row r="50" spans="1:31" s="55" customFormat="1" x14ac:dyDescent="0.3">
      <c r="A50" s="111">
        <v>6</v>
      </c>
      <c r="B50" s="172"/>
      <c r="C50" s="172"/>
      <c r="D50" s="172"/>
      <c r="E50" s="172"/>
      <c r="F50" s="172"/>
      <c r="G50" s="172"/>
      <c r="H50" s="172"/>
      <c r="I50" s="172"/>
      <c r="J50" s="172"/>
      <c r="K50" s="172"/>
      <c r="L50" s="172"/>
      <c r="M50" s="172"/>
      <c r="N50" s="172"/>
      <c r="O50" s="172"/>
      <c r="P50" s="172"/>
      <c r="Q50" s="172"/>
      <c r="R50" s="26"/>
      <c r="S50" s="114"/>
      <c r="T50" s="56"/>
      <c r="U50" s="56"/>
      <c r="V50" s="57"/>
      <c r="W50" s="57"/>
      <c r="X50" s="57"/>
      <c r="Y50" s="57"/>
      <c r="Z50" s="57"/>
      <c r="AA50" s="57"/>
      <c r="AB50" s="57"/>
      <c r="AC50" s="57"/>
      <c r="AD50" s="57"/>
      <c r="AE50" s="57"/>
    </row>
    <row r="51" spans="1:31" s="55" customFormat="1" x14ac:dyDescent="0.3">
      <c r="A51" s="111">
        <v>7</v>
      </c>
      <c r="B51" s="172"/>
      <c r="C51" s="172"/>
      <c r="D51" s="172"/>
      <c r="E51" s="172"/>
      <c r="F51" s="172"/>
      <c r="G51" s="172"/>
      <c r="H51" s="172"/>
      <c r="I51" s="172"/>
      <c r="J51" s="172"/>
      <c r="K51" s="172"/>
      <c r="L51" s="172"/>
      <c r="M51" s="172"/>
      <c r="N51" s="172"/>
      <c r="O51" s="172"/>
      <c r="P51" s="172"/>
      <c r="Q51" s="172"/>
      <c r="R51" s="26"/>
      <c r="S51" s="114"/>
      <c r="T51" s="56"/>
      <c r="U51" s="56"/>
      <c r="V51" s="57"/>
      <c r="W51" s="57"/>
      <c r="X51" s="57"/>
      <c r="Y51" s="57"/>
      <c r="Z51" s="57"/>
      <c r="AA51" s="57"/>
      <c r="AB51" s="57"/>
      <c r="AC51" s="57"/>
      <c r="AD51" s="57"/>
      <c r="AE51" s="57"/>
    </row>
    <row r="52" spans="1:31" s="55" customFormat="1" x14ac:dyDescent="0.3">
      <c r="A52" s="111">
        <v>8</v>
      </c>
      <c r="B52" s="172"/>
      <c r="C52" s="172"/>
      <c r="D52" s="172"/>
      <c r="E52" s="172"/>
      <c r="F52" s="172"/>
      <c r="G52" s="172"/>
      <c r="H52" s="172"/>
      <c r="I52" s="172"/>
      <c r="J52" s="172"/>
      <c r="K52" s="172"/>
      <c r="L52" s="172"/>
      <c r="M52" s="172"/>
      <c r="N52" s="172"/>
      <c r="O52" s="172"/>
      <c r="P52" s="172"/>
      <c r="Q52" s="172"/>
      <c r="R52" s="26"/>
      <c r="S52" s="114"/>
      <c r="T52" s="56"/>
      <c r="U52" s="56"/>
      <c r="V52" s="57"/>
      <c r="W52" s="57"/>
      <c r="X52" s="57"/>
      <c r="Y52" s="57"/>
      <c r="Z52" s="57"/>
      <c r="AA52" s="57"/>
      <c r="AB52" s="57"/>
      <c r="AC52" s="57"/>
      <c r="AD52" s="57"/>
      <c r="AE52" s="57"/>
    </row>
    <row r="53" spans="1:31" s="55" customFormat="1" x14ac:dyDescent="0.3">
      <c r="A53" s="111">
        <v>9</v>
      </c>
      <c r="B53" s="172"/>
      <c r="C53" s="172"/>
      <c r="D53" s="172"/>
      <c r="E53" s="172"/>
      <c r="F53" s="172"/>
      <c r="G53" s="172"/>
      <c r="H53" s="172"/>
      <c r="I53" s="172"/>
      <c r="J53" s="172"/>
      <c r="K53" s="172"/>
      <c r="L53" s="172"/>
      <c r="M53" s="172"/>
      <c r="N53" s="172"/>
      <c r="O53" s="172"/>
      <c r="P53" s="172"/>
      <c r="Q53" s="172"/>
      <c r="R53" s="26"/>
      <c r="S53" s="114"/>
      <c r="T53" s="56"/>
      <c r="U53" s="56"/>
      <c r="V53" s="57"/>
      <c r="W53" s="57"/>
      <c r="X53" s="57"/>
      <c r="Y53" s="57"/>
      <c r="Z53" s="57"/>
      <c r="AA53" s="57"/>
      <c r="AB53" s="57"/>
      <c r="AC53" s="57"/>
      <c r="AD53" s="57"/>
      <c r="AE53" s="57"/>
    </row>
    <row r="54" spans="1:31" s="55" customFormat="1" x14ac:dyDescent="0.3">
      <c r="A54" s="111">
        <v>10</v>
      </c>
      <c r="B54" s="172"/>
      <c r="C54" s="172"/>
      <c r="D54" s="172"/>
      <c r="E54" s="172"/>
      <c r="F54" s="172"/>
      <c r="G54" s="172"/>
      <c r="H54" s="172"/>
      <c r="I54" s="172"/>
      <c r="J54" s="172"/>
      <c r="K54" s="172"/>
      <c r="L54" s="172"/>
      <c r="M54" s="172"/>
      <c r="N54" s="172"/>
      <c r="O54" s="172"/>
      <c r="P54" s="172"/>
      <c r="Q54" s="172"/>
      <c r="R54" s="26"/>
      <c r="S54" s="114"/>
      <c r="T54" s="56"/>
      <c r="U54" s="56"/>
      <c r="V54" s="57"/>
      <c r="W54" s="57"/>
      <c r="X54" s="57"/>
      <c r="Y54" s="57"/>
      <c r="Z54" s="57"/>
      <c r="AA54" s="57"/>
      <c r="AB54" s="57"/>
      <c r="AC54" s="57"/>
      <c r="AD54" s="57"/>
      <c r="AE54" s="57"/>
    </row>
    <row r="55" spans="1:31" s="55" customFormat="1" x14ac:dyDescent="0.3">
      <c r="A55" s="111">
        <v>11</v>
      </c>
      <c r="B55" s="172"/>
      <c r="C55" s="172"/>
      <c r="D55" s="172"/>
      <c r="E55" s="172"/>
      <c r="F55" s="172"/>
      <c r="G55" s="172"/>
      <c r="H55" s="172"/>
      <c r="I55" s="172"/>
      <c r="J55" s="172"/>
      <c r="K55" s="172"/>
      <c r="L55" s="172"/>
      <c r="M55" s="172"/>
      <c r="N55" s="172"/>
      <c r="O55" s="172"/>
      <c r="P55" s="172"/>
      <c r="Q55" s="172"/>
      <c r="R55" s="26"/>
      <c r="S55" s="114"/>
      <c r="T55" s="56"/>
      <c r="U55" s="56"/>
      <c r="V55" s="57"/>
      <c r="W55" s="57"/>
      <c r="X55" s="57"/>
      <c r="Y55" s="57"/>
      <c r="Z55" s="57"/>
      <c r="AA55" s="57"/>
      <c r="AB55" s="57"/>
      <c r="AC55" s="57"/>
      <c r="AD55" s="57"/>
      <c r="AE55" s="57"/>
    </row>
    <row r="56" spans="1:31" s="55" customFormat="1" x14ac:dyDescent="0.3">
      <c r="A56" s="111">
        <v>12</v>
      </c>
      <c r="B56" s="172"/>
      <c r="C56" s="172"/>
      <c r="D56" s="172"/>
      <c r="E56" s="172"/>
      <c r="F56" s="172"/>
      <c r="G56" s="172"/>
      <c r="H56" s="172"/>
      <c r="I56" s="172"/>
      <c r="J56" s="172"/>
      <c r="K56" s="172"/>
      <c r="L56" s="172"/>
      <c r="M56" s="172"/>
      <c r="N56" s="172"/>
      <c r="O56" s="172"/>
      <c r="P56" s="172"/>
      <c r="Q56" s="172"/>
      <c r="R56" s="26"/>
      <c r="S56" s="114"/>
      <c r="T56" s="56"/>
      <c r="U56" s="56"/>
      <c r="V56" s="57"/>
      <c r="W56" s="57"/>
      <c r="X56" s="57"/>
      <c r="Y56" s="57"/>
      <c r="Z56" s="57"/>
      <c r="AA56" s="57"/>
      <c r="AB56" s="57"/>
      <c r="AC56" s="57"/>
      <c r="AD56" s="57"/>
      <c r="AE56" s="57"/>
    </row>
    <row r="57" spans="1:31" s="55" customFormat="1" x14ac:dyDescent="0.3">
      <c r="A57" s="111">
        <v>13</v>
      </c>
      <c r="B57" s="172"/>
      <c r="C57" s="172"/>
      <c r="D57" s="172"/>
      <c r="E57" s="172"/>
      <c r="F57" s="172"/>
      <c r="G57" s="172"/>
      <c r="H57" s="172"/>
      <c r="I57" s="172"/>
      <c r="J57" s="172"/>
      <c r="K57" s="172"/>
      <c r="L57" s="172"/>
      <c r="M57" s="172"/>
      <c r="N57" s="172"/>
      <c r="O57" s="172"/>
      <c r="P57" s="172"/>
      <c r="Q57" s="172"/>
      <c r="R57" s="26"/>
      <c r="S57" s="114"/>
      <c r="T57" s="56"/>
      <c r="U57" s="56"/>
      <c r="V57" s="57"/>
      <c r="W57" s="57"/>
      <c r="X57" s="57"/>
      <c r="Y57" s="57"/>
      <c r="Z57" s="57"/>
      <c r="AA57" s="57"/>
      <c r="AB57" s="57"/>
      <c r="AC57" s="57"/>
      <c r="AD57" s="57"/>
      <c r="AE57" s="57"/>
    </row>
    <row r="58" spans="1:31" s="55" customFormat="1" x14ac:dyDescent="0.3">
      <c r="A58" s="111">
        <v>14</v>
      </c>
      <c r="B58" s="172"/>
      <c r="C58" s="172"/>
      <c r="D58" s="172"/>
      <c r="E58" s="172"/>
      <c r="F58" s="172"/>
      <c r="G58" s="172"/>
      <c r="H58" s="172"/>
      <c r="I58" s="172"/>
      <c r="J58" s="172"/>
      <c r="K58" s="172"/>
      <c r="L58" s="172"/>
      <c r="M58" s="172"/>
      <c r="N58" s="172"/>
      <c r="O58" s="172"/>
      <c r="P58" s="172"/>
      <c r="Q58" s="172"/>
      <c r="R58" s="26"/>
      <c r="S58" s="114"/>
      <c r="T58" s="56"/>
      <c r="U58" s="56"/>
      <c r="V58" s="57"/>
      <c r="W58" s="57"/>
      <c r="X58" s="57"/>
      <c r="Y58" s="57"/>
      <c r="Z58" s="57"/>
      <c r="AA58" s="57"/>
      <c r="AB58" s="57"/>
      <c r="AC58" s="57"/>
      <c r="AD58" s="57"/>
      <c r="AE58" s="57"/>
    </row>
    <row r="59" spans="1:31" s="55" customFormat="1" x14ac:dyDescent="0.3">
      <c r="A59" s="111">
        <v>15</v>
      </c>
      <c r="B59" s="172"/>
      <c r="C59" s="172"/>
      <c r="D59" s="172"/>
      <c r="E59" s="172"/>
      <c r="F59" s="172"/>
      <c r="G59" s="172"/>
      <c r="H59" s="172"/>
      <c r="I59" s="172"/>
      <c r="J59" s="172"/>
      <c r="K59" s="172"/>
      <c r="L59" s="172"/>
      <c r="M59" s="172"/>
      <c r="N59" s="172"/>
      <c r="O59" s="172"/>
      <c r="P59" s="172"/>
      <c r="Q59" s="172"/>
      <c r="R59" s="26"/>
      <c r="S59" s="114"/>
      <c r="T59" s="56"/>
      <c r="U59" s="56"/>
      <c r="V59" s="57"/>
      <c r="W59" s="57"/>
      <c r="X59" s="57"/>
      <c r="Y59" s="57"/>
      <c r="Z59" s="57"/>
      <c r="AA59" s="57"/>
      <c r="AB59" s="57"/>
      <c r="AC59" s="57"/>
      <c r="AD59" s="57"/>
      <c r="AE59" s="57"/>
    </row>
    <row r="60" spans="1:31" s="55" customFormat="1" x14ac:dyDescent="0.3">
      <c r="A60" s="111">
        <v>16</v>
      </c>
      <c r="B60" s="172"/>
      <c r="C60" s="172"/>
      <c r="D60" s="172"/>
      <c r="E60" s="172"/>
      <c r="F60" s="172"/>
      <c r="G60" s="172"/>
      <c r="H60" s="172"/>
      <c r="I60" s="172"/>
      <c r="J60" s="172"/>
      <c r="K60" s="172"/>
      <c r="L60" s="172"/>
      <c r="M60" s="172"/>
      <c r="N60" s="172"/>
      <c r="O60" s="172"/>
      <c r="P60" s="172"/>
      <c r="Q60" s="172"/>
      <c r="R60" s="26"/>
      <c r="S60" s="114"/>
      <c r="T60" s="56"/>
      <c r="U60" s="56"/>
      <c r="V60" s="57"/>
      <c r="W60" s="57"/>
      <c r="X60" s="57"/>
      <c r="Y60" s="57"/>
      <c r="Z60" s="57"/>
      <c r="AA60" s="57"/>
      <c r="AB60" s="57"/>
      <c r="AC60" s="57"/>
      <c r="AD60" s="57"/>
      <c r="AE60" s="57"/>
    </row>
    <row r="61" spans="1:31" s="55" customFormat="1" x14ac:dyDescent="0.3">
      <c r="A61" s="111">
        <v>17</v>
      </c>
      <c r="B61" s="172"/>
      <c r="C61" s="172"/>
      <c r="D61" s="172"/>
      <c r="E61" s="172"/>
      <c r="F61" s="172"/>
      <c r="G61" s="172"/>
      <c r="H61" s="172"/>
      <c r="I61" s="172"/>
      <c r="J61" s="172"/>
      <c r="K61" s="172"/>
      <c r="L61" s="172"/>
      <c r="M61" s="172"/>
      <c r="N61" s="172"/>
      <c r="O61" s="172"/>
      <c r="P61" s="172"/>
      <c r="Q61" s="172"/>
      <c r="R61" s="26"/>
      <c r="S61" s="114"/>
      <c r="T61" s="56"/>
      <c r="U61" s="56"/>
      <c r="V61" s="57"/>
      <c r="W61" s="57"/>
      <c r="X61" s="57"/>
      <c r="Y61" s="57"/>
      <c r="Z61" s="57"/>
      <c r="AA61" s="57"/>
      <c r="AB61" s="57"/>
      <c r="AC61" s="57"/>
      <c r="AD61" s="57"/>
      <c r="AE61" s="57"/>
    </row>
    <row r="62" spans="1:31" s="55" customFormat="1" x14ac:dyDescent="0.3">
      <c r="A62" s="111">
        <v>18</v>
      </c>
      <c r="B62" s="172"/>
      <c r="C62" s="172"/>
      <c r="D62" s="172"/>
      <c r="E62" s="172"/>
      <c r="F62" s="172"/>
      <c r="G62" s="172"/>
      <c r="H62" s="172"/>
      <c r="I62" s="172"/>
      <c r="J62" s="172"/>
      <c r="K62" s="172"/>
      <c r="L62" s="172"/>
      <c r="M62" s="172"/>
      <c r="N62" s="172"/>
      <c r="O62" s="172"/>
      <c r="P62" s="172"/>
      <c r="Q62" s="172"/>
      <c r="R62" s="26"/>
      <c r="S62" s="114"/>
      <c r="T62" s="56"/>
      <c r="U62" s="56"/>
      <c r="V62" s="57"/>
      <c r="W62" s="57"/>
      <c r="X62" s="57"/>
      <c r="Y62" s="57"/>
      <c r="Z62" s="57"/>
      <c r="AA62" s="57"/>
      <c r="AB62" s="57"/>
      <c r="AC62" s="57"/>
      <c r="AD62" s="57"/>
      <c r="AE62" s="57"/>
    </row>
    <row r="63" spans="1:31" s="55" customFormat="1" x14ac:dyDescent="0.3">
      <c r="A63" s="111">
        <v>19</v>
      </c>
      <c r="B63" s="172"/>
      <c r="C63" s="172"/>
      <c r="D63" s="172"/>
      <c r="E63" s="172"/>
      <c r="F63" s="172"/>
      <c r="G63" s="172"/>
      <c r="H63" s="172"/>
      <c r="I63" s="172"/>
      <c r="J63" s="172"/>
      <c r="K63" s="172"/>
      <c r="L63" s="172"/>
      <c r="M63" s="172"/>
      <c r="N63" s="172"/>
      <c r="O63" s="172"/>
      <c r="P63" s="172"/>
      <c r="Q63" s="172"/>
      <c r="R63" s="26"/>
      <c r="S63" s="114"/>
      <c r="T63" s="56"/>
      <c r="U63" s="56"/>
      <c r="V63" s="57"/>
      <c r="W63" s="57"/>
      <c r="X63" s="57"/>
      <c r="Y63" s="57"/>
      <c r="Z63" s="57"/>
      <c r="AA63" s="57"/>
      <c r="AB63" s="57"/>
      <c r="AC63" s="57"/>
      <c r="AD63" s="57"/>
      <c r="AE63" s="57"/>
    </row>
    <row r="64" spans="1:31" s="55" customFormat="1" x14ac:dyDescent="0.3">
      <c r="A64" s="111">
        <v>20</v>
      </c>
      <c r="B64" s="172"/>
      <c r="C64" s="172"/>
      <c r="D64" s="172"/>
      <c r="E64" s="172"/>
      <c r="F64" s="172"/>
      <c r="G64" s="172"/>
      <c r="H64" s="172"/>
      <c r="I64" s="172"/>
      <c r="J64" s="172"/>
      <c r="K64" s="172"/>
      <c r="L64" s="172"/>
      <c r="M64" s="172"/>
      <c r="N64" s="172"/>
      <c r="O64" s="172"/>
      <c r="P64" s="172"/>
      <c r="Q64" s="172"/>
      <c r="R64" s="26"/>
      <c r="S64" s="114"/>
      <c r="T64" s="56"/>
      <c r="U64" s="56"/>
      <c r="V64" s="57"/>
      <c r="W64" s="57"/>
      <c r="X64" s="57"/>
      <c r="Y64" s="57"/>
      <c r="Z64" s="57"/>
      <c r="AA64" s="57"/>
      <c r="AB64" s="57"/>
      <c r="AC64" s="57"/>
      <c r="AD64" s="57"/>
      <c r="AE64" s="57"/>
    </row>
    <row r="65" spans="1:19" x14ac:dyDescent="0.3">
      <c r="Q65" s="45"/>
      <c r="R65" s="51">
        <f>SUM(R45:R64)</f>
        <v>201</v>
      </c>
      <c r="S65" s="52"/>
    </row>
    <row r="67" spans="1:19" x14ac:dyDescent="0.3">
      <c r="P67" s="61"/>
      <c r="Q67" s="62" t="s">
        <v>190</v>
      </c>
      <c r="R67" s="63">
        <f>R42+R65</f>
        <v>11485</v>
      </c>
      <c r="S67" s="64"/>
    </row>
    <row r="68" spans="1:19" x14ac:dyDescent="0.3">
      <c r="P68" s="61"/>
      <c r="Q68" s="62"/>
      <c r="R68" s="64"/>
      <c r="S68" s="64"/>
    </row>
    <row r="69" spans="1:19" ht="21" x14ac:dyDescent="0.3">
      <c r="A69" s="40" t="s">
        <v>222</v>
      </c>
    </row>
    <row r="70" spans="1:19" ht="18" customHeight="1" x14ac:dyDescent="0.3">
      <c r="A70" s="148" t="s">
        <v>303</v>
      </c>
      <c r="B70" s="149"/>
      <c r="C70" s="149"/>
      <c r="D70" s="149"/>
      <c r="E70" s="149"/>
      <c r="F70" s="149"/>
      <c r="G70" s="149"/>
      <c r="H70" s="149"/>
      <c r="I70" s="149"/>
      <c r="J70" s="149"/>
      <c r="K70" s="149"/>
      <c r="L70" s="149"/>
      <c r="M70" s="149"/>
      <c r="N70" s="149"/>
      <c r="O70" s="149"/>
      <c r="P70" s="149"/>
      <c r="Q70" s="149"/>
      <c r="R70" s="149"/>
      <c r="S70" s="150"/>
    </row>
    <row r="71" spans="1:19" ht="18" customHeight="1" x14ac:dyDescent="0.3">
      <c r="A71" s="153" t="s">
        <v>306</v>
      </c>
      <c r="B71" s="154"/>
      <c r="C71" s="154"/>
      <c r="D71" s="154"/>
      <c r="E71" s="154"/>
      <c r="F71" s="154"/>
      <c r="G71" s="154"/>
      <c r="H71" s="154"/>
      <c r="I71" s="154"/>
      <c r="J71" s="154"/>
      <c r="K71" s="154"/>
      <c r="L71" s="154"/>
      <c r="M71" s="154"/>
      <c r="N71" s="154"/>
      <c r="O71" s="154"/>
      <c r="P71" s="154"/>
      <c r="Q71" s="154"/>
      <c r="R71" s="154"/>
      <c r="S71" s="155"/>
    </row>
    <row r="72" spans="1:19" ht="18" customHeight="1" x14ac:dyDescent="0.3">
      <c r="A72" s="153"/>
      <c r="B72" s="154"/>
      <c r="C72" s="154"/>
      <c r="D72" s="154"/>
      <c r="E72" s="154"/>
      <c r="F72" s="154"/>
      <c r="G72" s="154"/>
      <c r="H72" s="154"/>
      <c r="I72" s="154"/>
      <c r="J72" s="154"/>
      <c r="K72" s="154"/>
      <c r="L72" s="154"/>
      <c r="M72" s="154"/>
      <c r="N72" s="154"/>
      <c r="O72" s="154"/>
      <c r="P72" s="154"/>
      <c r="Q72" s="154"/>
      <c r="R72" s="154"/>
      <c r="S72" s="155"/>
    </row>
    <row r="73" spans="1:19" ht="18" customHeight="1" x14ac:dyDescent="0.3">
      <c r="A73" s="153"/>
      <c r="B73" s="154"/>
      <c r="C73" s="154"/>
      <c r="D73" s="154"/>
      <c r="E73" s="154"/>
      <c r="F73" s="154"/>
      <c r="G73" s="154"/>
      <c r="H73" s="154"/>
      <c r="I73" s="154"/>
      <c r="J73" s="154"/>
      <c r="K73" s="154"/>
      <c r="L73" s="154"/>
      <c r="M73" s="154"/>
      <c r="N73" s="154"/>
      <c r="O73" s="154"/>
      <c r="P73" s="154"/>
      <c r="Q73" s="154"/>
      <c r="R73" s="154"/>
      <c r="S73" s="155"/>
    </row>
    <row r="74" spans="1:19" ht="18" customHeight="1" x14ac:dyDescent="0.3">
      <c r="A74" s="153"/>
      <c r="B74" s="154"/>
      <c r="C74" s="154"/>
      <c r="D74" s="154"/>
      <c r="E74" s="154"/>
      <c r="F74" s="154"/>
      <c r="G74" s="154"/>
      <c r="H74" s="154"/>
      <c r="I74" s="154"/>
      <c r="J74" s="154"/>
      <c r="K74" s="154"/>
      <c r="L74" s="154"/>
      <c r="M74" s="154"/>
      <c r="N74" s="154"/>
      <c r="O74" s="154"/>
      <c r="P74" s="154"/>
      <c r="Q74" s="154"/>
      <c r="R74" s="154"/>
      <c r="S74" s="155"/>
    </row>
    <row r="75" spans="1:19" ht="18" customHeight="1" x14ac:dyDescent="0.3">
      <c r="A75" s="153"/>
      <c r="B75" s="154"/>
      <c r="C75" s="154"/>
      <c r="D75" s="154"/>
      <c r="E75" s="154"/>
      <c r="F75" s="154"/>
      <c r="G75" s="154"/>
      <c r="H75" s="154"/>
      <c r="I75" s="154"/>
      <c r="J75" s="154"/>
      <c r="K75" s="154"/>
      <c r="L75" s="154"/>
      <c r="M75" s="154"/>
      <c r="N75" s="154"/>
      <c r="O75" s="154"/>
      <c r="P75" s="154"/>
      <c r="Q75" s="154"/>
      <c r="R75" s="154"/>
      <c r="S75" s="155"/>
    </row>
    <row r="76" spans="1:19" ht="18" customHeight="1" x14ac:dyDescent="0.3">
      <c r="A76" s="153"/>
      <c r="B76" s="154"/>
      <c r="C76" s="154"/>
      <c r="D76" s="154"/>
      <c r="E76" s="154"/>
      <c r="F76" s="154"/>
      <c r="G76" s="154"/>
      <c r="H76" s="154"/>
      <c r="I76" s="154"/>
      <c r="J76" s="154"/>
      <c r="K76" s="154"/>
      <c r="L76" s="154"/>
      <c r="M76" s="154"/>
      <c r="N76" s="154"/>
      <c r="O76" s="154"/>
      <c r="P76" s="154"/>
      <c r="Q76" s="154"/>
      <c r="R76" s="154"/>
      <c r="S76" s="155"/>
    </row>
    <row r="77" spans="1:19" ht="18" customHeight="1" x14ac:dyDescent="0.3">
      <c r="A77" s="153"/>
      <c r="B77" s="154"/>
      <c r="C77" s="154"/>
      <c r="D77" s="154"/>
      <c r="E77" s="154"/>
      <c r="F77" s="154"/>
      <c r="G77" s="154"/>
      <c r="H77" s="154"/>
      <c r="I77" s="154"/>
      <c r="J77" s="154"/>
      <c r="K77" s="154"/>
      <c r="L77" s="154"/>
      <c r="M77" s="154"/>
      <c r="N77" s="154"/>
      <c r="O77" s="154"/>
      <c r="P77" s="154"/>
      <c r="Q77" s="154"/>
      <c r="R77" s="154"/>
      <c r="S77" s="155"/>
    </row>
    <row r="78" spans="1:19" ht="18" customHeight="1" x14ac:dyDescent="0.3">
      <c r="A78" s="153"/>
      <c r="B78" s="154"/>
      <c r="C78" s="154"/>
      <c r="D78" s="154"/>
      <c r="E78" s="154"/>
      <c r="F78" s="154"/>
      <c r="G78" s="154"/>
      <c r="H78" s="154"/>
      <c r="I78" s="154"/>
      <c r="J78" s="154"/>
      <c r="K78" s="154"/>
      <c r="L78" s="154"/>
      <c r="M78" s="154"/>
      <c r="N78" s="154"/>
      <c r="O78" s="154"/>
      <c r="P78" s="154"/>
      <c r="Q78" s="154"/>
      <c r="R78" s="154"/>
      <c r="S78" s="155"/>
    </row>
    <row r="79" spans="1:19" ht="18" customHeight="1" x14ac:dyDescent="0.3">
      <c r="A79" s="153"/>
      <c r="B79" s="154"/>
      <c r="C79" s="154"/>
      <c r="D79" s="154"/>
      <c r="E79" s="154"/>
      <c r="F79" s="154"/>
      <c r="G79" s="154"/>
      <c r="H79" s="154"/>
      <c r="I79" s="154"/>
      <c r="J79" s="154"/>
      <c r="K79" s="154"/>
      <c r="L79" s="154"/>
      <c r="M79" s="154"/>
      <c r="N79" s="154"/>
      <c r="O79" s="154"/>
      <c r="P79" s="154"/>
      <c r="Q79" s="154"/>
      <c r="R79" s="154"/>
      <c r="S79" s="155"/>
    </row>
    <row r="80" spans="1:19" ht="18" customHeight="1" x14ac:dyDescent="0.3">
      <c r="A80" s="153"/>
      <c r="B80" s="154"/>
      <c r="C80" s="154"/>
      <c r="D80" s="154"/>
      <c r="E80" s="154"/>
      <c r="F80" s="154"/>
      <c r="G80" s="154"/>
      <c r="H80" s="154"/>
      <c r="I80" s="154"/>
      <c r="J80" s="154"/>
      <c r="K80" s="154"/>
      <c r="L80" s="154"/>
      <c r="M80" s="154"/>
      <c r="N80" s="154"/>
      <c r="O80" s="154"/>
      <c r="P80" s="154"/>
      <c r="Q80" s="154"/>
      <c r="R80" s="154"/>
      <c r="S80" s="155"/>
    </row>
    <row r="81" spans="1:19" ht="18" customHeight="1" x14ac:dyDescent="0.3">
      <c r="A81" s="153"/>
      <c r="B81" s="154"/>
      <c r="C81" s="154"/>
      <c r="D81" s="154"/>
      <c r="E81" s="154"/>
      <c r="F81" s="154"/>
      <c r="G81" s="154"/>
      <c r="H81" s="154"/>
      <c r="I81" s="154"/>
      <c r="J81" s="154"/>
      <c r="K81" s="154"/>
      <c r="L81" s="154"/>
      <c r="M81" s="154"/>
      <c r="N81" s="154"/>
      <c r="O81" s="154"/>
      <c r="P81" s="154"/>
      <c r="Q81" s="154"/>
      <c r="R81" s="154"/>
      <c r="S81" s="155"/>
    </row>
    <row r="82" spans="1:19" ht="18" customHeight="1" x14ac:dyDescent="0.3">
      <c r="A82" s="153"/>
      <c r="B82" s="154"/>
      <c r="C82" s="154"/>
      <c r="D82" s="154"/>
      <c r="E82" s="154"/>
      <c r="F82" s="154"/>
      <c r="G82" s="154"/>
      <c r="H82" s="154"/>
      <c r="I82" s="154"/>
      <c r="J82" s="154"/>
      <c r="K82" s="154"/>
      <c r="L82" s="154"/>
      <c r="M82" s="154"/>
      <c r="N82" s="154"/>
      <c r="O82" s="154"/>
      <c r="P82" s="154"/>
      <c r="Q82" s="154"/>
      <c r="R82" s="154"/>
      <c r="S82" s="155"/>
    </row>
    <row r="83" spans="1:19" ht="18" customHeight="1" x14ac:dyDescent="0.3">
      <c r="A83" s="156"/>
      <c r="B83" s="157"/>
      <c r="C83" s="157"/>
      <c r="D83" s="157"/>
      <c r="E83" s="157"/>
      <c r="F83" s="157"/>
      <c r="G83" s="157"/>
      <c r="H83" s="157"/>
      <c r="I83" s="157"/>
      <c r="J83" s="157"/>
      <c r="K83" s="157"/>
      <c r="L83" s="157"/>
      <c r="M83" s="157"/>
      <c r="N83" s="157"/>
      <c r="O83" s="157"/>
      <c r="P83" s="157"/>
      <c r="Q83" s="157"/>
      <c r="R83" s="157"/>
      <c r="S83" s="158"/>
    </row>
  </sheetData>
  <sheetProtection algorithmName="SHA-512" hashValue="C9GD8PCzgb2azR9r/5sOS43sXPmQx8UuQwhejOKtsSpSmi5euXSDJwgDsSUiL67RY9U3cC2Bg37ihiAxBxU+PQ==" saltValue="Z8vCBEM+DFEfKyXN611aQA==" spinCount="100000" sheet="1" objects="1" scenarios="1"/>
  <mergeCells count="35">
    <mergeCell ref="A79:S79"/>
    <mergeCell ref="A80:S80"/>
    <mergeCell ref="A81:S81"/>
    <mergeCell ref="A82:S82"/>
    <mergeCell ref="A83:S83"/>
    <mergeCell ref="A74:S74"/>
    <mergeCell ref="A75:S75"/>
    <mergeCell ref="A76:S76"/>
    <mergeCell ref="A77:S77"/>
    <mergeCell ref="A78:S78"/>
    <mergeCell ref="B59:Q59"/>
    <mergeCell ref="B60:Q60"/>
    <mergeCell ref="A71:S71"/>
    <mergeCell ref="A72:S72"/>
    <mergeCell ref="A73:S73"/>
    <mergeCell ref="A70:S70"/>
    <mergeCell ref="B61:Q61"/>
    <mergeCell ref="B62:Q62"/>
    <mergeCell ref="B63:Q63"/>
    <mergeCell ref="B64:Q64"/>
    <mergeCell ref="B54:Q54"/>
    <mergeCell ref="B55:Q55"/>
    <mergeCell ref="B56:Q56"/>
    <mergeCell ref="B57:Q57"/>
    <mergeCell ref="B58:Q58"/>
    <mergeCell ref="B49:Q49"/>
    <mergeCell ref="B50:Q50"/>
    <mergeCell ref="B51:Q51"/>
    <mergeCell ref="B52:Q52"/>
    <mergeCell ref="B53:Q53"/>
    <mergeCell ref="B44:Q44"/>
    <mergeCell ref="B45:Q45"/>
    <mergeCell ref="B46:Q46"/>
    <mergeCell ref="B47:Q47"/>
    <mergeCell ref="B48:Q4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13">
        <x14:dataValidation type="list" allowBlank="1" showInputMessage="1" showErrorMessage="1" xr:uid="{7A86816E-111A-4D31-AD24-4D043265CCA6}">
          <x14:formula1>
            <xm:f>Products!$A$5:$A$14</xm:f>
          </x14:formula1>
          <xm:sqref>E3:E41</xm:sqref>
        </x14:dataValidation>
        <x14:dataValidation type="list" allowBlank="1" showInputMessage="1" showErrorMessage="1" xr:uid="{7236DADE-9897-4371-9A55-71A4BEB13802}">
          <x14:formula1>
            <xm:f>Products!$A$18:$A$22</xm:f>
          </x14:formula1>
          <xm:sqref>F3:F41</xm:sqref>
        </x14:dataValidation>
        <x14:dataValidation type="list" allowBlank="1" showInputMessage="1" showErrorMessage="1" xr:uid="{18B6F821-06B5-480B-A6C2-820DFF4472BF}">
          <x14:formula1>
            <xm:f>Products!$A$26:$A$30</xm:f>
          </x14:formula1>
          <xm:sqref>G3:G41</xm:sqref>
        </x14:dataValidation>
        <x14:dataValidation type="list" allowBlank="1" showInputMessage="1" showErrorMessage="1" xr:uid="{F67150F4-89CA-4ED8-A563-46B4FBD56D11}">
          <x14:formula1>
            <xm:f>Products!$A$35</xm:f>
          </x14:formula1>
          <xm:sqref>I3:I41</xm:sqref>
        </x14:dataValidation>
        <x14:dataValidation type="list" allowBlank="1" showInputMessage="1" showErrorMessage="1" xr:uid="{ABEA6B84-9B58-479B-9A97-8F14079D2D21}">
          <x14:formula1>
            <xm:f>Products!$A$36</xm:f>
          </x14:formula1>
          <xm:sqref>J3:J41</xm:sqref>
        </x14:dataValidation>
        <x14:dataValidation type="list" allowBlank="1" showInputMessage="1" showErrorMessage="1" xr:uid="{339BD37E-EDCD-461A-9FCD-BBB680783F10}">
          <x14:formula1>
            <xm:f>Products!$A$37</xm:f>
          </x14:formula1>
          <xm:sqref>K3:K41</xm:sqref>
        </x14:dataValidation>
        <x14:dataValidation type="list" allowBlank="1" showInputMessage="1" showErrorMessage="1" xr:uid="{D24E7C79-DD62-435C-ACDC-50751B494B3C}">
          <x14:formula1>
            <xm:f>Products!$A$38</xm:f>
          </x14:formula1>
          <xm:sqref>L3:L41</xm:sqref>
        </x14:dataValidation>
        <x14:dataValidation type="list" allowBlank="1" showInputMessage="1" showErrorMessage="1" xr:uid="{E01FD005-7D9C-4285-BFC4-B7F97FB05858}">
          <x14:formula1>
            <xm:f>Products!$A$39</xm:f>
          </x14:formula1>
          <xm:sqref>M3:M41</xm:sqref>
        </x14:dataValidation>
        <x14:dataValidation type="list" allowBlank="1" showInputMessage="1" showErrorMessage="1" xr:uid="{FFCCCB14-F042-4614-B57E-E89C46902E8A}">
          <x14:formula1>
            <xm:f>Products!$A$40</xm:f>
          </x14:formula1>
          <xm:sqref>N3:N41</xm:sqref>
        </x14:dataValidation>
        <x14:dataValidation type="list" allowBlank="1" showInputMessage="1" showErrorMessage="1" xr:uid="{17BE9016-AB1A-4047-8921-D3557029B2A1}">
          <x14:formula1>
            <xm:f>Products!$A$41</xm:f>
          </x14:formula1>
          <xm:sqref>O3:O41</xm:sqref>
        </x14:dataValidation>
        <x14:dataValidation type="list" allowBlank="1" showInputMessage="1" showErrorMessage="1" xr:uid="{FB49381C-DDD6-4A3D-8BDB-820355992B00}">
          <x14:formula1>
            <xm:f>Products!$A$42</xm:f>
          </x14:formula1>
          <xm:sqref>P3:P41</xm:sqref>
        </x14:dataValidation>
        <x14:dataValidation type="list" allowBlank="1" showInputMessage="1" showErrorMessage="1" xr:uid="{65582E64-3312-45E9-B2BB-3B82FED61D57}">
          <x14:formula1>
            <xm:f>Products!$A$43</xm:f>
          </x14:formula1>
          <xm:sqref>Q3:Q41</xm:sqref>
        </x14:dataValidation>
        <x14:dataValidation type="list" allowBlank="1" showInputMessage="1" showErrorMessage="1" xr:uid="{26AEFE32-547B-4E6D-8865-24A8E7B5110A}">
          <x14:formula1>
            <xm:f>Products!$A$34</xm:f>
          </x14:formula1>
          <xm:sqref>H3:H41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915A6-68DC-4F4F-8E07-427C90E1C7D8}">
  <dimension ref="A1:W85"/>
  <sheetViews>
    <sheetView workbookViewId="0">
      <selection activeCell="A2" sqref="A2"/>
    </sheetView>
  </sheetViews>
  <sheetFormatPr defaultColWidth="9.109375" defaultRowHeight="14.4" x14ac:dyDescent="0.3"/>
  <cols>
    <col min="1" max="1" width="20.6640625" style="1" customWidth="1"/>
    <col min="2" max="2" width="33.33203125" style="1" customWidth="1"/>
    <col min="3" max="3" width="6" style="2" customWidth="1"/>
    <col min="4" max="4" width="10.5546875" style="1" customWidth="1"/>
    <col min="5" max="5" width="23.109375" style="6" customWidth="1"/>
    <col min="6" max="6" width="23.109375" style="1" customWidth="1"/>
    <col min="7" max="7" width="23.109375" style="6" customWidth="1"/>
    <col min="8" max="8" width="13.88671875" style="1" customWidth="1"/>
    <col min="9" max="9" width="92.33203125" style="1" customWidth="1"/>
    <col min="10" max="10" width="21" style="1" bestFit="1" customWidth="1"/>
    <col min="11" max="11" width="20.33203125" style="1" customWidth="1"/>
    <col min="12" max="16384" width="9.109375" style="1"/>
  </cols>
  <sheetData>
    <row r="1" spans="1:10" ht="21" x14ac:dyDescent="0.4">
      <c r="A1" s="16" t="s">
        <v>64</v>
      </c>
      <c r="B1" s="16"/>
      <c r="C1" s="16"/>
      <c r="D1" s="16"/>
      <c r="E1" s="16"/>
      <c r="F1" s="16"/>
      <c r="G1" s="16"/>
      <c r="H1" s="16"/>
    </row>
    <row r="2" spans="1:10" s="12" customFormat="1" ht="159.75" customHeight="1" x14ac:dyDescent="0.3">
      <c r="A2" s="106" t="s">
        <v>0</v>
      </c>
      <c r="B2" s="106" t="s">
        <v>1</v>
      </c>
      <c r="C2" s="106" t="s">
        <v>55</v>
      </c>
      <c r="D2" s="106" t="s">
        <v>54</v>
      </c>
      <c r="E2" s="106" t="s">
        <v>197</v>
      </c>
      <c r="F2" s="106" t="s">
        <v>62</v>
      </c>
      <c r="G2" s="106" t="s">
        <v>198</v>
      </c>
      <c r="H2" s="106" t="s">
        <v>58</v>
      </c>
      <c r="I2" s="106" t="s">
        <v>222</v>
      </c>
    </row>
    <row r="3" spans="1:10" x14ac:dyDescent="0.3">
      <c r="A3" s="76" t="str">
        <f>Materials!A3</f>
        <v>Burroughs Crescent</v>
      </c>
      <c r="B3" s="76" t="str">
        <f>Materials!B3</f>
        <v>Nr sub station</v>
      </c>
      <c r="C3" s="140">
        <f>Materials!C3</f>
        <v>49</v>
      </c>
      <c r="D3" s="76" t="str">
        <f>Materials!D3</f>
        <v>Column</v>
      </c>
      <c r="E3" s="27">
        <v>301</v>
      </c>
      <c r="F3" s="27"/>
      <c r="G3" s="27"/>
      <c r="H3" s="79">
        <f>SUM(E3:G3)</f>
        <v>301</v>
      </c>
      <c r="I3" s="25"/>
      <c r="J3" s="5"/>
    </row>
    <row r="4" spans="1:10" x14ac:dyDescent="0.3">
      <c r="A4" s="76" t="str">
        <f>Materials!A4</f>
        <v>Burroughs Crescent</v>
      </c>
      <c r="B4" s="76" t="str">
        <f>Materials!B4</f>
        <v>By Footpath</v>
      </c>
      <c r="C4" s="140">
        <f>Materials!C4</f>
        <v>50</v>
      </c>
      <c r="D4" s="76" t="str">
        <f>Materials!D4</f>
        <v>Column</v>
      </c>
      <c r="E4" s="27">
        <v>302</v>
      </c>
      <c r="F4" s="27">
        <v>300</v>
      </c>
      <c r="G4" s="27"/>
      <c r="H4" s="79">
        <f t="shared" ref="H4:H41" si="0">SUM(E4:G4)</f>
        <v>602</v>
      </c>
      <c r="I4" s="25"/>
      <c r="J4" s="5"/>
    </row>
    <row r="5" spans="1:10" x14ac:dyDescent="0.3">
      <c r="A5" s="76" t="str">
        <f>Materials!A5</f>
        <v>Burroughs Crescent</v>
      </c>
      <c r="B5" s="76" t="str">
        <f>Materials!B5</f>
        <v>opp no. 20</v>
      </c>
      <c r="C5" s="140">
        <f>Materials!C5</f>
        <v>51</v>
      </c>
      <c r="D5" s="76" t="str">
        <f>Materials!D5</f>
        <v>Column</v>
      </c>
      <c r="E5" s="27">
        <v>303</v>
      </c>
      <c r="F5" s="27">
        <v>301</v>
      </c>
      <c r="G5" s="27"/>
      <c r="H5" s="79">
        <f t="shared" si="0"/>
        <v>604</v>
      </c>
      <c r="I5" s="25"/>
      <c r="J5" s="5"/>
    </row>
    <row r="6" spans="1:10" x14ac:dyDescent="0.3">
      <c r="A6" s="76" t="str">
        <f>Materials!A6</f>
        <v>Burroughs Crescent</v>
      </c>
      <c r="B6" s="76" t="str">
        <f>Materials!B6</f>
        <v>o/s no. 13</v>
      </c>
      <c r="C6" s="140">
        <f>Materials!C6</f>
        <v>52</v>
      </c>
      <c r="D6" s="76" t="str">
        <f>Materials!D6</f>
        <v>Column</v>
      </c>
      <c r="E6" s="27">
        <v>304</v>
      </c>
      <c r="F6" s="27">
        <v>302</v>
      </c>
      <c r="G6" s="27"/>
      <c r="H6" s="79">
        <f t="shared" si="0"/>
        <v>606</v>
      </c>
      <c r="I6" s="25"/>
      <c r="J6" s="5"/>
    </row>
    <row r="7" spans="1:10" x14ac:dyDescent="0.3">
      <c r="A7" s="76" t="str">
        <f>Materials!A7</f>
        <v>Burroughs Crescent</v>
      </c>
      <c r="B7" s="76" t="str">
        <f>Materials!B7</f>
        <v>Nr no. 2</v>
      </c>
      <c r="C7" s="140">
        <f>Materials!C7</f>
        <v>53</v>
      </c>
      <c r="D7" s="76" t="str">
        <f>Materials!D7</f>
        <v>Column</v>
      </c>
      <c r="E7" s="27">
        <v>305</v>
      </c>
      <c r="F7" s="27">
        <v>303</v>
      </c>
      <c r="G7" s="27"/>
      <c r="H7" s="79">
        <f t="shared" si="0"/>
        <v>608</v>
      </c>
      <c r="I7" s="25"/>
      <c r="J7" s="5"/>
    </row>
    <row r="8" spans="1:10" x14ac:dyDescent="0.3">
      <c r="A8" s="76" t="str">
        <f>Materials!A8</f>
        <v>Burroughs Crescent</v>
      </c>
      <c r="B8" s="76" t="str">
        <f>Materials!B8</f>
        <v>1st in Alleyway to Chalklands</v>
      </c>
      <c r="C8" s="140" t="str">
        <f>Materials!C8</f>
        <v>X</v>
      </c>
      <c r="D8" s="76" t="str">
        <f>Materials!D8</f>
        <v>Column</v>
      </c>
      <c r="E8" s="27">
        <v>306</v>
      </c>
      <c r="F8" s="27"/>
      <c r="G8" s="27"/>
      <c r="H8" s="79">
        <f t="shared" si="0"/>
        <v>306</v>
      </c>
      <c r="I8" s="25"/>
      <c r="J8" s="5"/>
    </row>
    <row r="9" spans="1:10" x14ac:dyDescent="0.3">
      <c r="A9" s="76" t="str">
        <f>Materials!A9</f>
        <v>Burroughs Crescent</v>
      </c>
      <c r="B9" s="76" t="str">
        <f>Materials!B9</f>
        <v>2nd in Alleyway to Chalklands</v>
      </c>
      <c r="C9" s="140" t="str">
        <f>Materials!C9</f>
        <v>XX</v>
      </c>
      <c r="D9" s="76" t="str">
        <f>Materials!D9</f>
        <v>Column</v>
      </c>
      <c r="E9" s="27">
        <v>307</v>
      </c>
      <c r="F9" s="27"/>
      <c r="G9" s="27"/>
      <c r="H9" s="79">
        <f t="shared" si="0"/>
        <v>307</v>
      </c>
      <c r="I9" s="25"/>
      <c r="J9" s="5"/>
    </row>
    <row r="10" spans="1:10" x14ac:dyDescent="0.3">
      <c r="A10" s="76" t="str">
        <f>Materials!A10</f>
        <v>Church Road</v>
      </c>
      <c r="B10" s="76" t="str">
        <f>Materials!B10</f>
        <v>o/s Kings Head Pub</v>
      </c>
      <c r="C10" s="140">
        <f>Materials!C10</f>
        <v>1</v>
      </c>
      <c r="D10" s="76" t="str">
        <f>Materials!D10</f>
        <v>Bracket</v>
      </c>
      <c r="E10" s="27">
        <v>308</v>
      </c>
      <c r="F10" s="27"/>
      <c r="G10" s="27"/>
      <c r="H10" s="79">
        <f t="shared" si="0"/>
        <v>308</v>
      </c>
      <c r="I10" s="25"/>
      <c r="J10" s="5"/>
    </row>
    <row r="11" spans="1:10" x14ac:dyDescent="0.3">
      <c r="A11" s="76" t="str">
        <f>Materials!A11</f>
        <v>Church Road</v>
      </c>
      <c r="B11" s="76" t="str">
        <f>Materials!B11</f>
        <v>o/s The Bramleys</v>
      </c>
      <c r="C11" s="140">
        <f>Materials!C11</f>
        <v>2</v>
      </c>
      <c r="D11" s="76" t="str">
        <f>Materials!D11</f>
        <v>Bracket</v>
      </c>
      <c r="E11" s="27">
        <v>309</v>
      </c>
      <c r="F11" s="27"/>
      <c r="G11" s="27">
        <v>100</v>
      </c>
      <c r="H11" s="79">
        <f t="shared" si="0"/>
        <v>409</v>
      </c>
      <c r="I11" s="25" t="s">
        <v>239</v>
      </c>
      <c r="J11" s="5"/>
    </row>
    <row r="12" spans="1:10" x14ac:dyDescent="0.3">
      <c r="A12" s="76" t="str">
        <f>Materials!A12</f>
        <v>Church Road</v>
      </c>
      <c r="B12" s="76" t="str">
        <f>Materials!B12</f>
        <v>o/s The Old Cottage</v>
      </c>
      <c r="C12" s="140">
        <f>Materials!C12</f>
        <v>3</v>
      </c>
      <c r="D12" s="76" t="str">
        <f>Materials!D12</f>
        <v>Bracket</v>
      </c>
      <c r="E12" s="27">
        <v>310</v>
      </c>
      <c r="F12" s="27"/>
      <c r="G12" s="27"/>
      <c r="H12" s="79">
        <f t="shared" si="0"/>
        <v>310</v>
      </c>
      <c r="I12" s="25"/>
      <c r="J12" s="5"/>
    </row>
    <row r="13" spans="1:10" x14ac:dyDescent="0.3">
      <c r="A13" s="76" t="str">
        <f>Materials!A13</f>
        <v>Church Road</v>
      </c>
      <c r="B13" s="76" t="str">
        <f>Materials!B13</f>
        <v>o/s Manaton</v>
      </c>
      <c r="C13" s="140">
        <f>Materials!C13</f>
        <v>4</v>
      </c>
      <c r="D13" s="76" t="str">
        <f>Materials!D13</f>
        <v>Bracket</v>
      </c>
      <c r="E13" s="27">
        <v>311</v>
      </c>
      <c r="F13" s="27"/>
      <c r="G13" s="27"/>
      <c r="H13" s="79">
        <f t="shared" si="0"/>
        <v>311</v>
      </c>
      <c r="I13" s="25"/>
      <c r="J13" s="5"/>
    </row>
    <row r="14" spans="1:10" x14ac:dyDescent="0.3">
      <c r="A14" s="76" t="str">
        <f>Materials!A14</f>
        <v>Church Road</v>
      </c>
      <c r="B14" s="76" t="str">
        <f>Materials!B14</f>
        <v>o/s Manor Farmhouse</v>
      </c>
      <c r="C14" s="140">
        <f>Materials!C14</f>
        <v>5</v>
      </c>
      <c r="D14" s="76" t="str">
        <f>Materials!D14</f>
        <v>Bracket</v>
      </c>
      <c r="E14" s="27">
        <v>312</v>
      </c>
      <c r="F14" s="27"/>
      <c r="G14" s="27"/>
      <c r="H14" s="79">
        <f t="shared" si="0"/>
        <v>312</v>
      </c>
      <c r="I14" s="25"/>
      <c r="J14" s="5"/>
    </row>
    <row r="15" spans="1:10" x14ac:dyDescent="0.3">
      <c r="A15" s="76" t="str">
        <f>Materials!A15</f>
        <v>Coldmoorholme Lane</v>
      </c>
      <c r="B15" s="76" t="str">
        <f>Materials!B15</f>
        <v>Nr Cedar lodge</v>
      </c>
      <c r="C15" s="140">
        <f>Materials!C15</f>
        <v>20</v>
      </c>
      <c r="D15" s="76" t="str">
        <f>Materials!D15</f>
        <v>Bracket</v>
      </c>
      <c r="E15" s="27">
        <v>313</v>
      </c>
      <c r="F15" s="27">
        <v>304</v>
      </c>
      <c r="G15" s="27"/>
      <c r="H15" s="79">
        <f t="shared" si="0"/>
        <v>617</v>
      </c>
      <c r="I15" s="25"/>
      <c r="J15" s="5"/>
    </row>
    <row r="16" spans="1:10" x14ac:dyDescent="0.3">
      <c r="A16" s="76" t="str">
        <f>Materials!A16</f>
        <v>Coldmoorholme Lane</v>
      </c>
      <c r="B16" s="76" t="str">
        <f>Materials!B16</f>
        <v>o/s sub station</v>
      </c>
      <c r="C16" s="140">
        <f>Materials!C16</f>
        <v>21</v>
      </c>
      <c r="D16" s="76" t="str">
        <f>Materials!D16</f>
        <v>Bracket</v>
      </c>
      <c r="E16" s="27">
        <v>314</v>
      </c>
      <c r="F16" s="27"/>
      <c r="G16" s="27"/>
      <c r="H16" s="79">
        <f t="shared" si="0"/>
        <v>314</v>
      </c>
      <c r="I16" s="25"/>
      <c r="J16" s="5"/>
    </row>
    <row r="17" spans="1:10" x14ac:dyDescent="0.3">
      <c r="A17" s="76" t="str">
        <f>Materials!A17</f>
        <v>Coldmoorholme Lane</v>
      </c>
      <c r="B17" s="76" t="str">
        <f>Materials!B17</f>
        <v>o/s Coldmoorholme Cottage</v>
      </c>
      <c r="C17" s="140">
        <f>Materials!C17</f>
        <v>22</v>
      </c>
      <c r="D17" s="76" t="str">
        <f>Materials!D17</f>
        <v>Bracket</v>
      </c>
      <c r="E17" s="27">
        <v>315</v>
      </c>
      <c r="F17" s="27"/>
      <c r="G17" s="27"/>
      <c r="H17" s="79">
        <f t="shared" si="0"/>
        <v>315</v>
      </c>
      <c r="I17" s="25"/>
      <c r="J17" s="5"/>
    </row>
    <row r="18" spans="1:10" x14ac:dyDescent="0.3">
      <c r="A18" s="76" t="str">
        <f>Materials!A18</f>
        <v>Coldmoorholme Lane</v>
      </c>
      <c r="B18" s="76" t="str">
        <f>Materials!B18</f>
        <v>Junc Spade Oak Meadows</v>
      </c>
      <c r="C18" s="140">
        <f>Materials!C18</f>
        <v>23</v>
      </c>
      <c r="D18" s="76" t="str">
        <f>Materials!D18</f>
        <v>Column</v>
      </c>
      <c r="E18" s="27">
        <v>316</v>
      </c>
      <c r="F18" s="27">
        <v>305</v>
      </c>
      <c r="G18" s="27"/>
      <c r="H18" s="79">
        <f t="shared" si="0"/>
        <v>621</v>
      </c>
      <c r="I18" s="25"/>
      <c r="J18" s="5"/>
    </row>
    <row r="19" spans="1:10" x14ac:dyDescent="0.3">
      <c r="A19" s="76" t="str">
        <f>Materials!A19</f>
        <v>Coldmoorholme Lane</v>
      </c>
      <c r="B19" s="76" t="str">
        <f>Materials!B19</f>
        <v>opp New Lodge</v>
      </c>
      <c r="C19" s="140">
        <f>Materials!C19</f>
        <v>24</v>
      </c>
      <c r="D19" s="76" t="str">
        <f>Materials!D19</f>
        <v>Column</v>
      </c>
      <c r="E19" s="27">
        <v>317</v>
      </c>
      <c r="F19" s="27"/>
      <c r="G19" s="27"/>
      <c r="H19" s="79">
        <f t="shared" si="0"/>
        <v>317</v>
      </c>
      <c r="I19" s="25"/>
      <c r="J19" s="5"/>
    </row>
    <row r="20" spans="1:10" x14ac:dyDescent="0.3">
      <c r="A20" s="76" t="str">
        <f>Materials!A20</f>
        <v>Coldmoorholme Lane</v>
      </c>
      <c r="B20" s="76" t="str">
        <f>Materials!B20</f>
        <v>Nr Spade Oak Pub</v>
      </c>
      <c r="C20" s="140">
        <f>Materials!C20</f>
        <v>25</v>
      </c>
      <c r="D20" s="76" t="str">
        <f>Materials!D20</f>
        <v>Bracket</v>
      </c>
      <c r="E20" s="27">
        <v>318</v>
      </c>
      <c r="F20" s="27">
        <v>306</v>
      </c>
      <c r="G20" s="27"/>
      <c r="H20" s="79">
        <f t="shared" si="0"/>
        <v>624</v>
      </c>
      <c r="I20" s="25"/>
      <c r="J20" s="5"/>
    </row>
    <row r="21" spans="1:10" x14ac:dyDescent="0.3">
      <c r="A21" s="76" t="str">
        <f>Materials!A21</f>
        <v>Fern Lane</v>
      </c>
      <c r="B21" s="76" t="str">
        <f>Materials!B21</f>
        <v>o/s Two Oaks</v>
      </c>
      <c r="C21" s="140">
        <f>Materials!C21</f>
        <v>15</v>
      </c>
      <c r="D21" s="76" t="str">
        <f>Materials!D21</f>
        <v>Bracket</v>
      </c>
      <c r="E21" s="27">
        <v>319</v>
      </c>
      <c r="F21" s="27"/>
      <c r="G21" s="27"/>
      <c r="H21" s="79">
        <f t="shared" si="0"/>
        <v>319</v>
      </c>
      <c r="I21" s="25"/>
      <c r="J21" s="5"/>
    </row>
    <row r="22" spans="1:10" x14ac:dyDescent="0.3">
      <c r="A22" s="76" t="str">
        <f>Materials!A22</f>
        <v>Fern Lane</v>
      </c>
      <c r="B22" s="76" t="str">
        <f>Materials!B22</f>
        <v>o/s Brambles</v>
      </c>
      <c r="C22" s="140">
        <f>Materials!C22</f>
        <v>16</v>
      </c>
      <c r="D22" s="76" t="str">
        <f>Materials!D22</f>
        <v>Bracket</v>
      </c>
      <c r="E22" s="27">
        <v>320</v>
      </c>
      <c r="F22" s="27"/>
      <c r="G22" s="27"/>
      <c r="H22" s="79">
        <f t="shared" si="0"/>
        <v>320</v>
      </c>
      <c r="I22" s="25"/>
      <c r="J22" s="5"/>
    </row>
    <row r="23" spans="1:10" x14ac:dyDescent="0.3">
      <c r="A23" s="76" t="str">
        <f>Materials!A23</f>
        <v>Fern Lane</v>
      </c>
      <c r="B23" s="76" t="str">
        <f>Materials!B23</f>
        <v>by post box</v>
      </c>
      <c r="C23" s="140">
        <f>Materials!C23</f>
        <v>17</v>
      </c>
      <c r="D23" s="76" t="str">
        <f>Materials!D23</f>
        <v>Bracket</v>
      </c>
      <c r="E23" s="27">
        <v>321</v>
      </c>
      <c r="F23" s="27"/>
      <c r="G23" s="27"/>
      <c r="H23" s="79">
        <f t="shared" si="0"/>
        <v>321</v>
      </c>
      <c r="I23" s="25"/>
      <c r="J23" s="5"/>
    </row>
    <row r="24" spans="1:10" x14ac:dyDescent="0.3">
      <c r="A24" s="76" t="str">
        <f>Materials!A24</f>
        <v>Fern Lane</v>
      </c>
      <c r="B24" s="76" t="str">
        <f>Materials!B24</f>
        <v>Adj Fern House</v>
      </c>
      <c r="C24" s="140">
        <f>Materials!C24</f>
        <v>18</v>
      </c>
      <c r="D24" s="76" t="str">
        <f>Materials!D24</f>
        <v>Bracket</v>
      </c>
      <c r="E24" s="27">
        <v>322</v>
      </c>
      <c r="F24" s="27"/>
      <c r="G24" s="27"/>
      <c r="H24" s="79">
        <f t="shared" si="0"/>
        <v>322</v>
      </c>
      <c r="I24" s="25"/>
      <c r="J24" s="5"/>
    </row>
    <row r="25" spans="1:10" x14ac:dyDescent="0.3">
      <c r="A25" s="76" t="str">
        <f>Materials!A25</f>
        <v>Fern Lane</v>
      </c>
      <c r="B25" s="76" t="str">
        <f>Materials!B25</f>
        <v>o/s Broadhaven</v>
      </c>
      <c r="C25" s="140">
        <f>Materials!C25</f>
        <v>19</v>
      </c>
      <c r="D25" s="76" t="str">
        <f>Materials!D25</f>
        <v>Bracket</v>
      </c>
      <c r="E25" s="27">
        <v>323</v>
      </c>
      <c r="F25" s="27"/>
      <c r="G25" s="27"/>
      <c r="H25" s="79">
        <f t="shared" si="0"/>
        <v>323</v>
      </c>
      <c r="I25" s="25"/>
      <c r="J25" s="5"/>
    </row>
    <row r="26" spans="1:10" x14ac:dyDescent="0.3">
      <c r="A26" s="76" t="str">
        <f>Materials!A26</f>
        <v>Oakfield Road</v>
      </c>
      <c r="B26" s="76" t="str">
        <f>Materials!B26</f>
        <v>o/s Abbotts Mead</v>
      </c>
      <c r="C26" s="140">
        <f>Materials!C26</f>
        <v>58</v>
      </c>
      <c r="D26" s="76" t="str">
        <f>Materials!D26</f>
        <v>Column</v>
      </c>
      <c r="E26" s="27">
        <v>324</v>
      </c>
      <c r="F26" s="27">
        <v>307</v>
      </c>
      <c r="G26" s="27"/>
      <c r="H26" s="79">
        <f t="shared" si="0"/>
        <v>631</v>
      </c>
      <c r="I26" s="25"/>
      <c r="J26" s="5"/>
    </row>
    <row r="27" spans="1:10" x14ac:dyDescent="0.3">
      <c r="A27" s="76" t="str">
        <f>Materials!A27</f>
        <v>Oakfield Road</v>
      </c>
      <c r="B27" s="76" t="str">
        <f>Materials!B27</f>
        <v>o/s The Chuntry</v>
      </c>
      <c r="C27" s="140">
        <f>Materials!C27</f>
        <v>59</v>
      </c>
      <c r="D27" s="76" t="str">
        <f>Materials!D27</f>
        <v>Column</v>
      </c>
      <c r="E27" s="27">
        <v>325</v>
      </c>
      <c r="F27" s="27">
        <v>308</v>
      </c>
      <c r="G27" s="27"/>
      <c r="H27" s="79">
        <f t="shared" si="0"/>
        <v>633</v>
      </c>
      <c r="I27" s="25"/>
      <c r="J27" s="5"/>
    </row>
    <row r="28" spans="1:10" x14ac:dyDescent="0.3">
      <c r="A28" s="76" t="str">
        <f>Materials!A28</f>
        <v>Oakfield Road</v>
      </c>
      <c r="B28" s="76" t="str">
        <f>Materials!B28</f>
        <v>o/s Firtrees</v>
      </c>
      <c r="C28" s="140">
        <f>Materials!C28</f>
        <v>406</v>
      </c>
      <c r="D28" s="76" t="str">
        <f>Materials!D28</f>
        <v>Column</v>
      </c>
      <c r="E28" s="27">
        <v>326</v>
      </c>
      <c r="F28" s="27"/>
      <c r="G28" s="27"/>
      <c r="H28" s="79">
        <f t="shared" si="0"/>
        <v>326</v>
      </c>
      <c r="I28" s="25"/>
      <c r="J28" s="5"/>
    </row>
    <row r="29" spans="1:10" x14ac:dyDescent="0.3">
      <c r="A29" s="76" t="str">
        <f>Materials!A29</f>
        <v>School Lane</v>
      </c>
      <c r="B29" s="76" t="str">
        <f>Materials!B29</f>
        <v>o/s Garden Cottage</v>
      </c>
      <c r="C29" s="140">
        <f>Materials!C29</f>
        <v>6</v>
      </c>
      <c r="D29" s="76" t="str">
        <f>Materials!D29</f>
        <v>Bracket</v>
      </c>
      <c r="E29" s="27">
        <v>327</v>
      </c>
      <c r="F29" s="27"/>
      <c r="G29" s="27"/>
      <c r="H29" s="79">
        <f t="shared" si="0"/>
        <v>327</v>
      </c>
      <c r="I29" s="25"/>
      <c r="J29" s="5"/>
    </row>
    <row r="30" spans="1:10" x14ac:dyDescent="0.3">
      <c r="A30" s="76" t="str">
        <f>Materials!A30</f>
        <v>School Lane</v>
      </c>
      <c r="B30" s="76" t="str">
        <f>Materials!B30</f>
        <v>opp Meadow Cottage</v>
      </c>
      <c r="C30" s="140">
        <f>Materials!C30</f>
        <v>7</v>
      </c>
      <c r="D30" s="76" t="str">
        <f>Materials!D30</f>
        <v>Bracket</v>
      </c>
      <c r="E30" s="27">
        <v>328</v>
      </c>
      <c r="F30" s="27"/>
      <c r="G30" s="27"/>
      <c r="H30" s="79">
        <f t="shared" si="0"/>
        <v>328</v>
      </c>
      <c r="I30" s="25"/>
      <c r="J30" s="5"/>
    </row>
    <row r="31" spans="1:10" x14ac:dyDescent="0.3">
      <c r="A31" s="76" t="str">
        <f>Materials!A31</f>
        <v>The Moor</v>
      </c>
      <c r="B31" s="76" t="str">
        <f>Materials!B31</f>
        <v>Nr Wee Bridge</v>
      </c>
      <c r="C31" s="140">
        <f>Materials!C31</f>
        <v>1</v>
      </c>
      <c r="D31" s="76" t="str">
        <f>Materials!D31</f>
        <v>Column</v>
      </c>
      <c r="E31" s="27">
        <v>329</v>
      </c>
      <c r="F31" s="27"/>
      <c r="G31" s="27"/>
      <c r="H31" s="79">
        <f t="shared" si="0"/>
        <v>329</v>
      </c>
      <c r="I31" s="25"/>
      <c r="J31" s="5">
        <v>447.53</v>
      </c>
    </row>
    <row r="32" spans="1:10" x14ac:dyDescent="0.3">
      <c r="A32" s="76" t="str">
        <f>Materials!A32</f>
        <v>Wendover Road</v>
      </c>
      <c r="B32" s="76" t="str">
        <f>Materials!B32</f>
        <v>o/s no. 5</v>
      </c>
      <c r="C32" s="140">
        <f>Materials!C32</f>
        <v>61</v>
      </c>
      <c r="D32" s="76" t="str">
        <f>Materials!D32</f>
        <v>Column</v>
      </c>
      <c r="E32" s="27">
        <v>330</v>
      </c>
      <c r="F32" s="27">
        <v>309</v>
      </c>
      <c r="G32" s="27"/>
      <c r="H32" s="79">
        <f t="shared" si="0"/>
        <v>639</v>
      </c>
      <c r="I32" s="25"/>
      <c r="J32" s="5"/>
    </row>
    <row r="33" spans="1:20" x14ac:dyDescent="0.3">
      <c r="A33" s="76" t="str">
        <f>Materials!A33</f>
        <v>Wendover Road</v>
      </c>
      <c r="B33" s="76" t="str">
        <f>Materials!B33</f>
        <v>o/s no. 14</v>
      </c>
      <c r="C33" s="140">
        <f>Materials!C33</f>
        <v>62</v>
      </c>
      <c r="D33" s="76" t="str">
        <f>Materials!D33</f>
        <v>Column</v>
      </c>
      <c r="E33" s="27">
        <v>331</v>
      </c>
      <c r="F33" s="27">
        <v>310</v>
      </c>
      <c r="G33" s="27"/>
      <c r="H33" s="79">
        <f t="shared" si="0"/>
        <v>641</v>
      </c>
      <c r="I33" s="25"/>
      <c r="J33" s="5"/>
    </row>
    <row r="34" spans="1:20" x14ac:dyDescent="0.3">
      <c r="A34" s="76" t="str">
        <f>Materials!A34</f>
        <v>Wendover Road</v>
      </c>
      <c r="B34" s="76" t="str">
        <f>Materials!B34</f>
        <v>o/s Claytons County Primary School</v>
      </c>
      <c r="C34" s="140">
        <f>Materials!C34</f>
        <v>63</v>
      </c>
      <c r="D34" s="76" t="str">
        <f>Materials!D34</f>
        <v>Column</v>
      </c>
      <c r="E34" s="27">
        <v>332</v>
      </c>
      <c r="F34" s="27">
        <v>311</v>
      </c>
      <c r="G34" s="27"/>
      <c r="H34" s="79">
        <f t="shared" si="0"/>
        <v>643</v>
      </c>
      <c r="I34" s="25"/>
      <c r="J34" s="5"/>
    </row>
    <row r="35" spans="1:20" x14ac:dyDescent="0.3">
      <c r="A35" s="76" t="str">
        <f>Materials!A35</f>
        <v>Wendover Road</v>
      </c>
      <c r="B35" s="76" t="str">
        <f>Materials!B35</f>
        <v>o/s no. 32</v>
      </c>
      <c r="C35" s="140">
        <f>Materials!C35</f>
        <v>64</v>
      </c>
      <c r="D35" s="76" t="str">
        <f>Materials!D35</f>
        <v>Column</v>
      </c>
      <c r="E35" s="27">
        <v>333</v>
      </c>
      <c r="F35" s="27"/>
      <c r="G35" s="27"/>
      <c r="H35" s="79">
        <f t="shared" si="0"/>
        <v>333</v>
      </c>
      <c r="I35" s="25"/>
      <c r="J35" s="5"/>
    </row>
    <row r="36" spans="1:20" x14ac:dyDescent="0.3">
      <c r="A36" s="76" t="str">
        <f>Materials!A36</f>
        <v>Wendover Road</v>
      </c>
      <c r="B36" s="76" t="str">
        <f>Materials!B36</f>
        <v>o/s Thames Water</v>
      </c>
      <c r="C36" s="140">
        <f>Materials!C36</f>
        <v>65</v>
      </c>
      <c r="D36" s="76" t="str">
        <f>Materials!D36</f>
        <v>Column</v>
      </c>
      <c r="E36" s="27">
        <v>334</v>
      </c>
      <c r="F36" s="27"/>
      <c r="G36" s="27"/>
      <c r="H36" s="79">
        <f t="shared" si="0"/>
        <v>334</v>
      </c>
      <c r="I36" s="25"/>
      <c r="J36" s="5"/>
    </row>
    <row r="37" spans="1:20" x14ac:dyDescent="0.3">
      <c r="A37" s="76" t="str">
        <f>Materials!A37</f>
        <v>Wendover Road</v>
      </c>
      <c r="B37" s="76" t="str">
        <f>Materials!B37</f>
        <v>o/s School Playing Field</v>
      </c>
      <c r="C37" s="140">
        <f>Materials!C37</f>
        <v>66</v>
      </c>
      <c r="D37" s="76" t="str">
        <f>Materials!D37</f>
        <v>Column</v>
      </c>
      <c r="E37" s="27">
        <v>335</v>
      </c>
      <c r="F37" s="27"/>
      <c r="G37" s="27"/>
      <c r="H37" s="79">
        <f t="shared" si="0"/>
        <v>335</v>
      </c>
      <c r="I37" s="25"/>
      <c r="J37" s="5"/>
      <c r="L37" s="1">
        <f>5370.36/12</f>
        <v>447.53</v>
      </c>
    </row>
    <row r="38" spans="1:20" x14ac:dyDescent="0.3">
      <c r="A38" s="76" t="str">
        <f>Materials!A38</f>
        <v>Wendover Road</v>
      </c>
      <c r="B38" s="76" t="str">
        <f>Materials!B38</f>
        <v>o/s Conkers</v>
      </c>
      <c r="C38" s="140">
        <f>Materials!C38</f>
        <v>67</v>
      </c>
      <c r="D38" s="76" t="str">
        <f>Materials!D38</f>
        <v>Column</v>
      </c>
      <c r="E38" s="27">
        <v>336</v>
      </c>
      <c r="F38" s="27"/>
      <c r="G38" s="27"/>
      <c r="H38" s="79">
        <f t="shared" si="0"/>
        <v>336</v>
      </c>
      <c r="I38" s="25"/>
      <c r="J38" s="5"/>
    </row>
    <row r="39" spans="1:20" x14ac:dyDescent="0.3">
      <c r="A39" s="76" t="str">
        <f>Materials!A39</f>
        <v>Winchbottom Lane</v>
      </c>
      <c r="B39" s="76" t="str">
        <f>Materials!B39</f>
        <v>o/s Lawnswood</v>
      </c>
      <c r="C39" s="140">
        <f>Materials!C39</f>
        <v>1</v>
      </c>
      <c r="D39" s="76" t="str">
        <f>Materials!D39</f>
        <v>Column</v>
      </c>
      <c r="E39" s="27">
        <v>337</v>
      </c>
      <c r="F39" s="27"/>
      <c r="G39" s="27"/>
      <c r="H39" s="79">
        <f t="shared" si="0"/>
        <v>337</v>
      </c>
      <c r="I39" s="25"/>
      <c r="J39" s="5"/>
    </row>
    <row r="40" spans="1:20" x14ac:dyDescent="0.3">
      <c r="A40" s="76" t="str">
        <f>Materials!A40</f>
        <v>Winchbottom Lane</v>
      </c>
      <c r="B40" s="76" t="str">
        <f>Materials!B40</f>
        <v>o/s Redroofs</v>
      </c>
      <c r="C40" s="140">
        <f>Materials!C40</f>
        <v>2</v>
      </c>
      <c r="D40" s="76" t="str">
        <f>Materials!D40</f>
        <v>Column</v>
      </c>
      <c r="E40" s="27">
        <v>338</v>
      </c>
      <c r="F40" s="27"/>
      <c r="G40" s="27"/>
      <c r="H40" s="79">
        <f t="shared" si="0"/>
        <v>338</v>
      </c>
      <c r="I40" s="25"/>
      <c r="J40" s="5"/>
    </row>
    <row r="41" spans="1:20" x14ac:dyDescent="0.3">
      <c r="A41" s="76" t="str">
        <f>Materials!A41</f>
        <v>Winchbottom Lane</v>
      </c>
      <c r="B41" s="76" t="str">
        <f>Materials!B41</f>
        <v>o/s Kantarra</v>
      </c>
      <c r="C41" s="140">
        <f>Materials!C41</f>
        <v>3</v>
      </c>
      <c r="D41" s="76" t="str">
        <f>Materials!D41</f>
        <v>Column</v>
      </c>
      <c r="E41" s="27">
        <v>339</v>
      </c>
      <c r="F41" s="27"/>
      <c r="G41" s="27"/>
      <c r="H41" s="79">
        <f t="shared" si="0"/>
        <v>339</v>
      </c>
      <c r="I41" s="25"/>
      <c r="J41" s="5"/>
    </row>
    <row r="42" spans="1:20" s="9" customFormat="1" x14ac:dyDescent="0.3">
      <c r="C42" s="45"/>
      <c r="F42" s="45"/>
      <c r="G42" s="45"/>
      <c r="H42" s="139">
        <f>SUM(H3:H41)</f>
        <v>16246</v>
      </c>
      <c r="J42" s="46"/>
      <c r="K42" s="45"/>
      <c r="M42" s="46"/>
      <c r="N42" s="46"/>
      <c r="Q42" s="45" t="s">
        <v>102</v>
      </c>
      <c r="R42" s="51">
        <f>SUM(R3:R41)</f>
        <v>0</v>
      </c>
      <c r="S42" s="67"/>
      <c r="T42" s="67"/>
    </row>
    <row r="44" spans="1:20" ht="21" x14ac:dyDescent="0.4">
      <c r="A44" s="173" t="s">
        <v>90</v>
      </c>
      <c r="B44" s="173"/>
      <c r="C44" s="173"/>
      <c r="D44" s="173"/>
      <c r="E44" s="173"/>
      <c r="F44" s="173"/>
      <c r="G44" s="173"/>
      <c r="H44" s="173"/>
    </row>
    <row r="45" spans="1:20" s="12" customFormat="1" x14ac:dyDescent="0.3">
      <c r="A45" s="125" t="s">
        <v>65</v>
      </c>
      <c r="B45" s="174" t="s">
        <v>66</v>
      </c>
      <c r="C45" s="174"/>
      <c r="D45" s="174"/>
      <c r="E45" s="174"/>
      <c r="F45" s="174"/>
      <c r="G45" s="174"/>
      <c r="H45" s="10" t="s">
        <v>58</v>
      </c>
    </row>
    <row r="46" spans="1:20" s="3" customFormat="1" x14ac:dyDescent="0.3">
      <c r="A46" s="125">
        <v>1</v>
      </c>
      <c r="B46" s="165" t="s">
        <v>187</v>
      </c>
      <c r="C46" s="165"/>
      <c r="D46" s="165"/>
      <c r="E46" s="165"/>
      <c r="F46" s="165"/>
      <c r="G46" s="165"/>
      <c r="H46" s="28">
        <v>250</v>
      </c>
    </row>
    <row r="47" spans="1:20" s="3" customFormat="1" x14ac:dyDescent="0.3">
      <c r="A47" s="125">
        <v>2</v>
      </c>
      <c r="B47" s="165" t="s">
        <v>189</v>
      </c>
      <c r="C47" s="165"/>
      <c r="D47" s="165"/>
      <c r="E47" s="165"/>
      <c r="F47" s="165"/>
      <c r="G47" s="165"/>
      <c r="H47" s="28">
        <v>251</v>
      </c>
    </row>
    <row r="48" spans="1:20" s="3" customFormat="1" x14ac:dyDescent="0.3">
      <c r="A48" s="125">
        <v>3</v>
      </c>
      <c r="B48" s="165" t="s">
        <v>112</v>
      </c>
      <c r="C48" s="165"/>
      <c r="D48" s="165"/>
      <c r="E48" s="165"/>
      <c r="F48" s="165"/>
      <c r="G48" s="165"/>
      <c r="H48" s="28">
        <v>252</v>
      </c>
    </row>
    <row r="49" spans="1:8" s="3" customFormat="1" x14ac:dyDescent="0.3">
      <c r="A49" s="125">
        <v>4</v>
      </c>
      <c r="B49" s="165"/>
      <c r="C49" s="165"/>
      <c r="D49" s="165"/>
      <c r="E49" s="165"/>
      <c r="F49" s="165"/>
      <c r="G49" s="165"/>
      <c r="H49" s="28"/>
    </row>
    <row r="50" spans="1:8" s="3" customFormat="1" x14ac:dyDescent="0.3">
      <c r="A50" s="125">
        <v>5</v>
      </c>
      <c r="B50" s="165"/>
      <c r="C50" s="165"/>
      <c r="D50" s="165"/>
      <c r="E50" s="165"/>
      <c r="F50" s="165"/>
      <c r="G50" s="165"/>
      <c r="H50" s="28"/>
    </row>
    <row r="51" spans="1:8" s="3" customFormat="1" x14ac:dyDescent="0.3">
      <c r="A51" s="125">
        <v>6</v>
      </c>
      <c r="B51" s="165"/>
      <c r="C51" s="165"/>
      <c r="D51" s="165"/>
      <c r="E51" s="165"/>
      <c r="F51" s="165"/>
      <c r="G51" s="165"/>
      <c r="H51" s="28"/>
    </row>
    <row r="52" spans="1:8" s="3" customFormat="1" x14ac:dyDescent="0.3">
      <c r="A52" s="125">
        <v>7</v>
      </c>
      <c r="B52" s="165"/>
      <c r="C52" s="165"/>
      <c r="D52" s="165"/>
      <c r="E52" s="165"/>
      <c r="F52" s="165"/>
      <c r="G52" s="165"/>
      <c r="H52" s="28"/>
    </row>
    <row r="53" spans="1:8" s="3" customFormat="1" x14ac:dyDescent="0.3">
      <c r="A53" s="125">
        <v>8</v>
      </c>
      <c r="B53" s="165"/>
      <c r="C53" s="165"/>
      <c r="D53" s="165"/>
      <c r="E53" s="165"/>
      <c r="F53" s="165"/>
      <c r="G53" s="165"/>
      <c r="H53" s="28"/>
    </row>
    <row r="54" spans="1:8" s="3" customFormat="1" x14ac:dyDescent="0.3">
      <c r="A54" s="125">
        <v>9</v>
      </c>
      <c r="B54" s="165"/>
      <c r="C54" s="165"/>
      <c r="D54" s="165"/>
      <c r="E54" s="165"/>
      <c r="F54" s="165"/>
      <c r="G54" s="165"/>
      <c r="H54" s="28"/>
    </row>
    <row r="55" spans="1:8" s="3" customFormat="1" x14ac:dyDescent="0.3">
      <c r="A55" s="125">
        <v>10</v>
      </c>
      <c r="B55" s="165"/>
      <c r="C55" s="165"/>
      <c r="D55" s="165"/>
      <c r="E55" s="165"/>
      <c r="F55" s="165"/>
      <c r="G55" s="165"/>
      <c r="H55" s="28"/>
    </row>
    <row r="56" spans="1:8" s="3" customFormat="1" x14ac:dyDescent="0.3">
      <c r="A56" s="125">
        <v>11</v>
      </c>
      <c r="B56" s="165"/>
      <c r="C56" s="165"/>
      <c r="D56" s="165"/>
      <c r="E56" s="165"/>
      <c r="F56" s="165"/>
      <c r="G56" s="165"/>
      <c r="H56" s="28"/>
    </row>
    <row r="57" spans="1:8" s="3" customFormat="1" x14ac:dyDescent="0.3">
      <c r="A57" s="125">
        <v>12</v>
      </c>
      <c r="B57" s="165"/>
      <c r="C57" s="165"/>
      <c r="D57" s="165"/>
      <c r="E57" s="165"/>
      <c r="F57" s="165"/>
      <c r="G57" s="165"/>
      <c r="H57" s="28"/>
    </row>
    <row r="58" spans="1:8" s="3" customFormat="1" x14ac:dyDescent="0.3">
      <c r="A58" s="125">
        <v>13</v>
      </c>
      <c r="B58" s="165"/>
      <c r="C58" s="165"/>
      <c r="D58" s="165"/>
      <c r="E58" s="165"/>
      <c r="F58" s="165"/>
      <c r="G58" s="165"/>
      <c r="H58" s="28"/>
    </row>
    <row r="59" spans="1:8" s="3" customFormat="1" x14ac:dyDescent="0.3">
      <c r="A59" s="125">
        <v>14</v>
      </c>
      <c r="B59" s="165"/>
      <c r="C59" s="165"/>
      <c r="D59" s="165"/>
      <c r="E59" s="165"/>
      <c r="F59" s="165"/>
      <c r="G59" s="165"/>
      <c r="H59" s="28"/>
    </row>
    <row r="60" spans="1:8" s="3" customFormat="1" x14ac:dyDescent="0.3">
      <c r="A60" s="125">
        <v>15</v>
      </c>
      <c r="B60" s="165"/>
      <c r="C60" s="165"/>
      <c r="D60" s="165"/>
      <c r="E60" s="165"/>
      <c r="F60" s="165"/>
      <c r="G60" s="165"/>
      <c r="H60" s="28"/>
    </row>
    <row r="61" spans="1:8" s="3" customFormat="1" x14ac:dyDescent="0.3">
      <c r="A61" s="125">
        <v>16</v>
      </c>
      <c r="B61" s="165"/>
      <c r="C61" s="165"/>
      <c r="D61" s="165"/>
      <c r="E61" s="165"/>
      <c r="F61" s="165"/>
      <c r="G61" s="165"/>
      <c r="H61" s="28"/>
    </row>
    <row r="62" spans="1:8" s="3" customFormat="1" x14ac:dyDescent="0.3">
      <c r="A62" s="125">
        <v>17</v>
      </c>
      <c r="B62" s="165"/>
      <c r="C62" s="165"/>
      <c r="D62" s="165"/>
      <c r="E62" s="165"/>
      <c r="F62" s="165"/>
      <c r="G62" s="165"/>
      <c r="H62" s="28"/>
    </row>
    <row r="63" spans="1:8" s="3" customFormat="1" x14ac:dyDescent="0.3">
      <c r="A63" s="125">
        <v>18</v>
      </c>
      <c r="B63" s="165"/>
      <c r="C63" s="165"/>
      <c r="D63" s="165"/>
      <c r="E63" s="165"/>
      <c r="F63" s="165"/>
      <c r="G63" s="165"/>
      <c r="H63" s="28"/>
    </row>
    <row r="64" spans="1:8" s="3" customFormat="1" x14ac:dyDescent="0.3">
      <c r="A64" s="125">
        <v>19</v>
      </c>
      <c r="B64" s="165"/>
      <c r="C64" s="165"/>
      <c r="D64" s="165"/>
      <c r="E64" s="165"/>
      <c r="F64" s="165"/>
      <c r="G64" s="165"/>
      <c r="H64" s="28"/>
    </row>
    <row r="65" spans="1:23" s="3" customFormat="1" x14ac:dyDescent="0.3">
      <c r="A65" s="125">
        <v>20</v>
      </c>
      <c r="B65" s="165"/>
      <c r="C65" s="165"/>
      <c r="D65" s="165"/>
      <c r="E65" s="165"/>
      <c r="F65" s="165"/>
      <c r="G65" s="165"/>
      <c r="H65" s="28"/>
    </row>
    <row r="66" spans="1:23" x14ac:dyDescent="0.3">
      <c r="G66" s="68"/>
      <c r="H66" s="8">
        <f>SUM(H46:H65)</f>
        <v>753</v>
      </c>
      <c r="I66" s="3"/>
      <c r="J66" s="3"/>
      <c r="K66" s="3"/>
      <c r="L66" s="3"/>
      <c r="M66" s="3"/>
      <c r="N66" s="3"/>
      <c r="O66" s="3"/>
      <c r="P66" s="3"/>
      <c r="Q66" s="3"/>
      <c r="R66" s="3"/>
      <c r="S66" s="3"/>
    </row>
    <row r="67" spans="1:23" x14ac:dyDescent="0.3">
      <c r="I67" s="3"/>
      <c r="J67" s="3"/>
      <c r="K67" s="3"/>
      <c r="L67" s="3"/>
      <c r="M67" s="3"/>
      <c r="N67" s="3"/>
      <c r="O67" s="3"/>
      <c r="P67" s="3"/>
      <c r="Q67" s="3"/>
      <c r="R67" s="3"/>
      <c r="S67" s="3"/>
    </row>
    <row r="68" spans="1:23" x14ac:dyDescent="0.3">
      <c r="G68" s="68" t="s">
        <v>191</v>
      </c>
      <c r="H68" s="8">
        <f>H42+H66</f>
        <v>16999</v>
      </c>
      <c r="I68" s="3"/>
      <c r="J68" s="3"/>
      <c r="K68" s="3"/>
      <c r="L68" s="3"/>
      <c r="M68" s="3"/>
      <c r="N68" s="3"/>
      <c r="O68" s="3"/>
      <c r="P68" s="3"/>
      <c r="Q68" s="3"/>
      <c r="R68" s="3"/>
      <c r="S68" s="3"/>
    </row>
    <row r="69" spans="1:23" x14ac:dyDescent="0.3">
      <c r="I69" s="3"/>
      <c r="J69" s="3"/>
      <c r="K69" s="3"/>
      <c r="L69" s="3"/>
      <c r="M69" s="3"/>
      <c r="N69" s="3"/>
      <c r="O69" s="3"/>
      <c r="P69" s="3"/>
      <c r="Q69" s="3"/>
      <c r="R69" s="3"/>
      <c r="S69" s="3"/>
    </row>
    <row r="70" spans="1:23" s="9" customFormat="1" ht="21" x14ac:dyDescent="0.3">
      <c r="A70" s="40" t="s">
        <v>222</v>
      </c>
      <c r="C70" s="45"/>
      <c r="F70" s="45"/>
      <c r="G70" s="45"/>
      <c r="H70" s="45"/>
      <c r="I70" s="3"/>
      <c r="J70" s="3"/>
      <c r="K70" s="3"/>
      <c r="L70" s="3"/>
      <c r="M70" s="3"/>
      <c r="N70" s="3"/>
      <c r="O70" s="3"/>
      <c r="P70" s="3"/>
      <c r="Q70" s="3"/>
      <c r="R70" s="3"/>
      <c r="S70" s="3"/>
      <c r="T70" s="15"/>
      <c r="U70" s="15"/>
      <c r="V70" s="15"/>
      <c r="W70" s="15"/>
    </row>
    <row r="71" spans="1:23" s="9" customFormat="1" ht="17.25" customHeight="1" x14ac:dyDescent="0.3">
      <c r="A71" s="148" t="s">
        <v>301</v>
      </c>
      <c r="B71" s="149"/>
      <c r="C71" s="149"/>
      <c r="D71" s="149"/>
      <c r="E71" s="149"/>
      <c r="F71" s="149"/>
      <c r="G71" s="149"/>
      <c r="H71" s="150"/>
      <c r="I71" s="3"/>
      <c r="J71" s="3"/>
      <c r="K71" s="3"/>
      <c r="L71" s="3"/>
      <c r="M71" s="3"/>
      <c r="N71" s="3"/>
      <c r="O71" s="3"/>
      <c r="P71" s="3"/>
      <c r="Q71" s="3"/>
      <c r="R71" s="3"/>
      <c r="S71" s="3"/>
      <c r="T71" s="15"/>
      <c r="U71" s="15"/>
      <c r="V71" s="15"/>
      <c r="W71" s="15"/>
    </row>
    <row r="72" spans="1:23" s="9" customFormat="1" ht="17.25" customHeight="1" x14ac:dyDescent="0.3">
      <c r="A72" s="153" t="s">
        <v>307</v>
      </c>
      <c r="B72" s="154"/>
      <c r="C72" s="154"/>
      <c r="D72" s="154"/>
      <c r="E72" s="154"/>
      <c r="F72" s="154"/>
      <c r="G72" s="154"/>
      <c r="H72" s="155"/>
      <c r="I72" s="3"/>
      <c r="J72" s="3"/>
      <c r="K72" s="3"/>
      <c r="L72" s="3"/>
      <c r="M72" s="3"/>
      <c r="N72" s="3"/>
      <c r="O72" s="3"/>
      <c r="P72" s="3"/>
      <c r="Q72" s="3"/>
      <c r="R72" s="3"/>
      <c r="S72" s="3"/>
      <c r="T72" s="15"/>
      <c r="U72" s="15"/>
      <c r="V72" s="15"/>
      <c r="W72" s="15"/>
    </row>
    <row r="73" spans="1:23" s="9" customFormat="1" ht="17.25" customHeight="1" x14ac:dyDescent="0.3">
      <c r="A73" s="153"/>
      <c r="B73" s="154"/>
      <c r="C73" s="154"/>
      <c r="D73" s="154"/>
      <c r="E73" s="154"/>
      <c r="F73" s="154"/>
      <c r="G73" s="154"/>
      <c r="H73" s="155"/>
      <c r="I73" s="3"/>
      <c r="J73" s="3"/>
      <c r="K73" s="3"/>
      <c r="L73" s="3"/>
      <c r="M73" s="3"/>
      <c r="N73" s="3"/>
      <c r="O73" s="3"/>
      <c r="P73" s="3"/>
      <c r="Q73" s="3"/>
      <c r="R73" s="3"/>
      <c r="S73" s="3"/>
      <c r="T73" s="15"/>
      <c r="U73" s="15"/>
      <c r="V73" s="15"/>
      <c r="W73" s="15"/>
    </row>
    <row r="74" spans="1:23" s="9" customFormat="1" ht="17.25" customHeight="1" x14ac:dyDescent="0.3">
      <c r="A74" s="153"/>
      <c r="B74" s="154"/>
      <c r="C74" s="154"/>
      <c r="D74" s="154"/>
      <c r="E74" s="154"/>
      <c r="F74" s="154"/>
      <c r="G74" s="154"/>
      <c r="H74" s="155"/>
      <c r="I74" s="3"/>
      <c r="J74" s="3"/>
      <c r="K74" s="3"/>
      <c r="L74" s="3"/>
      <c r="M74" s="3"/>
      <c r="N74" s="3"/>
      <c r="O74" s="3"/>
      <c r="P74" s="3"/>
      <c r="Q74" s="3"/>
      <c r="R74" s="3"/>
      <c r="S74" s="3"/>
      <c r="T74" s="15"/>
      <c r="U74" s="15"/>
      <c r="V74" s="15"/>
      <c r="W74" s="15"/>
    </row>
    <row r="75" spans="1:23" s="9" customFormat="1" ht="17.25" customHeight="1" x14ac:dyDescent="0.3">
      <c r="A75" s="153"/>
      <c r="B75" s="154"/>
      <c r="C75" s="154"/>
      <c r="D75" s="154"/>
      <c r="E75" s="154"/>
      <c r="F75" s="154"/>
      <c r="G75" s="154"/>
      <c r="H75" s="155"/>
      <c r="I75" s="3"/>
      <c r="J75" s="3"/>
      <c r="K75" s="3"/>
      <c r="L75" s="3"/>
      <c r="M75" s="3"/>
      <c r="N75" s="3"/>
      <c r="O75" s="3"/>
      <c r="P75" s="3"/>
      <c r="Q75" s="3"/>
      <c r="R75" s="3"/>
      <c r="S75" s="3"/>
      <c r="T75" s="15"/>
      <c r="U75" s="15"/>
      <c r="V75" s="15"/>
      <c r="W75" s="15"/>
    </row>
    <row r="76" spans="1:23" s="9" customFormat="1" ht="17.25" customHeight="1" x14ac:dyDescent="0.3">
      <c r="A76" s="153"/>
      <c r="B76" s="154"/>
      <c r="C76" s="154"/>
      <c r="D76" s="154"/>
      <c r="E76" s="154"/>
      <c r="F76" s="154"/>
      <c r="G76" s="154"/>
      <c r="H76" s="155"/>
      <c r="I76" s="3"/>
      <c r="J76" s="3"/>
      <c r="K76" s="3"/>
      <c r="L76" s="3"/>
      <c r="M76" s="3"/>
      <c r="N76" s="3"/>
      <c r="O76" s="3"/>
      <c r="P76" s="3"/>
      <c r="Q76" s="3"/>
      <c r="R76" s="3"/>
      <c r="S76" s="3"/>
      <c r="T76" s="15"/>
      <c r="U76" s="15"/>
      <c r="V76" s="15"/>
      <c r="W76" s="15"/>
    </row>
    <row r="77" spans="1:23" s="9" customFormat="1" ht="17.25" customHeight="1" x14ac:dyDescent="0.3">
      <c r="A77" s="153"/>
      <c r="B77" s="154"/>
      <c r="C77" s="154"/>
      <c r="D77" s="154"/>
      <c r="E77" s="154"/>
      <c r="F77" s="154"/>
      <c r="G77" s="154"/>
      <c r="H77" s="155"/>
      <c r="I77" s="3"/>
      <c r="J77" s="3"/>
      <c r="K77" s="3"/>
      <c r="L77" s="3"/>
      <c r="M77" s="3"/>
      <c r="N77" s="3"/>
      <c r="O77" s="3"/>
      <c r="P77" s="3"/>
      <c r="Q77" s="3"/>
      <c r="R77" s="3"/>
      <c r="S77" s="3"/>
      <c r="T77" s="15"/>
      <c r="U77" s="15"/>
      <c r="V77" s="15"/>
      <c r="W77" s="15"/>
    </row>
    <row r="78" spans="1:23" s="9" customFormat="1" ht="17.25" customHeight="1" x14ac:dyDescent="0.3">
      <c r="A78" s="153"/>
      <c r="B78" s="154"/>
      <c r="C78" s="154"/>
      <c r="D78" s="154"/>
      <c r="E78" s="154"/>
      <c r="F78" s="154"/>
      <c r="G78" s="154"/>
      <c r="H78" s="155"/>
      <c r="I78" s="3"/>
      <c r="J78" s="3"/>
      <c r="K78" s="3"/>
      <c r="L78" s="3"/>
      <c r="M78" s="3"/>
      <c r="N78" s="3"/>
      <c r="O78" s="3"/>
      <c r="P78" s="3"/>
      <c r="Q78" s="3"/>
      <c r="R78" s="3"/>
      <c r="S78" s="3"/>
      <c r="T78" s="15"/>
      <c r="U78" s="15"/>
      <c r="V78" s="15"/>
      <c r="W78" s="15"/>
    </row>
    <row r="79" spans="1:23" s="9" customFormat="1" ht="17.25" customHeight="1" x14ac:dyDescent="0.3">
      <c r="A79" s="153"/>
      <c r="B79" s="154"/>
      <c r="C79" s="154"/>
      <c r="D79" s="154"/>
      <c r="E79" s="154"/>
      <c r="F79" s="154"/>
      <c r="G79" s="154"/>
      <c r="H79" s="155"/>
      <c r="I79" s="3"/>
      <c r="J79" s="3"/>
      <c r="K79" s="3"/>
      <c r="L79" s="3"/>
      <c r="M79" s="3"/>
      <c r="N79" s="3"/>
      <c r="O79" s="3"/>
      <c r="P79" s="3"/>
      <c r="Q79" s="3"/>
      <c r="R79" s="3"/>
      <c r="S79" s="3"/>
      <c r="T79" s="15"/>
      <c r="U79" s="15"/>
      <c r="V79" s="15"/>
      <c r="W79" s="15"/>
    </row>
    <row r="80" spans="1:23" s="9" customFormat="1" ht="17.25" customHeight="1" x14ac:dyDescent="0.3">
      <c r="A80" s="153"/>
      <c r="B80" s="154"/>
      <c r="C80" s="154"/>
      <c r="D80" s="154"/>
      <c r="E80" s="154"/>
      <c r="F80" s="154"/>
      <c r="G80" s="154"/>
      <c r="H80" s="155"/>
      <c r="I80" s="3"/>
      <c r="J80" s="3"/>
      <c r="K80" s="3"/>
      <c r="L80" s="3"/>
      <c r="M80" s="3"/>
      <c r="N80" s="3"/>
      <c r="O80" s="3"/>
      <c r="P80" s="3"/>
      <c r="Q80" s="3"/>
      <c r="R80" s="3"/>
      <c r="S80" s="3"/>
      <c r="T80" s="15"/>
      <c r="U80" s="15"/>
      <c r="V80" s="15"/>
      <c r="W80" s="15"/>
    </row>
    <row r="81" spans="1:23" s="9" customFormat="1" ht="17.25" customHeight="1" x14ac:dyDescent="0.3">
      <c r="A81" s="153"/>
      <c r="B81" s="154"/>
      <c r="C81" s="154"/>
      <c r="D81" s="154"/>
      <c r="E81" s="154"/>
      <c r="F81" s="154"/>
      <c r="G81" s="154"/>
      <c r="H81" s="155"/>
      <c r="I81" s="3"/>
      <c r="J81" s="3"/>
      <c r="K81" s="3"/>
      <c r="L81" s="3"/>
      <c r="M81" s="3"/>
      <c r="N81" s="3"/>
      <c r="O81" s="3"/>
      <c r="P81" s="3"/>
      <c r="Q81" s="3"/>
      <c r="R81" s="3"/>
      <c r="S81" s="3"/>
      <c r="T81" s="15"/>
      <c r="U81" s="15"/>
      <c r="V81" s="15"/>
      <c r="W81" s="15"/>
    </row>
    <row r="82" spans="1:23" s="9" customFormat="1" ht="17.25" customHeight="1" x14ac:dyDescent="0.3">
      <c r="A82" s="153"/>
      <c r="B82" s="154"/>
      <c r="C82" s="154"/>
      <c r="D82" s="154"/>
      <c r="E82" s="154"/>
      <c r="F82" s="154"/>
      <c r="G82" s="154"/>
      <c r="H82" s="155"/>
      <c r="I82" s="3"/>
      <c r="J82" s="3"/>
      <c r="K82" s="3"/>
      <c r="L82" s="3"/>
      <c r="M82" s="3"/>
      <c r="N82" s="3"/>
      <c r="O82" s="3"/>
      <c r="P82" s="3"/>
      <c r="Q82" s="3"/>
      <c r="R82" s="3"/>
      <c r="S82" s="3"/>
      <c r="T82" s="15"/>
      <c r="U82" s="15"/>
      <c r="V82" s="15"/>
      <c r="W82" s="15"/>
    </row>
    <row r="83" spans="1:23" s="9" customFormat="1" ht="17.25" customHeight="1" x14ac:dyDescent="0.3">
      <c r="A83" s="153"/>
      <c r="B83" s="154"/>
      <c r="C83" s="154"/>
      <c r="D83" s="154"/>
      <c r="E83" s="154"/>
      <c r="F83" s="154"/>
      <c r="G83" s="154"/>
      <c r="H83" s="155"/>
      <c r="I83" s="3"/>
      <c r="J83" s="3"/>
      <c r="K83" s="3"/>
      <c r="L83" s="3"/>
      <c r="M83" s="3"/>
      <c r="N83" s="3"/>
      <c r="O83" s="3"/>
      <c r="P83" s="3"/>
      <c r="Q83" s="3"/>
      <c r="R83" s="3"/>
      <c r="S83" s="3"/>
      <c r="T83" s="15"/>
      <c r="U83" s="15"/>
      <c r="V83" s="15"/>
      <c r="W83" s="15"/>
    </row>
    <row r="84" spans="1:23" s="9" customFormat="1" ht="17.25" customHeight="1" x14ac:dyDescent="0.3">
      <c r="A84" s="153"/>
      <c r="B84" s="154"/>
      <c r="C84" s="154"/>
      <c r="D84" s="154"/>
      <c r="E84" s="154"/>
      <c r="F84" s="154"/>
      <c r="G84" s="154"/>
      <c r="H84" s="155"/>
      <c r="I84" s="3"/>
      <c r="J84" s="3"/>
      <c r="K84" s="3"/>
      <c r="L84" s="3"/>
      <c r="M84" s="3"/>
      <c r="N84" s="3"/>
      <c r="O84" s="3"/>
      <c r="P84" s="3"/>
      <c r="Q84" s="3"/>
      <c r="R84" s="3"/>
      <c r="S84" s="3"/>
      <c r="T84" s="15"/>
      <c r="U84" s="15"/>
      <c r="V84" s="15"/>
      <c r="W84" s="15"/>
    </row>
    <row r="85" spans="1:23" s="9" customFormat="1" ht="17.25" customHeight="1" x14ac:dyDescent="0.3">
      <c r="A85" s="156"/>
      <c r="B85" s="157"/>
      <c r="C85" s="157"/>
      <c r="D85" s="157"/>
      <c r="E85" s="157"/>
      <c r="F85" s="157"/>
      <c r="G85" s="157"/>
      <c r="H85" s="158"/>
      <c r="I85" s="3"/>
      <c r="J85" s="3"/>
      <c r="K85" s="3"/>
      <c r="L85" s="3"/>
      <c r="M85" s="3"/>
      <c r="N85" s="3"/>
      <c r="O85" s="3"/>
      <c r="P85" s="3"/>
      <c r="Q85" s="3"/>
      <c r="R85" s="3"/>
      <c r="S85" s="3"/>
      <c r="T85" s="15"/>
      <c r="U85" s="15"/>
      <c r="V85" s="15"/>
      <c r="W85" s="15"/>
    </row>
  </sheetData>
  <sheetProtection algorithmName="SHA-512" hashValue="8pmTbbtDWkEEa4r/kDkWbYGv0NrZ5brbWv1ZzOqQSFh8sycY09IrrY/l6OONif0IhpW0nYtzMpODedxP/PcAuw==" saltValue="djeLLK0BkQLCwkJId+vPlg==" spinCount="100000" sheet="1" objects="1" scenarios="1"/>
  <mergeCells count="37">
    <mergeCell ref="A82:H82"/>
    <mergeCell ref="A83:H83"/>
    <mergeCell ref="A84:H84"/>
    <mergeCell ref="A85:H85"/>
    <mergeCell ref="A77:H77"/>
    <mergeCell ref="A78:H78"/>
    <mergeCell ref="A79:H79"/>
    <mergeCell ref="A80:H80"/>
    <mergeCell ref="A81:H81"/>
    <mergeCell ref="A72:H72"/>
    <mergeCell ref="A73:H73"/>
    <mergeCell ref="A74:H74"/>
    <mergeCell ref="A75:H75"/>
    <mergeCell ref="A76:H76"/>
    <mergeCell ref="B54:G54"/>
    <mergeCell ref="A44:H44"/>
    <mergeCell ref="B45:G45"/>
    <mergeCell ref="B46:G46"/>
    <mergeCell ref="B47:G47"/>
    <mergeCell ref="B48:G48"/>
    <mergeCell ref="B49:G49"/>
    <mergeCell ref="B50:G50"/>
    <mergeCell ref="B51:G51"/>
    <mergeCell ref="B52:G52"/>
    <mergeCell ref="B53:G53"/>
    <mergeCell ref="A71:H71"/>
    <mergeCell ref="B55:G55"/>
    <mergeCell ref="B56:G56"/>
    <mergeCell ref="B57:G57"/>
    <mergeCell ref="B58:G58"/>
    <mergeCell ref="B59:G59"/>
    <mergeCell ref="B60:G60"/>
    <mergeCell ref="B61:G61"/>
    <mergeCell ref="B62:G62"/>
    <mergeCell ref="B63:G63"/>
    <mergeCell ref="B64:G64"/>
    <mergeCell ref="B65:G6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CB0DE-5FF6-4A71-940E-19EA431F2C88}">
  <dimension ref="A1:I43"/>
  <sheetViews>
    <sheetView workbookViewId="0">
      <selection activeCell="H2" sqref="H2"/>
    </sheetView>
  </sheetViews>
  <sheetFormatPr defaultColWidth="9.109375" defaultRowHeight="14.4" x14ac:dyDescent="0.3"/>
  <cols>
    <col min="1" max="1" width="20.6640625" style="1" customWidth="1"/>
    <col min="2" max="2" width="33.33203125" style="1" customWidth="1"/>
    <col min="3" max="3" width="6" style="2" customWidth="1"/>
    <col min="4" max="4" width="10.5546875" style="1" customWidth="1"/>
    <col min="5" max="5" width="37.88671875" style="6" customWidth="1"/>
    <col min="6" max="6" width="37.88671875" style="1" customWidth="1"/>
    <col min="7" max="7" width="37.88671875" style="6" customWidth="1"/>
    <col min="8" max="8" width="17.88671875" style="1" customWidth="1"/>
    <col min="9" max="9" width="21" style="1" bestFit="1" customWidth="1"/>
    <col min="10" max="10" width="20.33203125" style="1" customWidth="1"/>
    <col min="11" max="16384" width="9.109375" style="1"/>
  </cols>
  <sheetData>
    <row r="1" spans="1:9" s="3" customFormat="1" ht="21" x14ac:dyDescent="0.4">
      <c r="A1" s="16" t="s">
        <v>108</v>
      </c>
      <c r="B1" s="16"/>
      <c r="C1" s="16"/>
      <c r="D1" s="16"/>
      <c r="E1" s="16"/>
      <c r="F1" s="16"/>
      <c r="G1" s="16"/>
    </row>
    <row r="2" spans="1:9" s="12" customFormat="1" ht="99.75" customHeight="1" x14ac:dyDescent="0.3">
      <c r="A2" s="10" t="s">
        <v>0</v>
      </c>
      <c r="B2" s="10" t="s">
        <v>1</v>
      </c>
      <c r="C2" s="10" t="s">
        <v>55</v>
      </c>
      <c r="D2" s="10" t="s">
        <v>54</v>
      </c>
      <c r="E2" s="10" t="s">
        <v>92</v>
      </c>
      <c r="F2" s="10" t="s">
        <v>101</v>
      </c>
      <c r="G2" s="10" t="s">
        <v>79</v>
      </c>
    </row>
    <row r="3" spans="1:9" x14ac:dyDescent="0.3">
      <c r="A3" s="4" t="str">
        <f>Materials!A3</f>
        <v>Burroughs Crescent</v>
      </c>
      <c r="B3" s="4" t="str">
        <f>Materials!B3</f>
        <v>Nr sub station</v>
      </c>
      <c r="C3" s="7">
        <f>Materials!C3</f>
        <v>49</v>
      </c>
      <c r="D3" s="4" t="str">
        <f>Materials!D3</f>
        <v>Column</v>
      </c>
      <c r="E3" s="13">
        <f>Materials!R3</f>
        <v>260</v>
      </c>
      <c r="F3" s="8">
        <f>Works!H3</f>
        <v>301</v>
      </c>
      <c r="G3" s="13">
        <f>SUM(E3:F3)</f>
        <v>561</v>
      </c>
      <c r="I3" s="5"/>
    </row>
    <row r="4" spans="1:9" x14ac:dyDescent="0.3">
      <c r="A4" s="4" t="str">
        <f>Materials!A4</f>
        <v>Burroughs Crescent</v>
      </c>
      <c r="B4" s="4" t="str">
        <f>Materials!B4</f>
        <v>By Footpath</v>
      </c>
      <c r="C4" s="7">
        <f>Materials!C4</f>
        <v>50</v>
      </c>
      <c r="D4" s="4" t="str">
        <f>Materials!D4</f>
        <v>Column</v>
      </c>
      <c r="E4" s="13">
        <f>Materials!R4</f>
        <v>432</v>
      </c>
      <c r="F4" s="8">
        <f>Works!H4</f>
        <v>602</v>
      </c>
      <c r="G4" s="13">
        <f t="shared" ref="G4:G42" si="0">SUM(E4:F4)</f>
        <v>1034</v>
      </c>
      <c r="I4" s="5"/>
    </row>
    <row r="5" spans="1:9" x14ac:dyDescent="0.3">
      <c r="A5" s="4" t="str">
        <f>Materials!A5</f>
        <v>Burroughs Crescent</v>
      </c>
      <c r="B5" s="4" t="str">
        <f>Materials!B5</f>
        <v>opp no. 20</v>
      </c>
      <c r="C5" s="7">
        <f>Materials!C5</f>
        <v>51</v>
      </c>
      <c r="D5" s="4" t="str">
        <f>Materials!D5</f>
        <v>Column</v>
      </c>
      <c r="E5" s="13">
        <f>Materials!R5</f>
        <v>430</v>
      </c>
      <c r="F5" s="8">
        <f>Works!H5</f>
        <v>604</v>
      </c>
      <c r="G5" s="13">
        <f t="shared" si="0"/>
        <v>1034</v>
      </c>
      <c r="I5" s="5"/>
    </row>
    <row r="6" spans="1:9" x14ac:dyDescent="0.3">
      <c r="A6" s="4" t="str">
        <f>Materials!A6</f>
        <v>Burroughs Crescent</v>
      </c>
      <c r="B6" s="4" t="str">
        <f>Materials!B6</f>
        <v>o/s no. 13</v>
      </c>
      <c r="C6" s="7">
        <f>Materials!C6</f>
        <v>52</v>
      </c>
      <c r="D6" s="4" t="str">
        <f>Materials!D6</f>
        <v>Column</v>
      </c>
      <c r="E6" s="13">
        <f>Materials!R6</f>
        <v>430</v>
      </c>
      <c r="F6" s="8">
        <f>Works!H6</f>
        <v>606</v>
      </c>
      <c r="G6" s="13">
        <f t="shared" si="0"/>
        <v>1036</v>
      </c>
      <c r="I6" s="5"/>
    </row>
    <row r="7" spans="1:9" x14ac:dyDescent="0.3">
      <c r="A7" s="4" t="str">
        <f>Materials!A7</f>
        <v>Burroughs Crescent</v>
      </c>
      <c r="B7" s="4" t="str">
        <f>Materials!B7</f>
        <v>Nr no. 2</v>
      </c>
      <c r="C7" s="7">
        <f>Materials!C7</f>
        <v>53</v>
      </c>
      <c r="D7" s="4" t="str">
        <f>Materials!D7</f>
        <v>Column</v>
      </c>
      <c r="E7" s="13">
        <f>Materials!R7</f>
        <v>432</v>
      </c>
      <c r="F7" s="8">
        <f>Works!H7</f>
        <v>608</v>
      </c>
      <c r="G7" s="13">
        <f t="shared" si="0"/>
        <v>1040</v>
      </c>
      <c r="I7" s="5"/>
    </row>
    <row r="8" spans="1:9" x14ac:dyDescent="0.3">
      <c r="A8" s="4" t="str">
        <f>Materials!A8</f>
        <v>Burroughs Crescent</v>
      </c>
      <c r="B8" s="4" t="str">
        <f>Materials!B8</f>
        <v>1st in Alleyway to Chalklands</v>
      </c>
      <c r="C8" s="7" t="str">
        <f>Materials!C8</f>
        <v>X</v>
      </c>
      <c r="D8" s="4" t="str">
        <f>Materials!D8</f>
        <v>Column</v>
      </c>
      <c r="E8" s="13">
        <f>Materials!R8</f>
        <v>258</v>
      </c>
      <c r="F8" s="8">
        <f>Works!H8</f>
        <v>306</v>
      </c>
      <c r="G8" s="13">
        <f t="shared" si="0"/>
        <v>564</v>
      </c>
      <c r="I8" s="5"/>
    </row>
    <row r="9" spans="1:9" x14ac:dyDescent="0.3">
      <c r="A9" s="4" t="str">
        <f>Materials!A9</f>
        <v>Burroughs Crescent</v>
      </c>
      <c r="B9" s="4" t="str">
        <f>Materials!B9</f>
        <v>2nd in Alleyway to Chalklands</v>
      </c>
      <c r="C9" s="7" t="str">
        <f>Materials!C9</f>
        <v>XX</v>
      </c>
      <c r="D9" s="4" t="str">
        <f>Materials!D9</f>
        <v>Column</v>
      </c>
      <c r="E9" s="13">
        <f>Materials!R9</f>
        <v>233</v>
      </c>
      <c r="F9" s="8">
        <f>Works!H9</f>
        <v>307</v>
      </c>
      <c r="G9" s="13">
        <f t="shared" si="0"/>
        <v>540</v>
      </c>
      <c r="I9" s="5"/>
    </row>
    <row r="10" spans="1:9" x14ac:dyDescent="0.3">
      <c r="A10" s="4" t="str">
        <f>Materials!A10</f>
        <v>Church Road</v>
      </c>
      <c r="B10" s="4" t="str">
        <f>Materials!B10</f>
        <v>o/s Kings Head Pub</v>
      </c>
      <c r="C10" s="7">
        <f>Materials!C10</f>
        <v>1</v>
      </c>
      <c r="D10" s="4" t="str">
        <f>Materials!D10</f>
        <v>Bracket</v>
      </c>
      <c r="E10" s="13">
        <f>Materials!R10</f>
        <v>229</v>
      </c>
      <c r="F10" s="8">
        <f>Works!H10</f>
        <v>308</v>
      </c>
      <c r="G10" s="13">
        <f t="shared" si="0"/>
        <v>537</v>
      </c>
      <c r="I10" s="5"/>
    </row>
    <row r="11" spans="1:9" x14ac:dyDescent="0.3">
      <c r="A11" s="4" t="str">
        <f>Materials!A11</f>
        <v>Church Road</v>
      </c>
      <c r="B11" s="4" t="str">
        <f>Materials!B11</f>
        <v>o/s The Bramleys</v>
      </c>
      <c r="C11" s="7">
        <f>Materials!C11</f>
        <v>2</v>
      </c>
      <c r="D11" s="4" t="str">
        <f>Materials!D11</f>
        <v>Bracket</v>
      </c>
      <c r="E11" s="13">
        <f>Materials!R11</f>
        <v>256</v>
      </c>
      <c r="F11" s="8">
        <f>Works!H11</f>
        <v>409</v>
      </c>
      <c r="G11" s="13">
        <f t="shared" si="0"/>
        <v>665</v>
      </c>
      <c r="I11" s="5"/>
    </row>
    <row r="12" spans="1:9" x14ac:dyDescent="0.3">
      <c r="A12" s="4" t="str">
        <f>Materials!A12</f>
        <v>Church Road</v>
      </c>
      <c r="B12" s="4" t="str">
        <f>Materials!B12</f>
        <v>o/s The Old Cottage</v>
      </c>
      <c r="C12" s="7">
        <f>Materials!C12</f>
        <v>3</v>
      </c>
      <c r="D12" s="4" t="str">
        <f>Materials!D12</f>
        <v>Bracket</v>
      </c>
      <c r="E12" s="13">
        <f>Materials!R12</f>
        <v>229</v>
      </c>
      <c r="F12" s="8">
        <f>Works!H12</f>
        <v>310</v>
      </c>
      <c r="G12" s="13">
        <f t="shared" si="0"/>
        <v>539</v>
      </c>
      <c r="I12" s="5"/>
    </row>
    <row r="13" spans="1:9" x14ac:dyDescent="0.3">
      <c r="A13" s="4" t="str">
        <f>Materials!A13</f>
        <v>Church Road</v>
      </c>
      <c r="B13" s="4" t="str">
        <f>Materials!B13</f>
        <v>o/s Manaton</v>
      </c>
      <c r="C13" s="7">
        <f>Materials!C13</f>
        <v>4</v>
      </c>
      <c r="D13" s="4" t="str">
        <f>Materials!D13</f>
        <v>Bracket</v>
      </c>
      <c r="E13" s="13">
        <f>Materials!R13</f>
        <v>229</v>
      </c>
      <c r="F13" s="8">
        <f>Works!H13</f>
        <v>311</v>
      </c>
      <c r="G13" s="13">
        <f t="shared" si="0"/>
        <v>540</v>
      </c>
      <c r="I13" s="5"/>
    </row>
    <row r="14" spans="1:9" x14ac:dyDescent="0.3">
      <c r="A14" s="4" t="str">
        <f>Materials!A14</f>
        <v>Church Road</v>
      </c>
      <c r="B14" s="4" t="str">
        <f>Materials!B14</f>
        <v>o/s Manor Farmhouse</v>
      </c>
      <c r="C14" s="7">
        <f>Materials!C14</f>
        <v>5</v>
      </c>
      <c r="D14" s="4" t="str">
        <f>Materials!D14</f>
        <v>Bracket</v>
      </c>
      <c r="E14" s="13">
        <f>Materials!R14</f>
        <v>255</v>
      </c>
      <c r="F14" s="8">
        <f>Works!H14</f>
        <v>312</v>
      </c>
      <c r="G14" s="13">
        <f t="shared" si="0"/>
        <v>567</v>
      </c>
      <c r="I14" s="5"/>
    </row>
    <row r="15" spans="1:9" x14ac:dyDescent="0.3">
      <c r="A15" s="4" t="str">
        <f>Materials!A15</f>
        <v>Coldmoorholme Lane</v>
      </c>
      <c r="B15" s="4" t="str">
        <f>Materials!B15</f>
        <v>Nr Cedar lodge</v>
      </c>
      <c r="C15" s="7">
        <f>Materials!C15</f>
        <v>20</v>
      </c>
      <c r="D15" s="4" t="str">
        <f>Materials!D15</f>
        <v>Bracket</v>
      </c>
      <c r="E15" s="13">
        <f>Materials!R15</f>
        <v>232</v>
      </c>
      <c r="F15" s="8">
        <f>Works!H15</f>
        <v>617</v>
      </c>
      <c r="G15" s="13">
        <f t="shared" si="0"/>
        <v>849</v>
      </c>
      <c r="I15" s="5"/>
    </row>
    <row r="16" spans="1:9" x14ac:dyDescent="0.3">
      <c r="A16" s="4" t="str">
        <f>Materials!A16</f>
        <v>Coldmoorholme Lane</v>
      </c>
      <c r="B16" s="4" t="str">
        <f>Materials!B16</f>
        <v>o/s sub station</v>
      </c>
      <c r="C16" s="7">
        <f>Materials!C16</f>
        <v>21</v>
      </c>
      <c r="D16" s="4" t="str">
        <f>Materials!D16</f>
        <v>Bracket</v>
      </c>
      <c r="E16" s="13">
        <f>Materials!R16</f>
        <v>232</v>
      </c>
      <c r="F16" s="8">
        <f>Works!H16</f>
        <v>314</v>
      </c>
      <c r="G16" s="13">
        <f t="shared" si="0"/>
        <v>546</v>
      </c>
      <c r="I16" s="5"/>
    </row>
    <row r="17" spans="1:9" x14ac:dyDescent="0.3">
      <c r="A17" s="4" t="str">
        <f>Materials!A17</f>
        <v>Coldmoorholme Lane</v>
      </c>
      <c r="B17" s="4" t="str">
        <f>Materials!B17</f>
        <v>o/s Coldmoorholme Cottage</v>
      </c>
      <c r="C17" s="7">
        <f>Materials!C17</f>
        <v>22</v>
      </c>
      <c r="D17" s="4" t="str">
        <f>Materials!D17</f>
        <v>Bracket</v>
      </c>
      <c r="E17" s="13">
        <f>Materials!R17</f>
        <v>232</v>
      </c>
      <c r="F17" s="8">
        <f>Works!H17</f>
        <v>315</v>
      </c>
      <c r="G17" s="13">
        <f t="shared" si="0"/>
        <v>547</v>
      </c>
      <c r="I17" s="5"/>
    </row>
    <row r="18" spans="1:9" x14ac:dyDescent="0.3">
      <c r="A18" s="4" t="str">
        <f>Materials!A18</f>
        <v>Coldmoorholme Lane</v>
      </c>
      <c r="B18" s="4" t="str">
        <f>Materials!B18</f>
        <v>Junc Spade Oak Meadows</v>
      </c>
      <c r="C18" s="7">
        <f>Materials!C18</f>
        <v>23</v>
      </c>
      <c r="D18" s="4" t="str">
        <f>Materials!D18</f>
        <v>Column</v>
      </c>
      <c r="E18" s="13">
        <f>Materials!R18</f>
        <v>461</v>
      </c>
      <c r="F18" s="8">
        <f>Works!H18</f>
        <v>621</v>
      </c>
      <c r="G18" s="13">
        <f t="shared" si="0"/>
        <v>1082</v>
      </c>
      <c r="I18" s="5"/>
    </row>
    <row r="19" spans="1:9" x14ac:dyDescent="0.3">
      <c r="A19" s="4" t="str">
        <f>Materials!A19</f>
        <v>Coldmoorholme Lane</v>
      </c>
      <c r="B19" s="4" t="str">
        <f>Materials!B19</f>
        <v>opp New Lodge</v>
      </c>
      <c r="C19" s="7">
        <f>Materials!C19</f>
        <v>24</v>
      </c>
      <c r="D19" s="4" t="str">
        <f>Materials!D19</f>
        <v>Column</v>
      </c>
      <c r="E19" s="13">
        <f>Materials!R19</f>
        <v>285</v>
      </c>
      <c r="F19" s="8">
        <f>Works!H19</f>
        <v>317</v>
      </c>
      <c r="G19" s="13">
        <f t="shared" si="0"/>
        <v>602</v>
      </c>
      <c r="I19" s="5"/>
    </row>
    <row r="20" spans="1:9" x14ac:dyDescent="0.3">
      <c r="A20" s="4" t="str">
        <f>Materials!A20</f>
        <v>Coldmoorholme Lane</v>
      </c>
      <c r="B20" s="4" t="str">
        <f>Materials!B20</f>
        <v>Nr Spade Oak Pub</v>
      </c>
      <c r="C20" s="7">
        <f>Materials!C20</f>
        <v>25</v>
      </c>
      <c r="D20" s="4" t="str">
        <f>Materials!D20</f>
        <v>Bracket</v>
      </c>
      <c r="E20" s="13">
        <f>Materials!R20</f>
        <v>232</v>
      </c>
      <c r="F20" s="8">
        <f>Works!H20</f>
        <v>624</v>
      </c>
      <c r="G20" s="13">
        <f t="shared" si="0"/>
        <v>856</v>
      </c>
      <c r="I20" s="5"/>
    </row>
    <row r="21" spans="1:9" x14ac:dyDescent="0.3">
      <c r="A21" s="4" t="str">
        <f>Materials!A21</f>
        <v>Fern Lane</v>
      </c>
      <c r="B21" s="4" t="str">
        <f>Materials!B21</f>
        <v>o/s Two Oaks</v>
      </c>
      <c r="C21" s="7">
        <f>Materials!C21</f>
        <v>15</v>
      </c>
      <c r="D21" s="4" t="str">
        <f>Materials!D21</f>
        <v>Bracket</v>
      </c>
      <c r="E21" s="13">
        <f>Materials!R21</f>
        <v>229</v>
      </c>
      <c r="F21" s="8">
        <f>Works!H21</f>
        <v>319</v>
      </c>
      <c r="G21" s="13">
        <f t="shared" si="0"/>
        <v>548</v>
      </c>
      <c r="I21" s="5"/>
    </row>
    <row r="22" spans="1:9" x14ac:dyDescent="0.3">
      <c r="A22" s="4" t="str">
        <f>Materials!A22</f>
        <v>Fern Lane</v>
      </c>
      <c r="B22" s="4" t="str">
        <f>Materials!B22</f>
        <v>o/s Brambles</v>
      </c>
      <c r="C22" s="7">
        <f>Materials!C22</f>
        <v>16</v>
      </c>
      <c r="D22" s="4" t="str">
        <f>Materials!D22</f>
        <v>Bracket</v>
      </c>
      <c r="E22" s="13">
        <f>Materials!R22</f>
        <v>259</v>
      </c>
      <c r="F22" s="8">
        <f>Works!H22</f>
        <v>320</v>
      </c>
      <c r="G22" s="13">
        <f t="shared" si="0"/>
        <v>579</v>
      </c>
      <c r="I22" s="5"/>
    </row>
    <row r="23" spans="1:9" x14ac:dyDescent="0.3">
      <c r="A23" s="4" t="str">
        <f>Materials!A23</f>
        <v>Fern Lane</v>
      </c>
      <c r="B23" s="4" t="str">
        <f>Materials!B23</f>
        <v>by post box</v>
      </c>
      <c r="C23" s="7">
        <f>Materials!C23</f>
        <v>17</v>
      </c>
      <c r="D23" s="4" t="str">
        <f>Materials!D23</f>
        <v>Bracket</v>
      </c>
      <c r="E23" s="13">
        <f>Materials!R23</f>
        <v>232</v>
      </c>
      <c r="F23" s="8">
        <f>Works!H23</f>
        <v>321</v>
      </c>
      <c r="G23" s="13">
        <f t="shared" si="0"/>
        <v>553</v>
      </c>
      <c r="I23" s="5"/>
    </row>
    <row r="24" spans="1:9" x14ac:dyDescent="0.3">
      <c r="A24" s="4" t="str">
        <f>Materials!A24</f>
        <v>Fern Lane</v>
      </c>
      <c r="B24" s="4" t="str">
        <f>Materials!B24</f>
        <v>Adj Fern House</v>
      </c>
      <c r="C24" s="7">
        <f>Materials!C24</f>
        <v>18</v>
      </c>
      <c r="D24" s="4" t="str">
        <f>Materials!D24</f>
        <v>Bracket</v>
      </c>
      <c r="E24" s="13">
        <f>Materials!R24</f>
        <v>232</v>
      </c>
      <c r="F24" s="8">
        <f>Works!H24</f>
        <v>322</v>
      </c>
      <c r="G24" s="13">
        <f t="shared" si="0"/>
        <v>554</v>
      </c>
      <c r="I24" s="5"/>
    </row>
    <row r="25" spans="1:9" x14ac:dyDescent="0.3">
      <c r="A25" s="4" t="str">
        <f>Materials!A25</f>
        <v>Fern Lane</v>
      </c>
      <c r="B25" s="4" t="str">
        <f>Materials!B25</f>
        <v>o/s Broadhaven</v>
      </c>
      <c r="C25" s="7">
        <f>Materials!C25</f>
        <v>19</v>
      </c>
      <c r="D25" s="4" t="str">
        <f>Materials!D25</f>
        <v>Bracket</v>
      </c>
      <c r="E25" s="13">
        <f>Materials!R25</f>
        <v>258</v>
      </c>
      <c r="F25" s="8">
        <f>Works!H25</f>
        <v>323</v>
      </c>
      <c r="G25" s="13">
        <f t="shared" si="0"/>
        <v>581</v>
      </c>
      <c r="I25" s="5"/>
    </row>
    <row r="26" spans="1:9" x14ac:dyDescent="0.3">
      <c r="A26" s="4" t="str">
        <f>Materials!A26</f>
        <v>Oakfield Road</v>
      </c>
      <c r="B26" s="4" t="str">
        <f>Materials!B26</f>
        <v>o/s Abbotts Mead</v>
      </c>
      <c r="C26" s="7">
        <f>Materials!C26</f>
        <v>58</v>
      </c>
      <c r="D26" s="4" t="str">
        <f>Materials!D26</f>
        <v>Column</v>
      </c>
      <c r="E26" s="13">
        <f>Materials!R26</f>
        <v>432</v>
      </c>
      <c r="F26" s="8">
        <f>Works!H26</f>
        <v>631</v>
      </c>
      <c r="G26" s="13">
        <f t="shared" si="0"/>
        <v>1063</v>
      </c>
      <c r="I26" s="5"/>
    </row>
    <row r="27" spans="1:9" x14ac:dyDescent="0.3">
      <c r="A27" s="4" t="str">
        <f>Materials!A27</f>
        <v>Oakfield Road</v>
      </c>
      <c r="B27" s="4" t="str">
        <f>Materials!B27</f>
        <v>o/s The Chuntry</v>
      </c>
      <c r="C27" s="7">
        <f>Materials!C27</f>
        <v>59</v>
      </c>
      <c r="D27" s="4" t="str">
        <f>Materials!D27</f>
        <v>Column</v>
      </c>
      <c r="E27" s="13">
        <f>Materials!R27</f>
        <v>432</v>
      </c>
      <c r="F27" s="8">
        <f>Works!H27</f>
        <v>633</v>
      </c>
      <c r="G27" s="13">
        <f t="shared" si="0"/>
        <v>1065</v>
      </c>
      <c r="I27" s="5"/>
    </row>
    <row r="28" spans="1:9" x14ac:dyDescent="0.3">
      <c r="A28" s="4" t="str">
        <f>Materials!A28</f>
        <v>Oakfield Road</v>
      </c>
      <c r="B28" s="4" t="str">
        <f>Materials!B28</f>
        <v>o/s Firtrees</v>
      </c>
      <c r="C28" s="7">
        <f>Materials!C28</f>
        <v>406</v>
      </c>
      <c r="D28" s="4" t="str">
        <f>Materials!D28</f>
        <v>Column</v>
      </c>
      <c r="E28" s="13">
        <f>Materials!R28</f>
        <v>232</v>
      </c>
      <c r="F28" s="8">
        <f>Works!H28</f>
        <v>326</v>
      </c>
      <c r="G28" s="13">
        <f t="shared" si="0"/>
        <v>558</v>
      </c>
      <c r="I28" s="5"/>
    </row>
    <row r="29" spans="1:9" x14ac:dyDescent="0.3">
      <c r="A29" s="4" t="str">
        <f>Materials!A29</f>
        <v>School Lane</v>
      </c>
      <c r="B29" s="4" t="str">
        <f>Materials!B29</f>
        <v>o/s Garden Cottage</v>
      </c>
      <c r="C29" s="7">
        <f>Materials!C29</f>
        <v>6</v>
      </c>
      <c r="D29" s="4" t="str">
        <f>Materials!D29</f>
        <v>Bracket</v>
      </c>
      <c r="E29" s="13">
        <f>Materials!R29</f>
        <v>229</v>
      </c>
      <c r="F29" s="8">
        <f>Works!H29</f>
        <v>327</v>
      </c>
      <c r="G29" s="13">
        <f t="shared" si="0"/>
        <v>556</v>
      </c>
      <c r="I29" s="5"/>
    </row>
    <row r="30" spans="1:9" x14ac:dyDescent="0.3">
      <c r="A30" s="4" t="str">
        <f>Materials!A30</f>
        <v>School Lane</v>
      </c>
      <c r="B30" s="4" t="str">
        <f>Materials!B30</f>
        <v>opp Meadow Cottage</v>
      </c>
      <c r="C30" s="7">
        <f>Materials!C30</f>
        <v>7</v>
      </c>
      <c r="D30" s="4" t="str">
        <f>Materials!D30</f>
        <v>Bracket</v>
      </c>
      <c r="E30" s="13">
        <f>Materials!R30</f>
        <v>258</v>
      </c>
      <c r="F30" s="8">
        <f>Works!H30</f>
        <v>328</v>
      </c>
      <c r="G30" s="13">
        <f t="shared" si="0"/>
        <v>586</v>
      </c>
      <c r="I30" s="5"/>
    </row>
    <row r="31" spans="1:9" x14ac:dyDescent="0.3">
      <c r="A31" s="4" t="str">
        <f>Materials!A31</f>
        <v>The Moor</v>
      </c>
      <c r="B31" s="4" t="str">
        <f>Materials!B31</f>
        <v>Nr Wee Bridge</v>
      </c>
      <c r="C31" s="7">
        <f>Materials!C31</f>
        <v>1</v>
      </c>
      <c r="D31" s="4" t="str">
        <f>Materials!D31</f>
        <v>Column</v>
      </c>
      <c r="E31" s="13">
        <f>Materials!R31</f>
        <v>229</v>
      </c>
      <c r="F31" s="8">
        <f>Works!H31</f>
        <v>329</v>
      </c>
      <c r="G31" s="13">
        <f t="shared" si="0"/>
        <v>558</v>
      </c>
      <c r="I31" s="5"/>
    </row>
    <row r="32" spans="1:9" x14ac:dyDescent="0.3">
      <c r="A32" s="4" t="str">
        <f>Materials!A32</f>
        <v>Wendover Road</v>
      </c>
      <c r="B32" s="4" t="str">
        <f>Materials!B32</f>
        <v>o/s no. 5</v>
      </c>
      <c r="C32" s="7">
        <f>Materials!C32</f>
        <v>61</v>
      </c>
      <c r="D32" s="4" t="str">
        <f>Materials!D32</f>
        <v>Column</v>
      </c>
      <c r="E32" s="13">
        <f>Materials!R32</f>
        <v>432</v>
      </c>
      <c r="F32" s="8">
        <f>Works!H32</f>
        <v>639</v>
      </c>
      <c r="G32" s="13">
        <f t="shared" si="0"/>
        <v>1071</v>
      </c>
      <c r="I32" s="5"/>
    </row>
    <row r="33" spans="1:9" x14ac:dyDescent="0.3">
      <c r="A33" s="4" t="str">
        <f>Materials!A33</f>
        <v>Wendover Road</v>
      </c>
      <c r="B33" s="4" t="str">
        <f>Materials!B33</f>
        <v>o/s no. 14</v>
      </c>
      <c r="C33" s="7">
        <f>Materials!C33</f>
        <v>62</v>
      </c>
      <c r="D33" s="4" t="str">
        <f>Materials!D33</f>
        <v>Column</v>
      </c>
      <c r="E33" s="13">
        <f>Materials!R33</f>
        <v>432</v>
      </c>
      <c r="F33" s="8">
        <f>Works!H33</f>
        <v>641</v>
      </c>
      <c r="G33" s="13">
        <f t="shared" si="0"/>
        <v>1073</v>
      </c>
      <c r="I33" s="5"/>
    </row>
    <row r="34" spans="1:9" x14ac:dyDescent="0.3">
      <c r="A34" s="4" t="str">
        <f>Materials!A34</f>
        <v>Wendover Road</v>
      </c>
      <c r="B34" s="4" t="str">
        <f>Materials!B34</f>
        <v>o/s Claytons County Primary School</v>
      </c>
      <c r="C34" s="7">
        <f>Materials!C34</f>
        <v>63</v>
      </c>
      <c r="D34" s="4" t="str">
        <f>Materials!D34</f>
        <v>Column</v>
      </c>
      <c r="E34" s="13">
        <f>Materials!R34</f>
        <v>432</v>
      </c>
      <c r="F34" s="8">
        <f>Works!H34</f>
        <v>643</v>
      </c>
      <c r="G34" s="13">
        <f t="shared" si="0"/>
        <v>1075</v>
      </c>
      <c r="I34" s="5"/>
    </row>
    <row r="35" spans="1:9" x14ac:dyDescent="0.3">
      <c r="A35" s="4" t="str">
        <f>Materials!A35</f>
        <v>Wendover Road</v>
      </c>
      <c r="B35" s="4" t="str">
        <f>Materials!B35</f>
        <v>o/s no. 32</v>
      </c>
      <c r="C35" s="7">
        <f>Materials!C35</f>
        <v>64</v>
      </c>
      <c r="D35" s="4" t="str">
        <f>Materials!D35</f>
        <v>Column</v>
      </c>
      <c r="E35" s="13">
        <f>Materials!R35</f>
        <v>232</v>
      </c>
      <c r="F35" s="8">
        <f>Works!H35</f>
        <v>333</v>
      </c>
      <c r="G35" s="13">
        <f t="shared" si="0"/>
        <v>565</v>
      </c>
      <c r="I35" s="5"/>
    </row>
    <row r="36" spans="1:9" x14ac:dyDescent="0.3">
      <c r="A36" s="4" t="str">
        <f>Materials!A36</f>
        <v>Wendover Road</v>
      </c>
      <c r="B36" s="4" t="str">
        <f>Materials!B36</f>
        <v>o/s Thames Water</v>
      </c>
      <c r="C36" s="7">
        <f>Materials!C36</f>
        <v>65</v>
      </c>
      <c r="D36" s="4" t="str">
        <f>Materials!D36</f>
        <v>Column</v>
      </c>
      <c r="E36" s="13">
        <f>Materials!R36</f>
        <v>232</v>
      </c>
      <c r="F36" s="8">
        <f>Works!H36</f>
        <v>334</v>
      </c>
      <c r="G36" s="13">
        <f t="shared" si="0"/>
        <v>566</v>
      </c>
      <c r="I36" s="5"/>
    </row>
    <row r="37" spans="1:9" x14ac:dyDescent="0.3">
      <c r="A37" s="4" t="str">
        <f>Materials!A37</f>
        <v>Wendover Road</v>
      </c>
      <c r="B37" s="4" t="str">
        <f>Materials!B37</f>
        <v>o/s School Playing Field</v>
      </c>
      <c r="C37" s="7">
        <f>Materials!C37</f>
        <v>66</v>
      </c>
      <c r="D37" s="4" t="str">
        <f>Materials!D37</f>
        <v>Column</v>
      </c>
      <c r="E37" s="13">
        <f>Materials!R37</f>
        <v>227</v>
      </c>
      <c r="F37" s="8">
        <f>Works!H37</f>
        <v>335</v>
      </c>
      <c r="G37" s="13">
        <f t="shared" si="0"/>
        <v>562</v>
      </c>
      <c r="I37" s="5"/>
    </row>
    <row r="38" spans="1:9" x14ac:dyDescent="0.3">
      <c r="A38" s="4" t="str">
        <f>Materials!A38</f>
        <v>Wendover Road</v>
      </c>
      <c r="B38" s="4" t="str">
        <f>Materials!B38</f>
        <v>o/s Conkers</v>
      </c>
      <c r="C38" s="7">
        <f>Materials!C38</f>
        <v>67</v>
      </c>
      <c r="D38" s="4" t="str">
        <f>Materials!D38</f>
        <v>Column</v>
      </c>
      <c r="E38" s="13">
        <f>Materials!R38</f>
        <v>232</v>
      </c>
      <c r="F38" s="8">
        <f>Works!H38</f>
        <v>336</v>
      </c>
      <c r="G38" s="13">
        <f t="shared" si="0"/>
        <v>568</v>
      </c>
      <c r="I38" s="5"/>
    </row>
    <row r="39" spans="1:9" x14ac:dyDescent="0.3">
      <c r="A39" s="4" t="str">
        <f>Materials!A39</f>
        <v>Winchbottom Lane</v>
      </c>
      <c r="B39" s="4" t="str">
        <f>Materials!B39</f>
        <v>o/s Lawnswood</v>
      </c>
      <c r="C39" s="7">
        <f>Materials!C39</f>
        <v>1</v>
      </c>
      <c r="D39" s="4" t="str">
        <f>Materials!D39</f>
        <v>Column</v>
      </c>
      <c r="E39" s="13">
        <f>Materials!R39</f>
        <v>232</v>
      </c>
      <c r="F39" s="8">
        <f>Works!H39</f>
        <v>337</v>
      </c>
      <c r="G39" s="13">
        <f t="shared" si="0"/>
        <v>569</v>
      </c>
      <c r="I39" s="5"/>
    </row>
    <row r="40" spans="1:9" x14ac:dyDescent="0.3">
      <c r="A40" s="4" t="str">
        <f>Materials!A40</f>
        <v>Winchbottom Lane</v>
      </c>
      <c r="B40" s="4" t="str">
        <f>Materials!B40</f>
        <v>o/s Redroofs</v>
      </c>
      <c r="C40" s="7">
        <f>Materials!C40</f>
        <v>2</v>
      </c>
      <c r="D40" s="4" t="str">
        <f>Materials!D40</f>
        <v>Column</v>
      </c>
      <c r="E40" s="13">
        <f>Materials!R40</f>
        <v>232</v>
      </c>
      <c r="F40" s="8">
        <f>Works!H40</f>
        <v>338</v>
      </c>
      <c r="G40" s="13">
        <f t="shared" si="0"/>
        <v>570</v>
      </c>
      <c r="I40" s="5"/>
    </row>
    <row r="41" spans="1:9" x14ac:dyDescent="0.3">
      <c r="A41" s="4" t="str">
        <f>Materials!A41</f>
        <v>Winchbottom Lane</v>
      </c>
      <c r="B41" s="4" t="str">
        <f>Materials!B41</f>
        <v>o/s Kantarra</v>
      </c>
      <c r="C41" s="7">
        <f>Materials!C41</f>
        <v>3</v>
      </c>
      <c r="D41" s="4" t="str">
        <f>Materials!D41</f>
        <v>Column</v>
      </c>
      <c r="E41" s="13">
        <f>Materials!R41</f>
        <v>232</v>
      </c>
      <c r="F41" s="8">
        <f>Works!H41</f>
        <v>339</v>
      </c>
      <c r="G41" s="13">
        <f t="shared" si="0"/>
        <v>571</v>
      </c>
      <c r="I41" s="5"/>
    </row>
    <row r="42" spans="1:9" x14ac:dyDescent="0.3">
      <c r="A42" s="175" t="s">
        <v>100</v>
      </c>
      <c r="B42" s="175"/>
      <c r="C42" s="175"/>
      <c r="D42" s="175"/>
      <c r="E42" s="14">
        <f>Materials!R65</f>
        <v>201</v>
      </c>
      <c r="F42" s="8">
        <f>Works!H66</f>
        <v>753</v>
      </c>
      <c r="G42" s="13">
        <f t="shared" si="0"/>
        <v>954</v>
      </c>
    </row>
    <row r="43" spans="1:9" x14ac:dyDescent="0.3">
      <c r="G43" s="14">
        <f>SUM(G3:G42)</f>
        <v>28484</v>
      </c>
    </row>
  </sheetData>
  <mergeCells count="1">
    <mergeCell ref="A42:D4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2BFC-784D-46F9-9514-2C24D590ADE7}">
  <dimension ref="A1:L20"/>
  <sheetViews>
    <sheetView workbookViewId="0">
      <selection activeCell="B2" sqref="B2"/>
    </sheetView>
  </sheetViews>
  <sheetFormatPr defaultColWidth="9.109375" defaultRowHeight="14.4" x14ac:dyDescent="0.3"/>
  <cols>
    <col min="1" max="1" width="14.33203125" style="1" customWidth="1"/>
    <col min="2" max="2" width="14.6640625" style="1" customWidth="1"/>
    <col min="3" max="16384" width="9.109375" style="1"/>
  </cols>
  <sheetData>
    <row r="1" spans="1:12" s="3" customFormat="1" ht="21" x14ac:dyDescent="0.4">
      <c r="A1" s="69" t="s">
        <v>300</v>
      </c>
      <c r="B1" s="16"/>
      <c r="C1" s="1"/>
      <c r="D1" s="1"/>
      <c r="E1" s="1"/>
      <c r="F1" s="1"/>
      <c r="G1" s="1"/>
    </row>
    <row r="2" spans="1:12" x14ac:dyDescent="0.3">
      <c r="A2" s="76" t="s">
        <v>105</v>
      </c>
      <c r="B2" s="28">
        <v>500</v>
      </c>
    </row>
    <row r="3" spans="1:12" x14ac:dyDescent="0.3">
      <c r="A3" s="76" t="s">
        <v>106</v>
      </c>
      <c r="B3" s="28">
        <v>550</v>
      </c>
    </row>
    <row r="4" spans="1:12" x14ac:dyDescent="0.3">
      <c r="A4" s="76" t="s">
        <v>107</v>
      </c>
      <c r="B4" s="28">
        <v>600</v>
      </c>
    </row>
    <row r="5" spans="1:12" x14ac:dyDescent="0.3">
      <c r="A5" s="76" t="s">
        <v>109</v>
      </c>
      <c r="B5" s="79">
        <f>IF(SUM(B2:B4)&gt;0,AVERAGE(B2:B4),0)</f>
        <v>550</v>
      </c>
    </row>
    <row r="8" spans="1:12" ht="21" x14ac:dyDescent="0.3">
      <c r="A8" s="40" t="s">
        <v>222</v>
      </c>
      <c r="B8" s="9"/>
      <c r="C8" s="45"/>
      <c r="D8" s="9"/>
      <c r="E8" s="9"/>
      <c r="F8" s="45"/>
      <c r="G8" s="45"/>
      <c r="H8" s="45"/>
    </row>
    <row r="9" spans="1:12" s="3" customFormat="1" ht="17.25" customHeight="1" x14ac:dyDescent="0.3">
      <c r="A9" s="148" t="s">
        <v>302</v>
      </c>
      <c r="B9" s="149"/>
      <c r="C9" s="149"/>
      <c r="D9" s="149"/>
      <c r="E9" s="149"/>
      <c r="F9" s="149"/>
      <c r="G9" s="149"/>
      <c r="H9" s="149"/>
      <c r="I9" s="149"/>
      <c r="J9" s="149"/>
      <c r="K9" s="149"/>
      <c r="L9" s="150"/>
    </row>
    <row r="10" spans="1:12" s="3" customFormat="1" ht="17.25" customHeight="1" x14ac:dyDescent="0.3">
      <c r="A10" s="153" t="s">
        <v>308</v>
      </c>
      <c r="B10" s="154"/>
      <c r="C10" s="154"/>
      <c r="D10" s="154"/>
      <c r="E10" s="154"/>
      <c r="F10" s="154"/>
      <c r="G10" s="154"/>
      <c r="H10" s="154"/>
      <c r="I10" s="154"/>
      <c r="J10" s="154"/>
      <c r="K10" s="154"/>
      <c r="L10" s="155"/>
    </row>
    <row r="11" spans="1:12" s="3" customFormat="1" ht="17.25" customHeight="1" x14ac:dyDescent="0.3">
      <c r="A11" s="153"/>
      <c r="B11" s="154"/>
      <c r="C11" s="154"/>
      <c r="D11" s="154"/>
      <c r="E11" s="154"/>
      <c r="F11" s="154"/>
      <c r="G11" s="154"/>
      <c r="H11" s="154"/>
      <c r="I11" s="154"/>
      <c r="J11" s="154"/>
      <c r="K11" s="154"/>
      <c r="L11" s="155"/>
    </row>
    <row r="12" spans="1:12" s="3" customFormat="1" ht="17.25" customHeight="1" x14ac:dyDescent="0.3">
      <c r="A12" s="153"/>
      <c r="B12" s="154"/>
      <c r="C12" s="154"/>
      <c r="D12" s="154"/>
      <c r="E12" s="154"/>
      <c r="F12" s="154"/>
      <c r="G12" s="154"/>
      <c r="H12" s="154"/>
      <c r="I12" s="154"/>
      <c r="J12" s="154"/>
      <c r="K12" s="154"/>
      <c r="L12" s="155"/>
    </row>
    <row r="13" spans="1:12" s="3" customFormat="1" ht="17.25" customHeight="1" x14ac:dyDescent="0.3">
      <c r="A13" s="153"/>
      <c r="B13" s="154"/>
      <c r="C13" s="154"/>
      <c r="D13" s="154"/>
      <c r="E13" s="154"/>
      <c r="F13" s="154"/>
      <c r="G13" s="154"/>
      <c r="H13" s="154"/>
      <c r="I13" s="154"/>
      <c r="J13" s="154"/>
      <c r="K13" s="154"/>
      <c r="L13" s="155"/>
    </row>
    <row r="14" spans="1:12" s="3" customFormat="1" ht="17.25" customHeight="1" x14ac:dyDescent="0.3">
      <c r="A14" s="153"/>
      <c r="B14" s="154"/>
      <c r="C14" s="154"/>
      <c r="D14" s="154"/>
      <c r="E14" s="154"/>
      <c r="F14" s="154"/>
      <c r="G14" s="154"/>
      <c r="H14" s="154"/>
      <c r="I14" s="154"/>
      <c r="J14" s="154"/>
      <c r="K14" s="154"/>
      <c r="L14" s="155"/>
    </row>
    <row r="15" spans="1:12" s="3" customFormat="1" ht="17.25" customHeight="1" x14ac:dyDescent="0.3">
      <c r="A15" s="153"/>
      <c r="B15" s="154"/>
      <c r="C15" s="154"/>
      <c r="D15" s="154"/>
      <c r="E15" s="154"/>
      <c r="F15" s="154"/>
      <c r="G15" s="154"/>
      <c r="H15" s="154"/>
      <c r="I15" s="154"/>
      <c r="J15" s="154"/>
      <c r="K15" s="154"/>
      <c r="L15" s="155"/>
    </row>
    <row r="16" spans="1:12" s="3" customFormat="1" ht="17.25" customHeight="1" x14ac:dyDescent="0.3">
      <c r="A16" s="153"/>
      <c r="B16" s="154"/>
      <c r="C16" s="154"/>
      <c r="D16" s="154"/>
      <c r="E16" s="154"/>
      <c r="F16" s="154"/>
      <c r="G16" s="154"/>
      <c r="H16" s="154"/>
      <c r="I16" s="154"/>
      <c r="J16" s="154"/>
      <c r="K16" s="154"/>
      <c r="L16" s="155"/>
    </row>
    <row r="17" spans="1:12" s="3" customFormat="1" ht="17.25" customHeight="1" x14ac:dyDescent="0.3">
      <c r="A17" s="153"/>
      <c r="B17" s="154"/>
      <c r="C17" s="154"/>
      <c r="D17" s="154"/>
      <c r="E17" s="154"/>
      <c r="F17" s="154"/>
      <c r="G17" s="154"/>
      <c r="H17" s="154"/>
      <c r="I17" s="154"/>
      <c r="J17" s="154"/>
      <c r="K17" s="154"/>
      <c r="L17" s="155"/>
    </row>
    <row r="18" spans="1:12" s="3" customFormat="1" ht="17.25" customHeight="1" x14ac:dyDescent="0.3">
      <c r="A18" s="153"/>
      <c r="B18" s="154"/>
      <c r="C18" s="154"/>
      <c r="D18" s="154"/>
      <c r="E18" s="154"/>
      <c r="F18" s="154"/>
      <c r="G18" s="154"/>
      <c r="H18" s="154"/>
      <c r="I18" s="154"/>
      <c r="J18" s="154"/>
      <c r="K18" s="154"/>
      <c r="L18" s="155"/>
    </row>
    <row r="19" spans="1:12" s="3" customFormat="1" ht="17.25" customHeight="1" x14ac:dyDescent="0.3">
      <c r="A19" s="153"/>
      <c r="B19" s="154"/>
      <c r="C19" s="154"/>
      <c r="D19" s="154"/>
      <c r="E19" s="154"/>
      <c r="F19" s="154"/>
      <c r="G19" s="154"/>
      <c r="H19" s="154"/>
      <c r="I19" s="154"/>
      <c r="J19" s="154"/>
      <c r="K19" s="154"/>
      <c r="L19" s="155"/>
    </row>
    <row r="20" spans="1:12" s="3" customFormat="1" ht="17.25" customHeight="1" x14ac:dyDescent="0.3">
      <c r="A20" s="156"/>
      <c r="B20" s="157"/>
      <c r="C20" s="157"/>
      <c r="D20" s="157"/>
      <c r="E20" s="157"/>
      <c r="F20" s="157"/>
      <c r="G20" s="157"/>
      <c r="H20" s="157"/>
      <c r="I20" s="157"/>
      <c r="J20" s="157"/>
      <c r="K20" s="157"/>
      <c r="L20" s="158"/>
    </row>
  </sheetData>
  <sheetProtection algorithmName="SHA-512" hashValue="4bF4hi+d9iYsBvq0AuQI8sBuDQK+xLf1tx3iaXwphEtPwgDjTHQGDa7SUuJQlyhaB/wdV4lM2W5SzQyM4RXjqQ==" saltValue="k7dC/rr/0b5fTrjwwhwPBQ==" spinCount="100000" sheet="1" objects="1" scenarios="1"/>
  <mergeCells count="12">
    <mergeCell ref="A9:L9"/>
    <mergeCell ref="A10:L10"/>
    <mergeCell ref="A11:L11"/>
    <mergeCell ref="A12:L12"/>
    <mergeCell ref="A13:L13"/>
    <mergeCell ref="A19:L19"/>
    <mergeCell ref="A20:L20"/>
    <mergeCell ref="A14:L14"/>
    <mergeCell ref="A15:L15"/>
    <mergeCell ref="A16:L16"/>
    <mergeCell ref="A17:L17"/>
    <mergeCell ref="A18:L1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7E0D6-8609-4C1D-8AAF-BC59281C50FE}">
  <dimension ref="B2:S25"/>
  <sheetViews>
    <sheetView workbookViewId="0">
      <selection activeCell="D31" sqref="D31"/>
    </sheetView>
  </sheetViews>
  <sheetFormatPr defaultColWidth="9.109375" defaultRowHeight="14.4" x14ac:dyDescent="0.3"/>
  <cols>
    <col min="1" max="1" width="3" style="1" customWidth="1"/>
    <col min="2" max="2" width="33.109375" style="1" customWidth="1"/>
    <col min="3" max="3" width="12.88671875" style="1" customWidth="1"/>
    <col min="4" max="4" width="10.33203125" style="1" customWidth="1"/>
    <col min="5" max="5" width="33.33203125" style="1" customWidth="1"/>
    <col min="6" max="6" width="13" style="1" customWidth="1"/>
    <col min="7" max="7" width="10.33203125" style="1" customWidth="1"/>
    <col min="8" max="8" width="33.33203125" style="1" customWidth="1"/>
    <col min="9" max="9" width="13" style="1" customWidth="1"/>
    <col min="10" max="10" width="10.33203125" style="1" customWidth="1"/>
    <col min="11" max="11" width="33.33203125" style="1" customWidth="1"/>
    <col min="12" max="12" width="13" style="1" customWidth="1"/>
    <col min="13" max="13" width="9.109375" style="73"/>
    <col min="14" max="14" width="9.109375" style="81"/>
    <col min="15" max="15" width="11.5546875" style="81" bestFit="1" customWidth="1"/>
    <col min="16" max="16" width="11.5546875" style="81" customWidth="1"/>
    <col min="17" max="17" width="11.5546875" style="73" bestFit="1" customWidth="1"/>
    <col min="18" max="19" width="9.109375" style="73"/>
    <col min="20" max="16384" width="9.109375" style="1"/>
  </cols>
  <sheetData>
    <row r="2" spans="2:19" s="70" customFormat="1" ht="21" x14ac:dyDescent="0.4">
      <c r="B2" s="176" t="s">
        <v>63</v>
      </c>
      <c r="C2" s="176"/>
      <c r="E2" s="176" t="s">
        <v>186</v>
      </c>
      <c r="F2" s="176"/>
      <c r="H2" s="176" t="s">
        <v>84</v>
      </c>
      <c r="I2" s="176"/>
      <c r="K2" s="176" t="s">
        <v>83</v>
      </c>
      <c r="L2" s="176"/>
      <c r="M2" s="71"/>
      <c r="N2" s="72"/>
      <c r="O2" s="72"/>
      <c r="P2" s="72"/>
      <c r="Q2" s="71"/>
      <c r="R2" s="71"/>
      <c r="S2" s="71"/>
    </row>
    <row r="3" spans="2:19" x14ac:dyDescent="0.3">
      <c r="N3" s="74"/>
      <c r="O3" s="74"/>
      <c r="P3" s="74"/>
      <c r="Q3" s="75"/>
    </row>
    <row r="4" spans="2:19" x14ac:dyDescent="0.3">
      <c r="B4" s="76" t="s">
        <v>89</v>
      </c>
      <c r="C4" s="77">
        <f>Materials!R67</f>
        <v>11485</v>
      </c>
      <c r="E4" s="76" t="s">
        <v>213</v>
      </c>
      <c r="F4" s="78">
        <f>365.25*24</f>
        <v>8766</v>
      </c>
      <c r="H4" s="76" t="s">
        <v>74</v>
      </c>
      <c r="I4" s="79">
        <v>0.82420000000000004</v>
      </c>
      <c r="K4" s="76" t="s">
        <v>76</v>
      </c>
      <c r="L4" s="80">
        <v>3.5000000000000003E-2</v>
      </c>
      <c r="N4" s="74"/>
    </row>
    <row r="5" spans="2:19" x14ac:dyDescent="0.3">
      <c r="B5" s="76" t="s">
        <v>91</v>
      </c>
      <c r="C5" s="77">
        <f>Works!H68</f>
        <v>16999</v>
      </c>
      <c r="E5" s="76" t="s">
        <v>214</v>
      </c>
      <c r="F5" s="78">
        <v>4154</v>
      </c>
      <c r="H5" s="76" t="s">
        <v>211</v>
      </c>
      <c r="I5" s="79">
        <v>1.2321</v>
      </c>
      <c r="K5" s="76" t="s">
        <v>79</v>
      </c>
      <c r="L5" s="77">
        <f>-C9</f>
        <v>-25635.600000000002</v>
      </c>
      <c r="N5" s="74"/>
    </row>
    <row r="6" spans="2:19" x14ac:dyDescent="0.3">
      <c r="B6" s="76" t="s">
        <v>102</v>
      </c>
      <c r="C6" s="77">
        <f>C4+C5</f>
        <v>28484</v>
      </c>
      <c r="E6" s="76" t="s">
        <v>241</v>
      </c>
      <c r="F6" s="78">
        <v>2354</v>
      </c>
      <c r="K6" s="76" t="s">
        <v>80</v>
      </c>
      <c r="L6" s="77">
        <f>($I$10-$I$14)+$I$17-Maintenance!B2</f>
        <v>10107.403053340004</v>
      </c>
      <c r="N6" s="74"/>
    </row>
    <row r="7" spans="2:19" x14ac:dyDescent="0.3">
      <c r="B7" s="29" t="s">
        <v>196</v>
      </c>
      <c r="C7" s="30"/>
      <c r="F7" s="82"/>
      <c r="K7" s="76" t="s">
        <v>81</v>
      </c>
      <c r="L7" s="77">
        <f>($I$10-$I$14)+$I$17-Maintenance!B3</f>
        <v>10057.403053340004</v>
      </c>
      <c r="N7" s="74"/>
    </row>
    <row r="8" spans="2:19" x14ac:dyDescent="0.3">
      <c r="B8" s="29" t="s">
        <v>195</v>
      </c>
      <c r="C8" s="31">
        <v>0.1</v>
      </c>
      <c r="E8" s="76" t="s">
        <v>215</v>
      </c>
      <c r="F8" s="83">
        <f>37.5*F4/1000</f>
        <v>328.72500000000002</v>
      </c>
      <c r="K8" s="76" t="s">
        <v>82</v>
      </c>
      <c r="L8" s="77">
        <f>($I$10-$I$14)+$I$17-Maintenance!B4</f>
        <v>10007.403053340004</v>
      </c>
      <c r="N8" s="74"/>
    </row>
    <row r="9" spans="2:19" x14ac:dyDescent="0.3">
      <c r="B9" s="84" t="s">
        <v>63</v>
      </c>
      <c r="C9" s="85">
        <f>(C6-C7)*(1-C8)</f>
        <v>25635.600000000002</v>
      </c>
      <c r="E9" s="76" t="s">
        <v>220</v>
      </c>
      <c r="F9" s="83">
        <f>2972.3*F5/1000</f>
        <v>12346.934200000002</v>
      </c>
      <c r="K9" s="86" t="s">
        <v>78</v>
      </c>
      <c r="L9" s="87">
        <f>NPV(L4,L5:L8)</f>
        <v>2458.7481832384506</v>
      </c>
      <c r="N9" s="74"/>
    </row>
    <row r="10" spans="2:19" x14ac:dyDescent="0.3">
      <c r="E10" s="76" t="s">
        <v>216</v>
      </c>
      <c r="F10" s="83">
        <f>F8+F9</f>
        <v>12675.659200000002</v>
      </c>
      <c r="H10" s="76" t="s">
        <v>204</v>
      </c>
      <c r="I10" s="77">
        <f>F10*I4+I5*365</f>
        <v>10896.994812640003</v>
      </c>
      <c r="K10" s="86" t="s">
        <v>86</v>
      </c>
      <c r="L10" s="88">
        <f>IF(L5&lt;0,(3*I24+L5)/-L5,"-")</f>
        <v>0.17696520307775157</v>
      </c>
      <c r="N10" s="74"/>
    </row>
    <row r="11" spans="2:19" x14ac:dyDescent="0.3">
      <c r="F11" s="82"/>
      <c r="K11" s="86" t="s">
        <v>87</v>
      </c>
      <c r="L11" s="89">
        <f>-L5/I24</f>
        <v>2.548928372865257</v>
      </c>
      <c r="N11" s="74"/>
    </row>
    <row r="12" spans="2:19" x14ac:dyDescent="0.3">
      <c r="E12" s="76" t="s">
        <v>202</v>
      </c>
      <c r="F12" s="83">
        <f>Materials!U42*F4/1000</f>
        <v>85.468500000000006</v>
      </c>
    </row>
    <row r="13" spans="2:19" x14ac:dyDescent="0.3">
      <c r="E13" s="76" t="s">
        <v>221</v>
      </c>
      <c r="F13" s="83">
        <f>Materials!T42*F6/1000</f>
        <v>2146.848</v>
      </c>
    </row>
    <row r="14" spans="2:19" x14ac:dyDescent="0.3">
      <c r="E14" s="86" t="s">
        <v>203</v>
      </c>
      <c r="F14" s="99">
        <f>F13+F12</f>
        <v>2232.3164999999999</v>
      </c>
      <c r="H14" s="86" t="s">
        <v>205</v>
      </c>
      <c r="I14" s="87">
        <f>F14*I4+I5*365</f>
        <v>2289.5917592999999</v>
      </c>
      <c r="P14" s="90">
        <f>L4</f>
        <v>3.5000000000000003E-2</v>
      </c>
      <c r="Q14" s="75"/>
    </row>
    <row r="15" spans="2:19" x14ac:dyDescent="0.3">
      <c r="E15" s="86" t="s">
        <v>206</v>
      </c>
      <c r="F15" s="91">
        <f>1-F14/F10</f>
        <v>0.82388951416428113</v>
      </c>
      <c r="H15" s="86" t="s">
        <v>75</v>
      </c>
      <c r="I15" s="91">
        <f>1-I14/I10</f>
        <v>0.78988778111152436</v>
      </c>
      <c r="N15" s="92" t="s">
        <v>85</v>
      </c>
      <c r="O15" s="93">
        <f>L5</f>
        <v>-25635.600000000002</v>
      </c>
      <c r="P15" s="94" t="s">
        <v>77</v>
      </c>
      <c r="S15" s="1"/>
    </row>
    <row r="16" spans="2:19" x14ac:dyDescent="0.3">
      <c r="N16" s="95">
        <v>1</v>
      </c>
      <c r="O16" s="93">
        <f>($I$10-$I$14)+$I$17-Maintenance!B2</f>
        <v>10107.403053340004</v>
      </c>
      <c r="P16" s="93">
        <f>NPV($P$14,$O$15:O16)</f>
        <v>-15333.32674896497</v>
      </c>
      <c r="S16" s="1"/>
    </row>
    <row r="17" spans="5:19" x14ac:dyDescent="0.3">
      <c r="E17" s="76" t="s">
        <v>88</v>
      </c>
      <c r="F17" s="96">
        <v>0.19338</v>
      </c>
      <c r="H17" s="76" t="s">
        <v>217</v>
      </c>
      <c r="I17" s="77">
        <v>2000</v>
      </c>
      <c r="N17" s="95">
        <v>2</v>
      </c>
      <c r="O17" s="93">
        <f>($I$10-$I$14)+$I$17-Maintenance!B3</f>
        <v>10057.403053340004</v>
      </c>
      <c r="P17" s="93">
        <f>NPV($P$14,$O$15:O17)</f>
        <v>-6262.1254270416584</v>
      </c>
      <c r="S17" s="1"/>
    </row>
    <row r="18" spans="5:19" x14ac:dyDescent="0.3">
      <c r="E18" s="86" t="s">
        <v>207</v>
      </c>
      <c r="F18" s="97">
        <f>(F10-F14)*F17</f>
        <v>2019.5336113260003</v>
      </c>
      <c r="H18" s="86" t="s">
        <v>218</v>
      </c>
      <c r="I18" s="87">
        <f>Maintenance!B5</f>
        <v>550</v>
      </c>
      <c r="N18" s="95">
        <v>3</v>
      </c>
      <c r="O18" s="93">
        <f>($I$10-$I$14)+$I$17-Maintenance!B4</f>
        <v>10007.403053340004</v>
      </c>
      <c r="P18" s="93">
        <f>NPV($P$14,$O$15:O18)</f>
        <v>2458.7481832384506</v>
      </c>
      <c r="S18" s="1"/>
    </row>
    <row r="19" spans="5:19" x14ac:dyDescent="0.3">
      <c r="H19" s="86" t="s">
        <v>219</v>
      </c>
      <c r="I19" s="91">
        <f>1-I18/I17</f>
        <v>0.72499999999999998</v>
      </c>
      <c r="N19" s="95">
        <v>4</v>
      </c>
      <c r="O19" s="93">
        <f>O18-Maintenance!B4+Maintenance!B3</f>
        <v>9957.4030533400037</v>
      </c>
      <c r="P19" s="93">
        <f>NPV($P$14,$O$15:O19)</f>
        <v>10842.614365745871</v>
      </c>
      <c r="S19" s="1"/>
    </row>
    <row r="20" spans="5:19" x14ac:dyDescent="0.3">
      <c r="N20" s="95">
        <v>5</v>
      </c>
      <c r="O20" s="93">
        <f>O19-Maintenance!B4+Maintenance!B3</f>
        <v>9907.4030533400037</v>
      </c>
      <c r="P20" s="93">
        <f>NPV($P$14,$O$15:O20)</f>
        <v>18902.293133054565</v>
      </c>
      <c r="S20" s="1"/>
    </row>
    <row r="21" spans="5:19" x14ac:dyDescent="0.3">
      <c r="H21" s="76" t="s">
        <v>212</v>
      </c>
      <c r="I21" s="77">
        <f>I10+I17</f>
        <v>12896.994812640003</v>
      </c>
    </row>
    <row r="22" spans="5:19" x14ac:dyDescent="0.3">
      <c r="H22" s="84" t="s">
        <v>208</v>
      </c>
      <c r="I22" s="98">
        <f>I14+I18</f>
        <v>2839.5917592999999</v>
      </c>
    </row>
    <row r="24" spans="5:19" x14ac:dyDescent="0.3">
      <c r="H24" s="86" t="s">
        <v>209</v>
      </c>
      <c r="I24" s="87">
        <f>I21-I22</f>
        <v>10057.403053340004</v>
      </c>
    </row>
    <row r="25" spans="5:19" x14ac:dyDescent="0.3">
      <c r="H25" s="86" t="s">
        <v>210</v>
      </c>
      <c r="I25" s="91">
        <f>I24/I21</f>
        <v>0.77982531585443526</v>
      </c>
    </row>
  </sheetData>
  <sheetProtection algorithmName="SHA-512" hashValue="rua0FMLYWQ8rohiewkZbpld3ImogpYBGMaziXp8TkJ9vwwTT5Bf92GjP/NuS+44IhR5iV4TRIQTQ3a0uT8da2g==" saltValue="oJCs7V7JQgHioIO/pGjqVw==" spinCount="100000" sheet="1" objects="1" scenarios="1"/>
  <mergeCells count="4">
    <mergeCell ref="E2:F2"/>
    <mergeCell ref="H2:I2"/>
    <mergeCell ref="K2:L2"/>
    <mergeCell ref="B2:C2"/>
  </mergeCells>
  <phoneticPr fontId="4" type="noConversion"/>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Information</vt:lpstr>
      <vt:lpstr>Compliance</vt:lpstr>
      <vt:lpstr>Products</vt:lpstr>
      <vt:lpstr>Materials</vt:lpstr>
      <vt:lpstr>Works</vt:lpstr>
      <vt:lpstr>-Conversion</vt:lpstr>
      <vt:lpstr>Maintenance</vt:lpstr>
      <vt:lpstr>Summary</vt:lpstr>
      <vt:lpstr>Compliance!_ftnref1</vt:lpstr>
      <vt:lpstr>Compliance!_Toc118140543</vt:lpstr>
      <vt:lpstr>Compliance!_Toc118140544</vt:lpstr>
      <vt:lpstr>Compliance!_Toc118140545</vt:lpstr>
      <vt:lpstr>Compliance!_Toc119344594</vt:lpstr>
      <vt:lpstr>Compliance!_Toc119344595</vt:lpstr>
      <vt:lpstr>Compliance!_Toc119344596</vt:lpstr>
      <vt:lpstr>Compliance!_Toc119344598</vt:lpstr>
      <vt:lpstr>Compliance!_Toc119344599</vt:lpstr>
      <vt:lpstr>Compliance!_Toc119344600</vt:lpstr>
      <vt:lpstr>Compliance!_Toc119344601</vt:lpstr>
      <vt:lpstr>Compliance!_Toc119344602</vt:lpstr>
      <vt:lpstr>Compliance!_Toc119344603</vt:lpstr>
      <vt:lpstr>Compliance!_Toc119344604</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2022-11-18T12:32:32Z</dcterms:created>
  <dcterms:modified xsi:type="dcterms:W3CDTF">2022-12-13T14:41:48Z</dcterms:modified>
</cp:coreProperties>
</file>