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6.xml" ContentType="application/vnd.openxmlformats-officedocument.spreadsheetml.comments+xml"/>
  <Override PartName="/xl/drawings/drawing11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codeName="ThisWorkbook" defaultThemeVersion="124226"/>
  <xr:revisionPtr revIDLastSave="0" documentId="13_ncr:1_{7FD27E5B-82A0-4363-BAA8-429ACDBFE026}" xr6:coauthVersionLast="36" xr6:coauthVersionMax="36" xr10:uidLastSave="{00000000-0000-0000-0000-000000000000}"/>
  <workbookProtection workbookPassword="ED47" lockStructure="1"/>
  <bookViews>
    <workbookView xWindow="0" yWindow="0" windowWidth="22008" windowHeight="9012" firstSheet="1" activeTab="3" xr2:uid="{D195A501-4800-4B1E-BF7A-3BB70D7459E8}"/>
  </bookViews>
  <sheets>
    <sheet name="CMU PAH Price Schedule Oct 2020" sheetId="1" r:id="rId1"/>
    <sheet name="Weighting for Adjudication" sheetId="19" r:id="rId2"/>
    <sheet name="Rental Equipment List" sheetId="22" r:id="rId3"/>
    <sheet name="Master Ancillaries" sheetId="17" r:id="rId4"/>
    <sheet name="Master SIB Ancillaries" sheetId="18" r:id="rId5"/>
    <sheet name="Cadd pump ancil list 1" sheetId="5" r:id="rId6"/>
    <sheet name="Cadd pump Ancil List 2 Paed" sheetId="16" r:id="rId7"/>
    <sheet name="Crono pump ancil list 3" sheetId="6" r:id="rId8"/>
    <sheet name="iJet pump ancil list 4" sheetId="14" r:id="rId9"/>
    <sheet name="Inhaler ancil list 5 " sheetId="7" r:id="rId10"/>
    <sheet name="T60 ancil list 6" sheetId="13" r:id="rId11"/>
    <sheet name="Cadd Solis Ancil List 7" sheetId="20" r:id="rId12"/>
    <sheet name="Cadd Solis Ancil List 8 Paed" sheetId="21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_FilterDatabase" localSheetId="5" hidden="1">'Cadd pump ancil list 1'!$A$13:$G$32</definedName>
    <definedName name="_xlnm._FilterDatabase" localSheetId="11" hidden="1">'Cadd Solis Ancil List 7'!$A$13:$G$31</definedName>
    <definedName name="_xlnm._FilterDatabase" localSheetId="7" hidden="1">'Crono pump ancil list 3'!$A$40:$E$71</definedName>
    <definedName name="_xlnm._FilterDatabase" localSheetId="3" hidden="1">'Master Ancillaries'!$A$8:$J$46</definedName>
    <definedName name="_xlnm._FilterDatabase" localSheetId="4" hidden="1">'Master SIB Ancillaries'!$A$6:$J$76</definedName>
    <definedName name="Header2" localSheetId="11" hidden="1">[0]!Header1-1 &amp; "." &amp; MAX(1,COUNTA(INDEX(#REF!,MATCH([0]!Header1-1,#REF!,FALSE)):#REF!))</definedName>
    <definedName name="Header2" localSheetId="12" hidden="1">[0]!Header1-1 &amp; "." &amp; MAX(1,COUNTA(INDEX(#REF!,MATCH([0]!Header1-1,#REF!,FALSE)):#REF!))</definedName>
    <definedName name="Header2" localSheetId="0" hidden="1">'CMU PAH Price Schedule Oct 2020'!Header1-1 &amp; "." &amp; MAX(1,COUNTA(INDEX(#REF!,MATCH('CMU PAH Price Schedule Oct 2020'!Header1-1,#REF!,FALSE)):#REF!))</definedName>
    <definedName name="Header2" hidden="1">[0]!Header1-1 &amp; "." &amp; MAX(1,COUNTA(INDEX(#REF!,MATCH([0]!Header1-1,#REF!,FALSE)):#REF!))</definedName>
    <definedName name="lookup" localSheetId="11">#REF!</definedName>
    <definedName name="lookup" localSheetId="12">#REF!</definedName>
    <definedName name="lookup" localSheetId="0">#REF!</definedName>
    <definedName name="lookup">#REF!</definedName>
    <definedName name="LOOKUPS" localSheetId="11">#REF!</definedName>
    <definedName name="LOOKUPS" localSheetId="12">#REF!</definedName>
    <definedName name="LOOKUPS" localSheetId="0">#REF!</definedName>
    <definedName name="LOOKUPS">#REF!</definedName>
    <definedName name="lookupytd" localSheetId="11">#REF!</definedName>
    <definedName name="lookupytd" localSheetId="12">#REF!</definedName>
    <definedName name="lookupytd" localSheetId="0">#REF!</definedName>
    <definedName name="lookupytd">#REF!</definedName>
    <definedName name="MasterSIB">'Master SIB Ancillaries'!$B$6:$I$76</definedName>
    <definedName name="monlook">[1]DATA!$K$2:$L$15</definedName>
    <definedName name="PRICING_TABLE">'[2]Pricing Variables'!$K$6:$M$19</definedName>
    <definedName name="_xlnm.Print_Area" localSheetId="0">'CMU PAH Price Schedule Oct 2020'!$A$4:$F$49</definedName>
    <definedName name="printrange" localSheetId="11">#REF!</definedName>
    <definedName name="printrange" localSheetId="12">#REF!</definedName>
    <definedName name="printrange" localSheetId="0">#REF!</definedName>
    <definedName name="printrange">#REF!</definedName>
    <definedName name="PUMP_MARGIN">'[3]Contribution Margins'!$C$11</definedName>
    <definedName name="PY">[4]CONTROL!$B$8</definedName>
    <definedName name="RANGE1" localSheetId="11">'[5]cost centre summary-0144'!#REF!</definedName>
    <definedName name="RANGE1" localSheetId="12">'[5]cost centre summary-0144'!#REF!</definedName>
    <definedName name="RANGE1" localSheetId="0">'[5]cost centre summary-0144'!#REF!</definedName>
    <definedName name="RANGE1">'[5]cost centre summary-0144'!#REF!</definedName>
    <definedName name="Report" localSheetId="11">#REF!</definedName>
    <definedName name="Report" localSheetId="12">#REF!</definedName>
    <definedName name="Report" localSheetId="0">#REF!</definedName>
    <definedName name="Report">#REF!</definedName>
    <definedName name="Report_month" localSheetId="11">#REF!</definedName>
    <definedName name="Report_month" localSheetId="12">#REF!</definedName>
    <definedName name="Report_month" localSheetId="0">#REF!</definedName>
    <definedName name="Report_month">#REF!</definedName>
    <definedName name="ReportingYears">[6]Timing!$V$27:$CU$27</definedName>
    <definedName name="revcostb">'[7]Pathway with volume'!$B$1:$B$65536</definedName>
    <definedName name="RoundingAccuracy" localSheetId="11">'[6]Input - General Assumptions'!#REF!</definedName>
    <definedName name="RoundingAccuracy" localSheetId="12">'[6]Input - General Assumptions'!#REF!</definedName>
    <definedName name="RoundingAccuracy" localSheetId="0">'[6]Input - General Assumptions'!#REF!</definedName>
    <definedName name="RoundingAccuracy">'[6]Input - General Assumptions'!#REF!</definedName>
    <definedName name="Rpt_ASD" localSheetId="11">#REF!</definedName>
    <definedName name="Rpt_ASD" localSheetId="12">#REF!</definedName>
    <definedName name="Rpt_ASD" localSheetId="0">#REF!</definedName>
    <definedName name="Rpt_ASD">#REF!</definedName>
    <definedName name="Rpt_BU" localSheetId="11">#REF!</definedName>
    <definedName name="Rpt_BU" localSheetId="12">#REF!</definedName>
    <definedName name="Rpt_BU" localSheetId="0">#REF!</definedName>
    <definedName name="Rpt_BU">#REF!</definedName>
    <definedName name="Rpt_BU_Desc" localSheetId="11">#REF!</definedName>
    <definedName name="Rpt_BU_Desc" localSheetId="12">#REF!</definedName>
    <definedName name="Rpt_BU_Desc" localSheetId="0">#REF!</definedName>
    <definedName name="Rpt_BU_Desc">#REF!</definedName>
    <definedName name="RPT_Directory" localSheetId="11">#REF!</definedName>
    <definedName name="RPT_Directory" localSheetId="12">#REF!</definedName>
    <definedName name="RPT_Directory" localSheetId="0">#REF!</definedName>
    <definedName name="RPT_Directory">#REF!</definedName>
    <definedName name="RPT_Filename" localSheetId="11">#REF!</definedName>
    <definedName name="RPT_Filename" localSheetId="12">#REF!</definedName>
    <definedName name="RPT_Filename" localSheetId="0">#REF!</definedName>
    <definedName name="RPT_Filename">#REF!</definedName>
    <definedName name="Rpt_ID" localSheetId="11">#REF!</definedName>
    <definedName name="Rpt_ID" localSheetId="12">#REF!</definedName>
    <definedName name="Rpt_ID" localSheetId="0">#REF!</definedName>
    <definedName name="Rpt_ID">#REF!</definedName>
    <definedName name="RPT_Layout" localSheetId="11">#REF!</definedName>
    <definedName name="RPT_Layout" localSheetId="12">#REF!</definedName>
    <definedName name="RPT_Layout" localSheetId="0">#REF!</definedName>
    <definedName name="RPT_Layout">#REF!</definedName>
    <definedName name="RPT_Month" localSheetId="11">#REF!</definedName>
    <definedName name="RPT_Month" localSheetId="12">#REF!</definedName>
    <definedName name="RPT_Month" localSheetId="0">#REF!</definedName>
    <definedName name="RPT_Month">#REF!</definedName>
    <definedName name="RPT_PED" localSheetId="11">#REF!</definedName>
    <definedName name="RPT_PED" localSheetId="12">#REF!</definedName>
    <definedName name="RPT_PED" localSheetId="0">#REF!</definedName>
    <definedName name="RPT_PED">#REF!</definedName>
    <definedName name="Rpt_Scope_Descr" localSheetId="11">#REF!</definedName>
    <definedName name="Rpt_Scope_Descr" localSheetId="12">#REF!</definedName>
    <definedName name="Rpt_Scope_Descr" localSheetId="0">#REF!</definedName>
    <definedName name="Rpt_Scope_Descr">#REF!</definedName>
    <definedName name="RPT_Scope_Name" localSheetId="11">#REF!</definedName>
    <definedName name="RPT_Scope_Name" localSheetId="12">#REF!</definedName>
    <definedName name="RPT_Scope_Name" localSheetId="0">#REF!</definedName>
    <definedName name="RPT_Scope_Name">#REF!</definedName>
    <definedName name="Rpt_Scope_Value" localSheetId="11">#REF!</definedName>
    <definedName name="Rpt_Scope_Value" localSheetId="12">#REF!</definedName>
    <definedName name="Rpt_Scope_Value" localSheetId="0">#REF!</definedName>
    <definedName name="Rpt_Scope_Value">#REF!</definedName>
    <definedName name="Rpt_Title" localSheetId="11">#REF!</definedName>
    <definedName name="Rpt_Title" localSheetId="12">#REF!</definedName>
    <definedName name="Rpt_Title" localSheetId="0">#REF!</definedName>
    <definedName name="Rpt_Title">#REF!</definedName>
    <definedName name="RPT_Year" localSheetId="11">#REF!</definedName>
    <definedName name="RPT_Year" localSheetId="12">#REF!</definedName>
    <definedName name="RPT_Year" localSheetId="0">#REF!</definedName>
    <definedName name="RPT_Year">#REF!</definedName>
    <definedName name="RT_Date_and_Time" localSheetId="11">#REF!</definedName>
    <definedName name="RT_Date_and_Time" localSheetId="12">#REF!</definedName>
    <definedName name="RT_Date_and_Time" localSheetId="0">#REF!</definedName>
    <definedName name="RT_Date_and_Time">#REF!</definedName>
    <definedName name="RT_DeptID">17040</definedName>
    <definedName name="RT_DeptID_Descr" localSheetId="11">#REF!</definedName>
    <definedName name="RT_DeptID_Descr" localSheetId="12">#REF!</definedName>
    <definedName name="RT_DeptID_Descr" localSheetId="0">#REF!</definedName>
    <definedName name="RT_DeptID_Descr">#REF!</definedName>
    <definedName name="RT_Ledger">"BUDGET"</definedName>
    <definedName name="RT_Ledger_Version" localSheetId="11">#REF!</definedName>
    <definedName name="RT_Ledger_Version" localSheetId="12">#REF!</definedName>
    <definedName name="RT_Ledger_Version" localSheetId="0">#REF!</definedName>
    <definedName name="RT_Ledger_Version">#REF!</definedName>
    <definedName name="RT_Period">3</definedName>
    <definedName name="ShortDateHeader">'[8]Driver &amp; Lookups'!$C$5</definedName>
    <definedName name="Source_List">OFFSET([9]Range!$B$6,0,0,COUNTA([9]Range!$B$6:$B$242),1)</definedName>
    <definedName name="Staff1" localSheetId="11">#REF!</definedName>
    <definedName name="Staff1" localSheetId="12">#REF!</definedName>
    <definedName name="Staff1" localSheetId="0">#REF!</definedName>
    <definedName name="Staff1">#REF!</definedName>
    <definedName name="Staff2" localSheetId="11">#REF!</definedName>
    <definedName name="Staff2" localSheetId="12">#REF!</definedName>
    <definedName name="Staff2" localSheetId="0">#REF!</definedName>
    <definedName name="Staff2">#REF!</definedName>
    <definedName name="Staff3" localSheetId="11">#REF!</definedName>
    <definedName name="Staff3" localSheetId="12">#REF!</definedName>
    <definedName name="Staff3" localSheetId="0">#REF!</definedName>
    <definedName name="Staff3">#REF!</definedName>
    <definedName name="Staff4" localSheetId="11">#REF!</definedName>
    <definedName name="Staff4" localSheetId="12">#REF!</definedName>
    <definedName name="Staff4" localSheetId="0">#REF!</definedName>
    <definedName name="Staff4">#REF!</definedName>
    <definedName name="StaffMapping">[10]Mapping!$A$2:$B$25</definedName>
    <definedName name="StartAnnualReports">'[11]High Level FS'!$CW$4</definedName>
    <definedName name="STD_CUSDIRECT" localSheetId="0">'[3]Standard Costs'!$I$10</definedName>
    <definedName name="STD_CUSDIRECT">'[12]Standard Costs'!$I$10</definedName>
    <definedName name="STD_NURSING" localSheetId="11">#REF!</definedName>
    <definedName name="STD_NURSING" localSheetId="12">#REF!</definedName>
    <definedName name="STD_NURSING" localSheetId="0">#REF!</definedName>
    <definedName name="STD_NURSING">#REF!</definedName>
    <definedName name="STD_SERVICECONT" localSheetId="0">'[3]Contribution Margins'!$C$8</definedName>
    <definedName name="STD_SERVICECONT">'[12]Standard Mark up'!$C$6</definedName>
    <definedName name="Summary">'[13]P&amp;L by region'!$A$1:$A$831,'[13]P&amp;L by region'!$AO$1:$AR$831</definedName>
    <definedName name="title" localSheetId="11">#REF!</definedName>
    <definedName name="title" localSheetId="12">#REF!</definedName>
    <definedName name="title" localSheetId="0">#REF!</definedName>
    <definedName name="title">#REF!</definedName>
    <definedName name="Titles">[14]Index!$D$4:$D$118</definedName>
    <definedName name="TOTAL_Budget" localSheetId="11">#REF!</definedName>
    <definedName name="TOTAL_Budget" localSheetId="12">#REF!</definedName>
    <definedName name="TOTAL_Budget" localSheetId="0">#REF!</definedName>
    <definedName name="TOTAL_Budget">#REF!</definedName>
    <definedName name="TOTAL_Forecast" localSheetId="11">#REF!</definedName>
    <definedName name="TOTAL_Forecast" localSheetId="12">#REF!</definedName>
    <definedName name="TOTAL_Forecast" localSheetId="0">#REF!</definedName>
    <definedName name="TOTAL_Forecast">#REF!</definedName>
    <definedName name="TOTAL_Phased" localSheetId="11">#REF!</definedName>
    <definedName name="TOTAL_Phased" localSheetId="12">#REF!</definedName>
    <definedName name="TOTAL_Phased" localSheetId="0">#REF!</definedName>
    <definedName name="TOTAL_Phased">#REF!</definedName>
    <definedName name="Vol_Grow">'[15]Rev Calcs'!$C$158:$F$163</definedName>
    <definedName name="Vol_Growth">'[16]Revenue Calcs'!$P$32:$T$36</definedName>
    <definedName name="VolumeModel" localSheetId="11" hidden="1">[0]!Header1-1 &amp; "." &amp; MAX(1,COUNTA(INDEX(#REF!,MATCH([0]!Header1-1,#REF!,FALSE)):#REF!))</definedName>
    <definedName name="VolumeModel" localSheetId="12" hidden="1">[0]!Header1-1 &amp; "." &amp; MAX(1,COUNTA(INDEX(#REF!,MATCH([0]!Header1-1,#REF!,FALSE)):#REF!))</definedName>
    <definedName name="VolumeModel" localSheetId="0" hidden="1">'CMU PAH Price Schedule Oct 2020'!Header1-1 &amp; "." &amp; MAX(1,COUNTA(INDEX(#REF!,MATCH('CMU PAH Price Schedule Oct 2020'!Header1-1,#REF!,FALSE)):#REF!))</definedName>
    <definedName name="VolumeModel" hidden="1">[0]!Header1-1 &amp; "." &amp; MAX(1,COUNTA(INDEX(#REF!,MATCH([0]!Header1-1,#REF!,FALSE)):#REF!))</definedName>
    <definedName name="Working_Capital" localSheetId="0">'[17]Working Capital'!$C$16</definedName>
    <definedName name="Working_Capital">'[18]Working Capital'!$C$16</definedName>
    <definedName name="wrn.Man._.acc._.1." hidden="1">{#N/A,#N/A,TRUE,"Page 1&amp;2";#N/A,#N/A,TRUE,"bal sheet";#N/A,#N/A,TRUE,"Cashflow";#N/A,#N/A,TRUE,"Page 5&amp;6";#N/A,#N/A,TRUE,"Page 3&amp;4";#N/A,#N/A,TRUE,"Page 7&amp;8";#N/A,#N/A,TRUE,"Page 10&amp;11"}</definedName>
    <definedName name="wrn.Manager._.print." hidden="1">{"Cost centre summary",#N/A,FALSE,"cost centre summary";"Salary summary",#N/A,FALSE,"salary details";"Salary details confidential",#N/A,FALSE,"salary details";"Vehicle summary",#N/A,FALSE,"vehicle details";"Vehicle input",#N/A,FALSE,"vehicle details"}</definedName>
    <definedName name="xray_98">'[19]xray 1999'!$A$8:$N$18</definedName>
    <definedName name="xray_99">'[20]xray 2000'!$A$8:$N$18</definedName>
    <definedName name="Year">'[8]Driver &amp; Lookups'!$C$2</definedName>
    <definedName name="YearProfit" localSheetId="11">'[21]RA &amp; RM'!#REF!,'[21]RA &amp; RM'!#REF!,'[21]RA &amp; RM'!#REF!,'[21]RA &amp; RM'!#REF!</definedName>
    <definedName name="YearProfit" localSheetId="12">'[21]RA &amp; RM'!#REF!,'[21]RA &amp; RM'!#REF!,'[21]RA &amp; RM'!#REF!,'[21]RA &amp; RM'!#REF!</definedName>
    <definedName name="YearProfit" localSheetId="0">'[21]RA &amp; RM'!#REF!,'[21]RA &amp; RM'!#REF!,'[21]RA &amp; RM'!#REF!,'[21]RA &amp; RM'!#REF!</definedName>
    <definedName name="YearProfit">'[21]RA &amp; RM'!#REF!,'[21]RA &amp; RM'!#REF!,'[21]RA &amp; RM'!#REF!,'[21]RA &amp; RM'!#REF!</definedName>
    <definedName name="YearRevenue" localSheetId="11">'[21]RA &amp; RM'!#REF!,'[21]RA &amp; RM'!#REF!,'[21]RA &amp; RM'!#REF!,'[21]RA &amp; RM'!#REF!</definedName>
    <definedName name="YearRevenue" localSheetId="12">'[21]RA &amp; RM'!#REF!,'[21]RA &amp; RM'!#REF!,'[21]RA &amp; RM'!#REF!,'[21]RA &amp; RM'!#REF!</definedName>
    <definedName name="YearRevenue" localSheetId="0">'[21]RA &amp; RM'!#REF!,'[21]RA &amp; RM'!#REF!,'[21]RA &amp; RM'!#REF!,'[21]RA &amp; RM'!#REF!</definedName>
    <definedName name="YearRevenue">'[21]RA &amp; RM'!#REF!,'[21]RA &amp; RM'!#REF!,'[21]RA &amp; RM'!#REF!,'[21]RA &amp; RM'!#REF!</definedName>
    <definedName name="YTD" localSheetId="11">#REF!</definedName>
    <definedName name="YTD" localSheetId="12">#REF!</definedName>
    <definedName name="YTD" localSheetId="0">#REF!</definedName>
    <definedName name="YTD">#REF!</definedName>
    <definedName name="YTD_Actuals" localSheetId="11">[22]TOTAL!#REF!</definedName>
    <definedName name="YTD_Actuals" localSheetId="12">[22]TOTAL!#REF!</definedName>
    <definedName name="YTD_Actuals" localSheetId="0">[22]TOTAL!#REF!</definedName>
    <definedName name="YTD_Actuals">[22]TOTAL!#REF!</definedName>
    <definedName name="YTD_Budget_Ver" localSheetId="11">[22]TOTAL!#REF!</definedName>
    <definedName name="YTD_Budget_Ver" localSheetId="12">[22]TOTAL!#REF!</definedName>
    <definedName name="YTD_Budget_Ver" localSheetId="0">[22]TOTAL!#REF!</definedName>
    <definedName name="YTD_Budget_Ver">[22]TOTAL!#REF!</definedName>
    <definedName name="ytdpl" localSheetId="11">#REF!</definedName>
    <definedName name="ytdpl" localSheetId="12">#REF!</definedName>
    <definedName name="ytdpl" localSheetId="0">#REF!</definedName>
    <definedName name="ytdp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" i="17" l="1"/>
  <c r="A35" i="14" l="1"/>
  <c r="D35" i="14"/>
  <c r="C35" i="14"/>
  <c r="I61" i="18" l="1"/>
  <c r="D61" i="21" s="1"/>
  <c r="I60" i="18"/>
  <c r="I62" i="18"/>
  <c r="I63" i="18"/>
  <c r="C72" i="21"/>
  <c r="A72" i="21"/>
  <c r="D71" i="21"/>
  <c r="C71" i="21"/>
  <c r="A71" i="21"/>
  <c r="C70" i="21"/>
  <c r="A70" i="21"/>
  <c r="C69" i="21"/>
  <c r="A69" i="21"/>
  <c r="C68" i="21"/>
  <c r="A68" i="21"/>
  <c r="C67" i="21"/>
  <c r="A67" i="21"/>
  <c r="C66" i="21"/>
  <c r="A66" i="21"/>
  <c r="C65" i="21"/>
  <c r="A65" i="21"/>
  <c r="C64" i="21"/>
  <c r="A64" i="21"/>
  <c r="C63" i="21"/>
  <c r="A63" i="21"/>
  <c r="C62" i="21"/>
  <c r="A62" i="21"/>
  <c r="C61" i="21"/>
  <c r="A61" i="21"/>
  <c r="D60" i="21"/>
  <c r="C60" i="21"/>
  <c r="A60" i="21"/>
  <c r="C59" i="21"/>
  <c r="A59" i="21"/>
  <c r="C58" i="21"/>
  <c r="A58" i="21"/>
  <c r="C57" i="21"/>
  <c r="A57" i="21"/>
  <c r="C56" i="21"/>
  <c r="A56" i="21"/>
  <c r="C55" i="21"/>
  <c r="A55" i="21"/>
  <c r="C54" i="21"/>
  <c r="A54" i="21"/>
  <c r="C53" i="21"/>
  <c r="A53" i="21"/>
  <c r="C52" i="21"/>
  <c r="A52" i="21"/>
  <c r="C51" i="21"/>
  <c r="A51" i="21"/>
  <c r="C50" i="21"/>
  <c r="A50" i="21"/>
  <c r="C49" i="21"/>
  <c r="A49" i="21"/>
  <c r="C48" i="21"/>
  <c r="A48" i="21"/>
  <c r="C47" i="21"/>
  <c r="A47" i="21"/>
  <c r="C46" i="21"/>
  <c r="A46" i="21"/>
  <c r="C45" i="21"/>
  <c r="A45" i="21"/>
  <c r="C44" i="21"/>
  <c r="A44" i="21"/>
  <c r="C43" i="21"/>
  <c r="A43" i="21"/>
  <c r="C42" i="21"/>
  <c r="A42" i="21"/>
  <c r="C41" i="21"/>
  <c r="A41" i="21"/>
  <c r="C40" i="21"/>
  <c r="A40" i="21"/>
  <c r="C26" i="21"/>
  <c r="A26" i="21"/>
  <c r="C25" i="21"/>
  <c r="A25" i="21"/>
  <c r="C24" i="21"/>
  <c r="A24" i="21"/>
  <c r="C23" i="21"/>
  <c r="A23" i="21"/>
  <c r="C22" i="21"/>
  <c r="A22" i="21"/>
  <c r="C21" i="21"/>
  <c r="A21" i="21"/>
  <c r="C20" i="21"/>
  <c r="A20" i="21"/>
  <c r="C19" i="21"/>
  <c r="A19" i="21"/>
  <c r="C18" i="21"/>
  <c r="A18" i="21"/>
  <c r="C17" i="21"/>
  <c r="A17" i="21"/>
  <c r="C16" i="21"/>
  <c r="A16" i="21"/>
  <c r="D15" i="21"/>
  <c r="C15" i="21"/>
  <c r="A15" i="21"/>
  <c r="D14" i="21"/>
  <c r="F14" i="21" s="1"/>
  <c r="C14" i="21"/>
  <c r="A14" i="21"/>
  <c r="B4" i="21"/>
  <c r="A3" i="21"/>
  <c r="A2" i="21"/>
  <c r="C74" i="20"/>
  <c r="A74" i="20"/>
  <c r="C73" i="20"/>
  <c r="A73" i="20"/>
  <c r="C72" i="20"/>
  <c r="A72" i="20"/>
  <c r="C71" i="20"/>
  <c r="A71" i="20"/>
  <c r="C70" i="20"/>
  <c r="A70" i="20"/>
  <c r="C69" i="20"/>
  <c r="A69" i="20"/>
  <c r="C68" i="20"/>
  <c r="A68" i="20"/>
  <c r="C67" i="20"/>
  <c r="A67" i="20"/>
  <c r="C66" i="20"/>
  <c r="A66" i="20"/>
  <c r="D65" i="20"/>
  <c r="C65" i="20"/>
  <c r="A65" i="20"/>
  <c r="C64" i="20"/>
  <c r="A64" i="20"/>
  <c r="C63" i="20"/>
  <c r="A63" i="20"/>
  <c r="D62" i="20"/>
  <c r="C62" i="20"/>
  <c r="A62" i="20"/>
  <c r="C61" i="20"/>
  <c r="A61" i="20"/>
  <c r="C60" i="20"/>
  <c r="A60" i="20"/>
  <c r="C59" i="20"/>
  <c r="A59" i="20"/>
  <c r="C58" i="20"/>
  <c r="A58" i="20"/>
  <c r="C57" i="20"/>
  <c r="A57" i="20"/>
  <c r="C56" i="20"/>
  <c r="A56" i="20"/>
  <c r="C55" i="20"/>
  <c r="A55" i="20"/>
  <c r="C54" i="20"/>
  <c r="A54" i="20"/>
  <c r="C53" i="20"/>
  <c r="A53" i="20"/>
  <c r="C52" i="20"/>
  <c r="A52" i="20"/>
  <c r="C51" i="20"/>
  <c r="A51" i="20"/>
  <c r="C50" i="20"/>
  <c r="A50" i="20"/>
  <c r="C49" i="20"/>
  <c r="A49" i="20"/>
  <c r="C48" i="20"/>
  <c r="A48" i="20"/>
  <c r="C47" i="20"/>
  <c r="A47" i="20"/>
  <c r="C46" i="20"/>
  <c r="A46" i="20"/>
  <c r="C45" i="20"/>
  <c r="A45" i="20"/>
  <c r="C44" i="20"/>
  <c r="A44" i="20"/>
  <c r="C43" i="20"/>
  <c r="A43" i="20"/>
  <c r="C42" i="20"/>
  <c r="A42" i="20"/>
  <c r="C41" i="20"/>
  <c r="A41" i="20"/>
  <c r="C40" i="20"/>
  <c r="A40" i="20"/>
  <c r="C39" i="20"/>
  <c r="A39" i="20"/>
  <c r="F39" i="20" s="1"/>
  <c r="C25" i="20"/>
  <c r="A25" i="20"/>
  <c r="C24" i="20"/>
  <c r="A24" i="20"/>
  <c r="C23" i="20"/>
  <c r="A23" i="20"/>
  <c r="C22" i="20"/>
  <c r="A22" i="20"/>
  <c r="C21" i="20"/>
  <c r="A21" i="20"/>
  <c r="C20" i="20"/>
  <c r="A20" i="20"/>
  <c r="C19" i="20"/>
  <c r="A19" i="20"/>
  <c r="C18" i="20"/>
  <c r="A18" i="20"/>
  <c r="C17" i="20"/>
  <c r="A17" i="20"/>
  <c r="C16" i="20"/>
  <c r="A16" i="20"/>
  <c r="C15" i="20"/>
  <c r="A15" i="20"/>
  <c r="D14" i="20"/>
  <c r="F14" i="20" s="1"/>
  <c r="C14" i="20"/>
  <c r="A14" i="20"/>
  <c r="B4" i="20"/>
  <c r="A3" i="20"/>
  <c r="A2" i="20"/>
  <c r="C57" i="16"/>
  <c r="A57" i="16"/>
  <c r="D63" i="20" l="1"/>
  <c r="C48" i="13"/>
  <c r="A48" i="13"/>
  <c r="C20" i="13"/>
  <c r="A20" i="13"/>
  <c r="C38" i="14"/>
  <c r="A38" i="14"/>
  <c r="C48" i="6"/>
  <c r="A48" i="6"/>
  <c r="C47" i="5"/>
  <c r="A47" i="5"/>
  <c r="A49" i="13"/>
  <c r="A50" i="13"/>
  <c r="A51" i="13"/>
  <c r="A52" i="13"/>
  <c r="A53" i="13"/>
  <c r="A54" i="13"/>
  <c r="I44" i="18"/>
  <c r="C49" i="13"/>
  <c r="D57" i="16" l="1"/>
  <c r="D55" i="21"/>
  <c r="I38" i="17"/>
  <c r="I39" i="17"/>
  <c r="A64" i="5"/>
  <c r="C64" i="5"/>
  <c r="I11" i="18"/>
  <c r="I28" i="18"/>
  <c r="A65" i="16"/>
  <c r="C65" i="16"/>
  <c r="D16" i="20" l="1"/>
  <c r="F16" i="20" s="1"/>
  <c r="D24" i="21"/>
  <c r="F24" i="21" s="1"/>
  <c r="D64" i="5"/>
  <c r="D63" i="21"/>
  <c r="D64" i="20"/>
  <c r="D53" i="21"/>
  <c r="D48" i="20"/>
  <c r="D65" i="16"/>
  <c r="C58" i="16"/>
  <c r="A58" i="16"/>
  <c r="C56" i="5"/>
  <c r="A56" i="5"/>
  <c r="I40" i="18"/>
  <c r="D56" i="5" l="1"/>
  <c r="D56" i="20"/>
  <c r="D56" i="21"/>
  <c r="D58" i="16"/>
  <c r="B4" i="16"/>
  <c r="B4" i="6"/>
  <c r="B4" i="14"/>
  <c r="B4" i="7"/>
  <c r="B4" i="13"/>
  <c r="B4" i="5"/>
  <c r="A3" i="16"/>
  <c r="A3" i="6"/>
  <c r="A3" i="14"/>
  <c r="A3" i="7"/>
  <c r="A3" i="13"/>
  <c r="A3" i="5"/>
  <c r="A2" i="16"/>
  <c r="A2" i="6"/>
  <c r="A2" i="14"/>
  <c r="A2" i="7"/>
  <c r="A2" i="13"/>
  <c r="A2" i="5"/>
  <c r="B5" i="18"/>
  <c r="B6" i="17"/>
  <c r="I43" i="18" l="1"/>
  <c r="C56" i="6"/>
  <c r="A56" i="6"/>
  <c r="A57" i="6"/>
  <c r="C57" i="6"/>
  <c r="C55" i="5"/>
  <c r="A55" i="5"/>
  <c r="D56" i="6" l="1"/>
  <c r="D55" i="20"/>
  <c r="D49" i="13"/>
  <c r="D55" i="5"/>
  <c r="A35" i="13" l="1"/>
  <c r="A36" i="13"/>
  <c r="A37" i="13"/>
  <c r="A38" i="13"/>
  <c r="A39" i="13"/>
  <c r="A40" i="13"/>
  <c r="A41" i="13"/>
  <c r="A42" i="13"/>
  <c r="A43" i="13"/>
  <c r="A44" i="13"/>
  <c r="A45" i="13"/>
  <c r="A46" i="13"/>
  <c r="A47" i="13"/>
  <c r="A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50" i="13"/>
  <c r="C51" i="13"/>
  <c r="C52" i="13"/>
  <c r="C53" i="13"/>
  <c r="C54" i="13"/>
  <c r="C34" i="13"/>
  <c r="C26" i="13"/>
  <c r="C25" i="13"/>
  <c r="C24" i="13"/>
  <c r="C13" i="13"/>
  <c r="C14" i="13"/>
  <c r="C15" i="13"/>
  <c r="C16" i="13"/>
  <c r="C17" i="13"/>
  <c r="C18" i="13"/>
  <c r="C19" i="13"/>
  <c r="C21" i="13"/>
  <c r="C22" i="13"/>
  <c r="C23" i="13"/>
  <c r="C12" i="13"/>
  <c r="C12" i="7"/>
  <c r="C13" i="7"/>
  <c r="C11" i="7"/>
  <c r="A12" i="7"/>
  <c r="A13" i="7"/>
  <c r="A11" i="7"/>
  <c r="C16" i="14"/>
  <c r="C17" i="14"/>
  <c r="C18" i="14"/>
  <c r="C19" i="14"/>
  <c r="C20" i="14"/>
  <c r="C21" i="14"/>
  <c r="C15" i="14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9" i="16"/>
  <c r="A60" i="16"/>
  <c r="A61" i="16"/>
  <c r="A62" i="16"/>
  <c r="A63" i="16"/>
  <c r="A64" i="16"/>
  <c r="A66" i="16"/>
  <c r="A67" i="16"/>
  <c r="A68" i="16"/>
  <c r="A69" i="16"/>
  <c r="A70" i="16"/>
  <c r="A71" i="16"/>
  <c r="A72" i="16"/>
  <c r="A73" i="16"/>
  <c r="A74" i="16"/>
  <c r="A75" i="16"/>
  <c r="A43" i="16"/>
  <c r="C71" i="5"/>
  <c r="I76" i="18"/>
  <c r="C72" i="5"/>
  <c r="C73" i="5"/>
  <c r="C74" i="5"/>
  <c r="C75" i="5"/>
  <c r="A71" i="5"/>
  <c r="A72" i="5"/>
  <c r="A73" i="5"/>
  <c r="A74" i="5"/>
  <c r="A75" i="5"/>
  <c r="C26" i="5"/>
  <c r="C25" i="5"/>
  <c r="C24" i="5"/>
  <c r="C15" i="5"/>
  <c r="C16" i="5"/>
  <c r="C17" i="5"/>
  <c r="C18" i="5"/>
  <c r="C19" i="5"/>
  <c r="C20" i="5"/>
  <c r="C21" i="5"/>
  <c r="C22" i="5"/>
  <c r="C23" i="5"/>
  <c r="C14" i="5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14" i="16"/>
  <c r="D71" i="5" l="1"/>
  <c r="A19" i="6"/>
  <c r="C42" i="6" l="1"/>
  <c r="C43" i="6"/>
  <c r="C44" i="6"/>
  <c r="C45" i="6"/>
  <c r="C46" i="6"/>
  <c r="C47" i="6"/>
  <c r="C49" i="6"/>
  <c r="C50" i="6"/>
  <c r="C51" i="6"/>
  <c r="C52" i="6"/>
  <c r="C53" i="6"/>
  <c r="C54" i="6"/>
  <c r="C55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41" i="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9" i="16"/>
  <c r="C60" i="16"/>
  <c r="C61" i="16"/>
  <c r="C62" i="16"/>
  <c r="C63" i="16"/>
  <c r="C64" i="16"/>
  <c r="C66" i="16"/>
  <c r="C67" i="16"/>
  <c r="C68" i="16"/>
  <c r="C69" i="16"/>
  <c r="C70" i="16"/>
  <c r="C71" i="16"/>
  <c r="C72" i="16"/>
  <c r="C73" i="16"/>
  <c r="C74" i="16"/>
  <c r="C75" i="16"/>
  <c r="C43" i="16"/>
  <c r="C41" i="5"/>
  <c r="C42" i="5"/>
  <c r="C43" i="5"/>
  <c r="C44" i="5"/>
  <c r="C45" i="5"/>
  <c r="C46" i="5"/>
  <c r="C48" i="5"/>
  <c r="C49" i="5"/>
  <c r="C50" i="5"/>
  <c r="C51" i="5"/>
  <c r="C52" i="5"/>
  <c r="C53" i="5"/>
  <c r="C54" i="5"/>
  <c r="C57" i="5"/>
  <c r="C58" i="5"/>
  <c r="C59" i="5"/>
  <c r="C60" i="5"/>
  <c r="C61" i="5"/>
  <c r="C62" i="5"/>
  <c r="C63" i="5"/>
  <c r="C65" i="5"/>
  <c r="C66" i="5"/>
  <c r="C67" i="5"/>
  <c r="C68" i="5"/>
  <c r="C69" i="5"/>
  <c r="C70" i="5"/>
  <c r="C40" i="5"/>
  <c r="C39" i="14"/>
  <c r="C40" i="14"/>
  <c r="C41" i="14"/>
  <c r="C42" i="14"/>
  <c r="C43" i="14"/>
  <c r="C51" i="14"/>
  <c r="C47" i="14"/>
  <c r="C46" i="14"/>
  <c r="C45" i="14"/>
  <c r="C36" i="14"/>
  <c r="C49" i="14"/>
  <c r="C44" i="14"/>
  <c r="C37" i="14"/>
  <c r="C50" i="14"/>
  <c r="C48" i="14"/>
  <c r="C52" i="14"/>
  <c r="C34" i="14"/>
  <c r="I42" i="18"/>
  <c r="I20" i="18"/>
  <c r="I45" i="18"/>
  <c r="I18" i="18"/>
  <c r="D49" i="16" l="1"/>
  <c r="D46" i="21"/>
  <c r="D46" i="20"/>
  <c r="D47" i="21"/>
  <c r="D71" i="16"/>
  <c r="D68" i="21"/>
  <c r="D50" i="16"/>
  <c r="D48" i="6"/>
  <c r="D47" i="5"/>
  <c r="A36" i="14"/>
  <c r="A37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34" i="14"/>
  <c r="A21" i="6"/>
  <c r="A22" i="6"/>
  <c r="A24" i="16"/>
  <c r="A41" i="5"/>
  <c r="A42" i="5"/>
  <c r="A43" i="5"/>
  <c r="A44" i="5"/>
  <c r="A45" i="5"/>
  <c r="A46" i="5"/>
  <c r="A48" i="5"/>
  <c r="A49" i="5"/>
  <c r="A50" i="5"/>
  <c r="A51" i="5"/>
  <c r="A52" i="5"/>
  <c r="A53" i="5"/>
  <c r="A54" i="5"/>
  <c r="A57" i="5"/>
  <c r="A58" i="5"/>
  <c r="A59" i="5"/>
  <c r="A60" i="5"/>
  <c r="A61" i="5"/>
  <c r="A62" i="5"/>
  <c r="A63" i="5"/>
  <c r="A65" i="5"/>
  <c r="A66" i="5"/>
  <c r="A67" i="5"/>
  <c r="A68" i="5"/>
  <c r="A69" i="5"/>
  <c r="A70" i="5"/>
  <c r="A40" i="5"/>
  <c r="I7" i="18"/>
  <c r="I26" i="18"/>
  <c r="D45" i="13" s="1"/>
  <c r="I23" i="18"/>
  <c r="D43" i="13" s="1"/>
  <c r="I22" i="18"/>
  <c r="D42" i="13" s="1"/>
  <c r="I46" i="18"/>
  <c r="I47" i="18"/>
  <c r="I48" i="18"/>
  <c r="I49" i="18"/>
  <c r="D57" i="6" s="1"/>
  <c r="I50" i="18"/>
  <c r="I51" i="18"/>
  <c r="I52" i="18"/>
  <c r="I53" i="18"/>
  <c r="I54" i="18"/>
  <c r="I55" i="18"/>
  <c r="D38" i="13" s="1"/>
  <c r="I56" i="18"/>
  <c r="D39" i="13" s="1"/>
  <c r="I57" i="18"/>
  <c r="I58" i="18"/>
  <c r="D62" i="16" s="1"/>
  <c r="I59" i="18"/>
  <c r="D63" i="16" s="1"/>
  <c r="I64" i="18"/>
  <c r="I65" i="18"/>
  <c r="I66" i="18"/>
  <c r="I67" i="18"/>
  <c r="I68" i="18"/>
  <c r="I69" i="18"/>
  <c r="I70" i="18"/>
  <c r="I71" i="18"/>
  <c r="I72" i="18"/>
  <c r="I73" i="18"/>
  <c r="I74" i="18"/>
  <c r="I75" i="18"/>
  <c r="D70" i="16" s="1"/>
  <c r="I41" i="18"/>
  <c r="I25" i="18"/>
  <c r="I27" i="18"/>
  <c r="I29" i="18"/>
  <c r="I30" i="18"/>
  <c r="I31" i="18"/>
  <c r="D50" i="20" s="1"/>
  <c r="I32" i="18"/>
  <c r="D51" i="20" s="1"/>
  <c r="I33" i="18"/>
  <c r="D52" i="20" s="1"/>
  <c r="I34" i="18"/>
  <c r="D53" i="20" s="1"/>
  <c r="I35" i="18"/>
  <c r="D37" i="13" s="1"/>
  <c r="I36" i="18"/>
  <c r="I37" i="18"/>
  <c r="I38" i="18"/>
  <c r="I39" i="18"/>
  <c r="I24" i="18"/>
  <c r="I10" i="18"/>
  <c r="I12" i="18"/>
  <c r="I13" i="18"/>
  <c r="I14" i="18"/>
  <c r="I15" i="18"/>
  <c r="D36" i="13" s="1"/>
  <c r="I16" i="18"/>
  <c r="I17" i="18"/>
  <c r="I19" i="18"/>
  <c r="I21" i="18"/>
  <c r="D45" i="21" s="1"/>
  <c r="I9" i="18"/>
  <c r="D40" i="13" s="1"/>
  <c r="I8" i="18"/>
  <c r="I13" i="17"/>
  <c r="D40" i="20" l="1"/>
  <c r="D41" i="21"/>
  <c r="D43" i="20"/>
  <c r="D43" i="21"/>
  <c r="D51" i="13"/>
  <c r="D67" i="20"/>
  <c r="D48" i="21"/>
  <c r="D50" i="13"/>
  <c r="D58" i="21"/>
  <c r="D58" i="20"/>
  <c r="D53" i="13"/>
  <c r="D50" i="21"/>
  <c r="D69" i="20"/>
  <c r="D66" i="16"/>
  <c r="D49" i="20"/>
  <c r="D64" i="21"/>
  <c r="D73" i="20"/>
  <c r="D69" i="21"/>
  <c r="D68" i="16"/>
  <c r="D57" i="20"/>
  <c r="D66" i="21"/>
  <c r="D52" i="13"/>
  <c r="D49" i="21"/>
  <c r="D68" i="20"/>
  <c r="D41" i="13"/>
  <c r="D42" i="20"/>
  <c r="D67" i="16"/>
  <c r="D65" i="21"/>
  <c r="D72" i="5"/>
  <c r="D71" i="20"/>
  <c r="D64" i="16"/>
  <c r="D62" i="21"/>
  <c r="D66" i="20"/>
  <c r="D75" i="5"/>
  <c r="D70" i="21"/>
  <c r="D74" i="20"/>
  <c r="D69" i="16"/>
  <c r="D59" i="20"/>
  <c r="D67" i="21"/>
  <c r="D35" i="13"/>
  <c r="D44" i="20"/>
  <c r="D57" i="21"/>
  <c r="D61" i="20"/>
  <c r="D44" i="13"/>
  <c r="D52" i="21"/>
  <c r="D47" i="20"/>
  <c r="D54" i="20"/>
  <c r="D54" i="21"/>
  <c r="D72" i="21"/>
  <c r="D72" i="20"/>
  <c r="D48" i="13"/>
  <c r="D44" i="21"/>
  <c r="D45" i="20"/>
  <c r="D38" i="14"/>
  <c r="D42" i="5"/>
  <c r="D41" i="20"/>
  <c r="D42" i="21"/>
  <c r="D54" i="13"/>
  <c r="D70" i="20"/>
  <c r="D51" i="21"/>
  <c r="D60" i="20"/>
  <c r="D59" i="21"/>
  <c r="D39" i="20"/>
  <c r="D40" i="21"/>
  <c r="D72" i="16"/>
  <c r="D74" i="5"/>
  <c r="D75" i="16"/>
  <c r="D73" i="5"/>
  <c r="D46" i="13"/>
  <c r="D73" i="16"/>
  <c r="D47" i="13"/>
  <c r="D74" i="16"/>
  <c r="D46" i="14"/>
  <c r="D48" i="14"/>
  <c r="D49" i="14"/>
  <c r="A42" i="6"/>
  <c r="A43" i="6"/>
  <c r="A44" i="6"/>
  <c r="A45" i="6"/>
  <c r="A46" i="6"/>
  <c r="A47" i="6"/>
  <c r="A49" i="6"/>
  <c r="A50" i="6"/>
  <c r="A51" i="6"/>
  <c r="A52" i="6"/>
  <c r="A53" i="6"/>
  <c r="A54" i="6"/>
  <c r="A55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41" i="6"/>
  <c r="D68" i="6"/>
  <c r="D69" i="6"/>
  <c r="D70" i="6"/>
  <c r="D51" i="14"/>
  <c r="D67" i="6"/>
  <c r="D60" i="6"/>
  <c r="D22" i="6"/>
  <c r="A15" i="6"/>
  <c r="A16" i="6"/>
  <c r="A17" i="6"/>
  <c r="A18" i="6"/>
  <c r="I23" i="17"/>
  <c r="D16" i="6" s="1"/>
  <c r="F16" i="6" s="1"/>
  <c r="I24" i="17"/>
  <c r="I22" i="17"/>
  <c r="I44" i="17"/>
  <c r="D20" i="21" s="1"/>
  <c r="F20" i="21" s="1"/>
  <c r="I45" i="17"/>
  <c r="I46" i="17"/>
  <c r="I43" i="17"/>
  <c r="D15" i="6" s="1"/>
  <c r="F15" i="6" s="1"/>
  <c r="I31" i="17"/>
  <c r="I32" i="17"/>
  <c r="I33" i="17"/>
  <c r="D18" i="21" s="1"/>
  <c r="F18" i="21" s="1"/>
  <c r="I34" i="17"/>
  <c r="D17" i="21" s="1"/>
  <c r="F17" i="21" s="1"/>
  <c r="I35" i="17"/>
  <c r="D21" i="6" s="1"/>
  <c r="F21" i="6" s="1"/>
  <c r="I37" i="17"/>
  <c r="I40" i="17"/>
  <c r="I41" i="17"/>
  <c r="D19" i="21" s="1"/>
  <c r="F19" i="21" s="1"/>
  <c r="I42" i="17"/>
  <c r="D18" i="6"/>
  <c r="D19" i="6"/>
  <c r="D20" i="6"/>
  <c r="D44" i="16"/>
  <c r="D45" i="16"/>
  <c r="D46" i="16"/>
  <c r="D34" i="13"/>
  <c r="D48" i="16"/>
  <c r="D55" i="16"/>
  <c r="D56" i="16"/>
  <c r="D65" i="6"/>
  <c r="D66" i="6"/>
  <c r="D60" i="16"/>
  <c r="D61" i="16"/>
  <c r="D59" i="16"/>
  <c r="D43" i="14"/>
  <c r="D44" i="14"/>
  <c r="D45" i="14"/>
  <c r="D47" i="14"/>
  <c r="D61" i="6"/>
  <c r="D62" i="6"/>
  <c r="D63" i="6"/>
  <c r="D54" i="16"/>
  <c r="I26" i="17"/>
  <c r="D27" i="16" l="1"/>
  <c r="D26" i="21"/>
  <c r="F26" i="21" s="1"/>
  <c r="D17" i="6"/>
  <c r="F17" i="6" s="1"/>
  <c r="D22" i="20"/>
  <c r="F22" i="20" s="1"/>
  <c r="D24" i="6"/>
  <c r="F24" i="6" s="1"/>
  <c r="D18" i="20"/>
  <c r="F18" i="20" s="1"/>
  <c r="D27" i="6"/>
  <c r="F27" i="6" s="1"/>
  <c r="D23" i="21"/>
  <c r="F23" i="21" s="1"/>
  <c r="D21" i="20"/>
  <c r="F21" i="20" s="1"/>
  <c r="D71" i="6"/>
  <c r="D53" i="16"/>
  <c r="D52" i="16"/>
  <c r="D52" i="14"/>
  <c r="D51" i="16"/>
  <c r="D47" i="6"/>
  <c r="D50" i="14"/>
  <c r="D47" i="16"/>
  <c r="D59" i="6"/>
  <c r="D64" i="6"/>
  <c r="D69" i="5"/>
  <c r="D70" i="5"/>
  <c r="D67" i="5"/>
  <c r="D68" i="5"/>
  <c r="D62" i="5"/>
  <c r="D63" i="5"/>
  <c r="D66" i="5"/>
  <c r="I18" i="17" l="1"/>
  <c r="D16" i="21" l="1"/>
  <c r="F16" i="21" s="1"/>
  <c r="E30" i="21" s="1"/>
  <c r="D17" i="20"/>
  <c r="F17" i="20" s="1"/>
  <c r="E28" i="20" s="1"/>
  <c r="D61" i="5"/>
  <c r="D60" i="5"/>
  <c r="D59" i="5"/>
  <c r="D58" i="5"/>
  <c r="D57" i="5"/>
  <c r="D65" i="5"/>
  <c r="D54" i="5"/>
  <c r="D53" i="5"/>
  <c r="D52" i="5"/>
  <c r="D51" i="5"/>
  <c r="D50" i="5"/>
  <c r="D49" i="5"/>
  <c r="D48" i="5"/>
  <c r="D46" i="5"/>
  <c r="D45" i="5"/>
  <c r="D44" i="5"/>
  <c r="D43" i="5"/>
  <c r="D41" i="5"/>
  <c r="D40" i="5"/>
  <c r="D20" i="16"/>
  <c r="F20" i="16" s="1"/>
  <c r="D19" i="16"/>
  <c r="F19" i="16" s="1"/>
  <c r="D17" i="16"/>
  <c r="F17" i="16" s="1"/>
  <c r="D18" i="16"/>
  <c r="F18" i="16" s="1"/>
  <c r="I30" i="17"/>
  <c r="I25" i="17"/>
  <c r="I21" i="17"/>
  <c r="I20" i="17"/>
  <c r="I19" i="17"/>
  <c r="I14" i="17"/>
  <c r="D14" i="5" s="1"/>
  <c r="F14" i="5" s="1"/>
  <c r="I12" i="17"/>
  <c r="D21" i="21" s="1"/>
  <c r="F21" i="21" s="1"/>
  <c r="I11" i="17"/>
  <c r="I10" i="17"/>
  <c r="I9" i="17"/>
  <c r="D25" i="6" l="1"/>
  <c r="F25" i="6" s="1"/>
  <c r="D22" i="21"/>
  <c r="F22" i="21" s="1"/>
  <c r="D20" i="20"/>
  <c r="F20" i="20" s="1"/>
  <c r="D25" i="21"/>
  <c r="F25" i="21" s="1"/>
  <c r="D19" i="20"/>
  <c r="F19" i="20" s="1"/>
  <c r="C33" i="20"/>
  <c r="D49" i="1" s="1"/>
  <c r="C34" i="20"/>
  <c r="D50" i="1" s="1"/>
  <c r="C33" i="21"/>
  <c r="D54" i="1" s="1"/>
  <c r="C34" i="21"/>
  <c r="D55" i="1" s="1"/>
  <c r="D23" i="6"/>
  <c r="F23" i="6" s="1"/>
  <c r="D20" i="13"/>
  <c r="F20" i="13" s="1"/>
  <c r="D26" i="6"/>
  <c r="F26" i="6" s="1"/>
  <c r="D14" i="6"/>
  <c r="D25" i="16"/>
  <c r="D16" i="5"/>
  <c r="F16" i="5" s="1"/>
  <c r="D20" i="5"/>
  <c r="F20" i="5" s="1"/>
  <c r="D26" i="16"/>
  <c r="D19" i="5"/>
  <c r="F19" i="5" s="1"/>
  <c r="D12" i="13"/>
  <c r="F12" i="13" s="1"/>
  <c r="D22" i="16"/>
  <c r="F27" i="16" s="1"/>
  <c r="D16" i="16"/>
  <c r="F16" i="16" s="1"/>
  <c r="D17" i="5"/>
  <c r="F17" i="5" s="1"/>
  <c r="D23" i="5"/>
  <c r="F23" i="5" s="1"/>
  <c r="D23" i="16"/>
  <c r="D21" i="5"/>
  <c r="F21" i="5" s="1"/>
  <c r="D24" i="16"/>
  <c r="F24" i="16" s="1"/>
  <c r="D22" i="5"/>
  <c r="F22" i="5" s="1"/>
  <c r="D21" i="16"/>
  <c r="D18" i="5"/>
  <c r="F18" i="5" s="1"/>
  <c r="E29" i="20" l="1"/>
  <c r="C35" i="20" s="1"/>
  <c r="D51" i="1" s="1"/>
  <c r="E31" i="21"/>
  <c r="C35" i="21" s="1"/>
  <c r="D56" i="1" s="1"/>
  <c r="F30" i="6"/>
  <c r="F14" i="6"/>
  <c r="F29" i="6" s="1"/>
  <c r="F21" i="16"/>
  <c r="F22" i="16"/>
  <c r="F25" i="16"/>
  <c r="F23" i="16"/>
  <c r="F26" i="16"/>
  <c r="A26" i="13"/>
  <c r="A25" i="13"/>
  <c r="A24" i="13"/>
  <c r="A23" i="13"/>
  <c r="A22" i="13"/>
  <c r="A21" i="13"/>
  <c r="A19" i="13"/>
  <c r="A18" i="13"/>
  <c r="A17" i="13"/>
  <c r="A16" i="13"/>
  <c r="A15" i="13"/>
  <c r="A14" i="13"/>
  <c r="A13" i="13"/>
  <c r="A12" i="13"/>
  <c r="A16" i="14"/>
  <c r="A17" i="14"/>
  <c r="A18" i="14"/>
  <c r="A19" i="14"/>
  <c r="A20" i="14"/>
  <c r="A21" i="14"/>
  <c r="A15" i="14"/>
  <c r="A20" i="6"/>
  <c r="A23" i="6"/>
  <c r="A24" i="6"/>
  <c r="A25" i="6"/>
  <c r="A26" i="6"/>
  <c r="A27" i="6"/>
  <c r="A14" i="6"/>
  <c r="A27" i="16"/>
  <c r="A26" i="16"/>
  <c r="A25" i="16"/>
  <c r="A23" i="16"/>
  <c r="A22" i="16"/>
  <c r="A21" i="16"/>
  <c r="A20" i="16"/>
  <c r="A19" i="16"/>
  <c r="A18" i="16"/>
  <c r="A17" i="16"/>
  <c r="A16" i="16"/>
  <c r="A15" i="16"/>
  <c r="A14" i="16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E33" i="16" l="1"/>
  <c r="C38" i="16" s="1"/>
  <c r="E32" i="16"/>
  <c r="D13" i="13"/>
  <c r="F13" i="13" s="1"/>
  <c r="D14" i="13"/>
  <c r="F14" i="13" s="1"/>
  <c r="D15" i="13"/>
  <c r="F15" i="13" s="1"/>
  <c r="D16" i="13"/>
  <c r="F16" i="13" s="1"/>
  <c r="D17" i="13"/>
  <c r="F17" i="13" s="1"/>
  <c r="D18" i="13"/>
  <c r="F18" i="13" s="1"/>
  <c r="D19" i="13"/>
  <c r="F19" i="13" s="1"/>
  <c r="D21" i="13"/>
  <c r="F21" i="13" s="1"/>
  <c r="D22" i="13"/>
  <c r="F22" i="13" s="1"/>
  <c r="D23" i="13"/>
  <c r="F23" i="13" s="1"/>
  <c r="D12" i="7"/>
  <c r="D34" i="14"/>
  <c r="D36" i="14"/>
  <c r="D37" i="14"/>
  <c r="D39" i="14"/>
  <c r="D40" i="14"/>
  <c r="D41" i="14"/>
  <c r="D42" i="14"/>
  <c r="D16" i="14"/>
  <c r="H16" i="14" s="1"/>
  <c r="D17" i="14"/>
  <c r="H17" i="14" s="1"/>
  <c r="D18" i="14"/>
  <c r="H18" i="14" s="1"/>
  <c r="D19" i="14"/>
  <c r="H19" i="14" s="1"/>
  <c r="D20" i="14"/>
  <c r="H20" i="14" s="1"/>
  <c r="D21" i="14"/>
  <c r="H21" i="14" s="1"/>
  <c r="D15" i="14"/>
  <c r="D42" i="6"/>
  <c r="D43" i="6"/>
  <c r="D44" i="6"/>
  <c r="D45" i="6"/>
  <c r="D46" i="6"/>
  <c r="D49" i="6"/>
  <c r="D50" i="6"/>
  <c r="D51" i="6"/>
  <c r="D52" i="6"/>
  <c r="D53" i="6"/>
  <c r="D54" i="6"/>
  <c r="D55" i="6"/>
  <c r="D58" i="6"/>
  <c r="D41" i="6"/>
  <c r="H15" i="14" l="1"/>
  <c r="H24" i="14" s="1"/>
  <c r="G15" i="14"/>
  <c r="G16" i="14"/>
  <c r="G19" i="14"/>
  <c r="G18" i="14"/>
  <c r="G20" i="14"/>
  <c r="G21" i="14"/>
  <c r="G17" i="14"/>
  <c r="D43" i="16"/>
  <c r="D15" i="16"/>
  <c r="D14" i="16"/>
  <c r="F14" i="16" s="1"/>
  <c r="F40" i="5"/>
  <c r="G24" i="14" l="1"/>
  <c r="C29" i="14"/>
  <c r="E29" i="5"/>
  <c r="D42" i="1" l="1"/>
  <c r="F28" i="13"/>
  <c r="C31" i="13" s="1"/>
  <c r="D46" i="1" s="1"/>
  <c r="E31" i="16" l="1"/>
  <c r="C37" i="16"/>
  <c r="D33" i="1" s="1"/>
  <c r="C35" i="16" l="1"/>
  <c r="D31" i="1" s="1"/>
  <c r="C36" i="16"/>
  <c r="D32" i="1" s="1"/>
  <c r="C35" i="5"/>
  <c r="D27" i="1" s="1"/>
  <c r="C34" i="5"/>
  <c r="D26" i="1" s="1"/>
  <c r="C27" i="14" l="1"/>
  <c r="D43" i="1" l="1"/>
  <c r="C33" i="6" l="1"/>
  <c r="D36" i="1" s="1"/>
  <c r="C36" i="6"/>
  <c r="D39" i="1" s="1"/>
  <c r="C35" i="6" l="1"/>
  <c r="D38" i="1" s="1"/>
  <c r="C34" i="6"/>
  <c r="D37" i="1" s="1"/>
  <c r="E30" i="5"/>
  <c r="C36" i="5" s="1"/>
  <c r="D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23" authorId="0" shapeId="0" xr:uid="{4ADF6D94-51E4-43CF-AD43-C08EFAB4E19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5B8EB9A3-43DA-40C6-917E-B97DCDC4938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4" authorId="0" shapeId="0" xr:uid="{0AED7AB8-A1C4-4CD1-A299-13C65B4B143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sharedStrings.xml><?xml version="1.0" encoding="utf-8"?>
<sst xmlns="http://schemas.openxmlformats.org/spreadsheetml/2006/main" count="1278" uniqueCount="281">
  <si>
    <t>Treatment type</t>
  </si>
  <si>
    <t>Dispense and Delivery Prices</t>
  </si>
  <si>
    <t>Oral</t>
  </si>
  <si>
    <t>Inhaled</t>
  </si>
  <si>
    <t>IV/Sub Cut</t>
  </si>
  <si>
    <t>Price Period</t>
  </si>
  <si>
    <t>Clarification Notes:</t>
  </si>
  <si>
    <t>Price to dispense and deliver by Van</t>
  </si>
  <si>
    <t>Price to dispense and deliver Outside normal hours Van</t>
  </si>
  <si>
    <t>Additional fixed prices - Oral</t>
  </si>
  <si>
    <t>Blood test kit &amp; packaging suitable for postal delivery</t>
  </si>
  <si>
    <t>Additional fixed prices - Inhaled</t>
  </si>
  <si>
    <t>Additional fixed prices - IV/Sub Cut</t>
  </si>
  <si>
    <t>Description</t>
  </si>
  <si>
    <t>Ancillaries/Consumables List for T60 pumps including Sharps Bin and disposal</t>
  </si>
  <si>
    <t>Per Delivery</t>
  </si>
  <si>
    <t>Per 12 weekly</t>
  </si>
  <si>
    <t>Per 4 weekly</t>
  </si>
  <si>
    <t>Bionnector/Smartsite</t>
  </si>
  <si>
    <t>Hydrex Chlorhexidine Clear (600ml)</t>
  </si>
  <si>
    <t>Unit price</t>
  </si>
  <si>
    <t>Please see list 1 of Ancillaries - included within this excel workbook.</t>
  </si>
  <si>
    <t>Please see list 3 of Ancillaries - included within this excel workbook.</t>
  </si>
  <si>
    <t>EA</t>
  </si>
  <si>
    <t>BX</t>
  </si>
  <si>
    <t>Unit of measurment</t>
  </si>
  <si>
    <t>Unit of measurement</t>
  </si>
  <si>
    <t>SIB</t>
  </si>
  <si>
    <t>CLINICAL</t>
  </si>
  <si>
    <t>DRUG ADMIN</t>
  </si>
  <si>
    <t>ADDITIONAL SIB ITEMS DUE TO VARIATION BY REFERRING CENTRE</t>
  </si>
  <si>
    <t>£</t>
  </si>
  <si>
    <t>Standard Qty agreed by all parties on 21/11/14</t>
  </si>
  <si>
    <t>4 WEEKLY Qty</t>
  </si>
  <si>
    <t>CADD Leg - Standard Clinical ancils</t>
  </si>
  <si>
    <t>Pricing Per 4 weekly delivery - CADD Legacy Pump</t>
  </si>
  <si>
    <t>Pricing Per 4 weekly delivery - Crono Pump</t>
  </si>
  <si>
    <t>Crono - Drug infusion ancils 1 pack (48 hr)</t>
  </si>
  <si>
    <t>Crono - Drug infusion ancils 2 packs (24hr)</t>
  </si>
  <si>
    <t>Crono - Standard Clinical ancils</t>
  </si>
  <si>
    <t>Crono - Drug infusion ancils 4 packs (12hr)</t>
  </si>
  <si>
    <t>12 WEEKLY Qty</t>
  </si>
  <si>
    <t xml:space="preserve">Sanicloth 70 tub 125 </t>
  </si>
  <si>
    <r>
      <t xml:space="preserve">VARIABLE - Items used for drug administration and quantity varies depending on </t>
    </r>
    <r>
      <rPr>
        <sz val="11"/>
        <rFont val="Calibri"/>
        <family val="2"/>
      </rPr>
      <t>infusion requirement.</t>
    </r>
  </si>
  <si>
    <t>Crono Pump (Ancil List 3)</t>
  </si>
  <si>
    <r>
      <t xml:space="preserve">VARIABLE - Items used for drug administration and quantity varies depending on </t>
    </r>
    <r>
      <rPr>
        <sz val="10"/>
        <rFont val="Calibri"/>
        <family val="2"/>
      </rPr>
      <t>infusion requirement.</t>
    </r>
  </si>
  <si>
    <t>Pricing Per 4 weekly delivery - T60 Pump</t>
  </si>
  <si>
    <t>Please see list 8 of Ancillaries - included within this excel workbook.</t>
  </si>
  <si>
    <t xml:space="preserve"> Item No:</t>
  </si>
  <si>
    <t>Hand Rub Purell*  350ml</t>
  </si>
  <si>
    <t>iJet pump</t>
  </si>
  <si>
    <t>Pricing Per 12 weekly delivery - iJet Pump</t>
  </si>
  <si>
    <t>iJet - Standard Clinical ancils</t>
  </si>
  <si>
    <t xml:space="preserve">Standard Qty </t>
  </si>
  <si>
    <t>Please see list 4 of Ancillaries - included within this excel workbook.</t>
  </si>
  <si>
    <t>1,3</t>
  </si>
  <si>
    <t xml:space="preserve">Filter Straw 4.4cm </t>
  </si>
  <si>
    <t xml:space="preserve">SIB </t>
  </si>
  <si>
    <t>Needle* 21g green [100] 304432</t>
  </si>
  <si>
    <t>Needle 19G White</t>
  </si>
  <si>
    <t>Needle* 19g white</t>
  </si>
  <si>
    <t>1,2</t>
  </si>
  <si>
    <t>FOC</t>
  </si>
  <si>
    <t xml:space="preserve">Dressing IV-3000 6x7 </t>
  </si>
  <si>
    <t>Bx</t>
  </si>
  <si>
    <t>Hand Rub Purell*  350ml or Equiv</t>
  </si>
  <si>
    <t xml:space="preserve">Needle 21G Green </t>
  </si>
  <si>
    <t>Needle 23G Blue</t>
  </si>
  <si>
    <t>Needle Blunt 21G</t>
  </si>
  <si>
    <t>Needle Blunt 23G</t>
  </si>
  <si>
    <t>Needle Blunt 19G</t>
  </si>
  <si>
    <t>Syringe 10ml Luer lock</t>
  </si>
  <si>
    <t>Syringe 2ml Luer lock</t>
  </si>
  <si>
    <t>Syringe 50/60ml Luer lock Central Nozzle</t>
  </si>
  <si>
    <t>Syringe 20ml Luer lock</t>
  </si>
  <si>
    <t>Tape Micropore 2.5cm x9.1m</t>
  </si>
  <si>
    <t xml:space="preserve">Syringe 20ml Luer Lock </t>
  </si>
  <si>
    <t>Sharps Bin 11.5Lt Yellow Lid</t>
  </si>
  <si>
    <t>Battery - 1.5V AA</t>
  </si>
  <si>
    <t>UOI</t>
  </si>
  <si>
    <t xml:space="preserve">Extension Connecta Tube BD 200cm </t>
  </si>
  <si>
    <t>Battery - 1.5V AAA</t>
  </si>
  <si>
    <t>Cadd cassettes 50ml(21-7001-24)</t>
  </si>
  <si>
    <t xml:space="preserve">Chloraprep one step 3ml </t>
  </si>
  <si>
    <t xml:space="preserve">Cleo 90 Infusion Sets 6mm </t>
  </si>
  <si>
    <t xml:space="preserve">BD Q-SYTE Closed Luer </t>
  </si>
  <si>
    <t xml:space="preserve">Bionector 896.01 </t>
  </si>
  <si>
    <t>Dressing Pack RML101-003</t>
  </si>
  <si>
    <t>Syringe 10ml Luer Lock</t>
  </si>
  <si>
    <t xml:space="preserve">Syringe 5ml Luer lock </t>
  </si>
  <si>
    <t>Dressing Tegaderm 8.5 x11.5cm</t>
  </si>
  <si>
    <t>Dressing Mepore 6cm x 7cm</t>
  </si>
  <si>
    <t>Dressing Mepore  10cm x 15cm</t>
  </si>
  <si>
    <t xml:space="preserve">Battery Lithium For Crono </t>
  </si>
  <si>
    <t>NA</t>
  </si>
  <si>
    <t>Needle Filter Blunt 18G Red 305211</t>
  </si>
  <si>
    <t>Item Number</t>
  </si>
  <si>
    <t>Item Code</t>
  </si>
  <si>
    <t>Ancil lists</t>
  </si>
  <si>
    <t>Offer Product code</t>
  </si>
  <si>
    <t>Offer Description</t>
  </si>
  <si>
    <t>Offer Packsize</t>
  </si>
  <si>
    <t>Offer Brand / Supplier</t>
  </si>
  <si>
    <t>Offer Price per pack</t>
  </si>
  <si>
    <t>Offer Price per Single</t>
  </si>
  <si>
    <t>I Jet Pump (Ancil list 4)</t>
  </si>
  <si>
    <t>Non-Standard Dispense and Delivery Prices</t>
  </si>
  <si>
    <t>Price to dispense and deliver to The Channel Islands</t>
  </si>
  <si>
    <t>Price to dispense and deliver to Gibraltar</t>
  </si>
  <si>
    <t>Price to dispense and deliver to Isle of Man</t>
  </si>
  <si>
    <t>Price to dispense and deliver to other areas not covered above - by request for quotation.</t>
  </si>
  <si>
    <t>Price to dispense and deliver in emergency</t>
  </si>
  <si>
    <t>Neria soft standard 17mm cannula /110cm tubing</t>
  </si>
  <si>
    <t>MiniMed Quick-set® 6mm Cannual/110cm tubing</t>
  </si>
  <si>
    <t xml:space="preserve">MiniMed Quick-serter® </t>
  </si>
  <si>
    <t>Price to dispense and deliver by Post  (if required -van is usually preferred delivery route)</t>
  </si>
  <si>
    <t>CADD Legacy Pump - 1 pump</t>
  </si>
  <si>
    <t>Crono Pump - 1 pump</t>
  </si>
  <si>
    <t>I Jet Pump - 1 pump</t>
  </si>
  <si>
    <t>T60™ Ambulatory Syringe Pump - 1 pump</t>
  </si>
  <si>
    <t xml:space="preserve"> </t>
  </si>
  <si>
    <t>Carry forward to PriceSchedule</t>
  </si>
  <si>
    <t>DrugAdmin</t>
  </si>
  <si>
    <t>Pricing Per 4 weekly delivery - iJet Pump</t>
  </si>
  <si>
    <t>Syringe 2ml Luer Lock</t>
  </si>
  <si>
    <t>12 WEEKLY Price</t>
  </si>
  <si>
    <t>4 WEEKLY Price</t>
  </si>
  <si>
    <t>Alternative to 21-7002-24</t>
  </si>
  <si>
    <t>Remarks</t>
  </si>
  <si>
    <t>T60 Anclls - 4 weekly delivery</t>
  </si>
  <si>
    <t xml:space="preserve">OFFICIAL - SENSITIVE COMMERCIAL </t>
  </si>
  <si>
    <t xml:space="preserve">Case for McKinley CME T60 pumps </t>
  </si>
  <si>
    <t>BIOPATCH 2.5cm with 4mm hole Chlorhexidine Gluconate (44150)</t>
  </si>
  <si>
    <t>Notes</t>
  </si>
  <si>
    <t>Please indicate 'no offer' if you cannot offer this service.</t>
  </si>
  <si>
    <t>Product group</t>
  </si>
  <si>
    <t>Weighting</t>
  </si>
  <si>
    <t>PUMP RENTAL</t>
  </si>
  <si>
    <t xml:space="preserve">Price to dispense and deliver by Van (Oral ) standard hours </t>
  </si>
  <si>
    <t>Price to dispense and deliver by Van (IV/Subcut) standard hours</t>
  </si>
  <si>
    <t>Per Item</t>
  </si>
  <si>
    <t xml:space="preserve"> Safety Bag-in-Box System Example Product Code: DIAG009D Pre-Assembled Bag-in-Box Kit, to include return pre-paid address label.</t>
  </si>
  <si>
    <t>I-Jet Ancillary Pack - Clinical</t>
  </si>
  <si>
    <t>SET - Standard items despatched with every delivery with no variation to quantity.</t>
  </si>
  <si>
    <t xml:space="preserve">  </t>
  </si>
  <si>
    <t>BREELIB MONTHLY PACK (SKU:85236911) (Supplied by Bayer)</t>
  </si>
  <si>
    <t xml:space="preserve">PIPETTES FOR VENTAVIS PACK OF 50 (supplied by Bayer) </t>
  </si>
  <si>
    <t>PROTECT A-LINE 0835.01 (Orange)</t>
  </si>
  <si>
    <t>PROTECT A-LINE 0835.02 (Clear)</t>
  </si>
  <si>
    <t>available as SIB</t>
  </si>
  <si>
    <t>Copyright© 2019, NHSE</t>
  </si>
  <si>
    <t xml:space="preserve">Alternative </t>
  </si>
  <si>
    <t>Alternative Sizes</t>
  </si>
  <si>
    <t>Glove sterile latex free - large Box 50</t>
  </si>
  <si>
    <t>Glove sterile latex free - medium Box 50</t>
  </si>
  <si>
    <t>Glove sterile latex free - small Box 50</t>
  </si>
  <si>
    <t>Glove sterile latex free - extra large Box 50</t>
  </si>
  <si>
    <t>Cavilon sticks 1ml Foam Applicator</t>
  </si>
  <si>
    <t>Tegaderm plus pad 9cmx10cm</t>
  </si>
  <si>
    <r>
      <t xml:space="preserve">Smartsite needle free valve </t>
    </r>
    <r>
      <rPr>
        <sz val="10.5"/>
        <color theme="1"/>
        <rFont val="FS Albert Pro"/>
      </rPr>
      <t>2000E7D</t>
    </r>
  </si>
  <si>
    <t>Smartsite needle free valve 2000E7D</t>
  </si>
  <si>
    <t xml:space="preserve">Syringe 20ml SYR-20-CRONO-LOCK (Cane medical technology) </t>
  </si>
  <si>
    <t>Syringe 30ml Luer Lock</t>
  </si>
  <si>
    <t>Syringe 20ml SYR-20-CRONO-LOCK (Cane medical technology)</t>
  </si>
  <si>
    <t xml:space="preserve">I-JET Pump Syringe 0.7mm x 12.5 Cartridge Box of 20 </t>
  </si>
  <si>
    <t>1,3,6</t>
  </si>
  <si>
    <r>
      <t xml:space="preserve">Breelib or INEB </t>
    </r>
    <r>
      <rPr>
        <b/>
        <sz val="14"/>
        <color theme="1"/>
        <rFont val="Arial"/>
        <family val="2"/>
      </rPr>
      <t>Nebulisers for inhaled iloprost (Ventavis)</t>
    </r>
  </si>
  <si>
    <t>1,2,3,4</t>
  </si>
  <si>
    <t>1,2,6</t>
  </si>
  <si>
    <t>1,2,3,4,6</t>
  </si>
  <si>
    <t>1,2,3,6</t>
  </si>
  <si>
    <t>Alternative</t>
  </si>
  <si>
    <t>Syringe 1ml Luer Lock</t>
  </si>
  <si>
    <t xml:space="preserve">Dressing Mepitel Dressings (10.5 x 12cm / 4.2 x 4.8 in)  REF296500 SN018210
</t>
  </si>
  <si>
    <t>Dressing Softpore Latex Free 6X7 (80306)  SOF439B</t>
  </si>
  <si>
    <t>3,4</t>
  </si>
  <si>
    <t>Sterile Swabs 70% alcohol 2% chlorhexidine gluconate Clinell (CA2C200) box 200</t>
  </si>
  <si>
    <t>Sterile Swabs 70% alcohol 2% chlorhexidine gluconate Clinell (CA2C200) Box 200</t>
  </si>
  <si>
    <t>PUMP ANCILLARY KITS</t>
  </si>
  <si>
    <t>Standard Qty</t>
  </si>
  <si>
    <t xml:space="preserve">Sterile gauze pack 10cm x 10cm </t>
  </si>
  <si>
    <t>NHS National Framework Agreement Home Delivery Service – Pulmonary Hypertension
Period of framework:  1 June 2020 to 31 May 2022 with options to extend for up to a total period of 24 months.
Framework reference number:  CM/MSR/17/5539</t>
  </si>
  <si>
    <t>Commercial Schedule Schedule _ Document No.6</t>
  </si>
  <si>
    <t xml:space="preserve">Supplier Name </t>
  </si>
  <si>
    <t xml:space="preserve">Please enter your Company Name Here </t>
  </si>
  <si>
    <t>If more than one item is being delivered at the same time, we only expect to pay one delivery fee - whichever is the higher - the lower cost item should be reported as F.O.C.</t>
  </si>
  <si>
    <t xml:space="preserve">© 2019 NHS England </t>
  </si>
  <si>
    <t>Supplier</t>
  </si>
  <si>
    <t>Commercial Schedule _ Document No.6</t>
  </si>
  <si>
    <t>CADD - Drug infusion ancils 2 packs (24hr)</t>
  </si>
  <si>
    <t>CADD - Drug infusion ancils 1 pack (48 hr)</t>
  </si>
  <si>
    <t>Cadd cassettes 100ml(21-7002-24)</t>
  </si>
  <si>
    <t>CADD Pump (Ancil List 2- Paediatrics)</t>
  </si>
  <si>
    <t>Swabable Vial Adapter 20mm with vented spike 8073009</t>
  </si>
  <si>
    <t>Cadd Extension Set ref 21-7052-24</t>
  </si>
  <si>
    <t>Battery Cadd Legacy - 1.5V AA</t>
  </si>
  <si>
    <t>Clinical Legacy</t>
  </si>
  <si>
    <t>Clinical Solis</t>
  </si>
  <si>
    <t>CADD Solis - Standard Clinical ancils</t>
  </si>
  <si>
    <t>Pricing Per 4 weekly delivery - CADD  Pump</t>
  </si>
  <si>
    <t xml:space="preserve">Clinical Legacy </t>
  </si>
  <si>
    <t>Cadd Solis - Standard Clinical ancils</t>
  </si>
  <si>
    <t>Cadd Pump Pouch ref 21-2165-64</t>
  </si>
  <si>
    <t>Sharps Bin 1Lt Yellow Lid</t>
  </si>
  <si>
    <t>Key Solis Pump 21-2815-51</t>
  </si>
  <si>
    <t>Fabric Sleeve for McKinley T60 pumps MCK-T60-CP</t>
  </si>
  <si>
    <t>Normasol sachet 25ml</t>
  </si>
  <si>
    <t>Only required for Legacy Pump</t>
  </si>
  <si>
    <t xml:space="preserve">Sterile gauze swab 10cm x 10cm </t>
  </si>
  <si>
    <t xml:space="preserve">Sterile gauze swab 5cm x 5cm </t>
  </si>
  <si>
    <r>
      <t xml:space="preserve">Nebuliser Ancillaries including Sharps Bin and disposal </t>
    </r>
    <r>
      <rPr>
        <b/>
        <sz val="9"/>
        <rFont val="Arial"/>
        <family val="2"/>
      </rPr>
      <t>(Ancil list 5)</t>
    </r>
  </si>
  <si>
    <t>T60 Ambulatory Pump (Ancil List 6)</t>
  </si>
  <si>
    <t>Please see list 2 of Ancillaries - included within this excel workbook.</t>
  </si>
  <si>
    <t>Please see list 6 of Ancillaries - included within this excel workbook.</t>
  </si>
  <si>
    <t>Please see list 7 of Ancillaries - included within this excel workbook.</t>
  </si>
  <si>
    <t xml:space="preserve">Please see list 5 of Ancillaries  - All items to be Single Item Billing included within this excel workbook. </t>
  </si>
  <si>
    <t>CADD Solis - Drug infusion ancils 1 pack (48 hr)</t>
  </si>
  <si>
    <t>CADD Solis - Drug infusion ancils 2 packs (24hr)</t>
  </si>
  <si>
    <t>CADD Solis Pump ( Ancil List 8 - Paediatrics)</t>
  </si>
  <si>
    <t>Cadd cassettes 50ml with Flow Stop(21-7301-24)</t>
  </si>
  <si>
    <t>Cadd cassettes 100ml with Flow Stop (21-7302-24)</t>
  </si>
  <si>
    <t xml:space="preserve">Clinical </t>
  </si>
  <si>
    <t>Pricing Per 4 weekly delivery - CADD Solis Pump</t>
  </si>
  <si>
    <t>Alternative to 21-7302-24</t>
  </si>
  <si>
    <t>7,8</t>
  </si>
  <si>
    <t>1,2,3,4,6,7,8</t>
  </si>
  <si>
    <t>2,8</t>
  </si>
  <si>
    <t>1,2,7,8</t>
  </si>
  <si>
    <t>1,2,3,7,8</t>
  </si>
  <si>
    <t>1,3,6,7</t>
  </si>
  <si>
    <t>1,3,4,7</t>
  </si>
  <si>
    <t>2,3,8</t>
  </si>
  <si>
    <t>1,3,4,6,7</t>
  </si>
  <si>
    <t>1,2,3, 4,6,7,8</t>
  </si>
  <si>
    <t>CADD Solis  Pump - 1 pump , 1 AC Pack, 1 Rechargeable Battery Pack, 1 Key</t>
  </si>
  <si>
    <t>CADD Solis  Pump - 1 pump , 1 AC Pack,1  Rechargeable Battery Pack, 1 Key</t>
  </si>
  <si>
    <t>1,2,3,4,7,8</t>
  </si>
  <si>
    <t>1,2,3,4,5,6,7,8</t>
  </si>
  <si>
    <t>2,3,4.8</t>
  </si>
  <si>
    <t>`</t>
  </si>
  <si>
    <t>Dressing IV3000 10X12cm</t>
  </si>
  <si>
    <t xml:space="preserve">Pricing  will receive 25%  of the Marks ,  and the following weighting will be applied as sub criteria </t>
  </si>
  <si>
    <t>1,2,3, 7,8</t>
  </si>
  <si>
    <t>Equipment to be included in Pump Rental Costs</t>
  </si>
  <si>
    <t>CADD Legacy Pump Rental to Include</t>
  </si>
  <si>
    <t>1 Cadd-Legacy Plus pump (Model 6500 Ambulatory Infusion Pump)</t>
  </si>
  <si>
    <t>1 plastic ‘Guard’ protecting the area where cassettes are attached</t>
  </si>
  <si>
    <t>1 Legacy Plus Patient Information booklet</t>
  </si>
  <si>
    <t>Crono Pump Rental to Include</t>
  </si>
  <si>
    <t>1 Crono Pump</t>
  </si>
  <si>
    <t>1 Elastic belt</t>
  </si>
  <si>
    <t xml:space="preserve">1 Collar strap </t>
  </si>
  <si>
    <t>1 Fabric holder</t>
  </si>
  <si>
    <t xml:space="preserve">1 Battery tool </t>
  </si>
  <si>
    <t>1 Operating Manual</t>
  </si>
  <si>
    <t>I Jet Pump Rental to Include</t>
  </si>
  <si>
    <t>1 I Jet Pump</t>
  </si>
  <si>
    <t>1 Case with clip</t>
  </si>
  <si>
    <t>MS3 Pump Rental to Include</t>
  </si>
  <si>
    <t>1 MS3 Pump</t>
  </si>
  <si>
    <t>T60 Ambulatory Pump Rental to Include</t>
  </si>
  <si>
    <t>1 T60 Ambulatory Pump</t>
  </si>
  <si>
    <t>CADD Solis Pump Rental to Include</t>
  </si>
  <si>
    <t>1 Solis Standard Pump (21-2127-0105-50)</t>
  </si>
  <si>
    <t xml:space="preserve">1 AC Adaptor (21-0270-25)      </t>
  </si>
  <si>
    <t>1 Battery Pack Rechargeable (21-2160-51) </t>
  </si>
  <si>
    <t>1 Cadd Solis Pump Key (21-2185-51)</t>
  </si>
  <si>
    <t>1 Cadd Solis Operators Manual</t>
  </si>
  <si>
    <t>1 Cadd Solis Patient Information Booklet</t>
  </si>
  <si>
    <r>
      <rPr>
        <sz val="11"/>
        <rFont val="Arial"/>
        <family val="2"/>
      </rPr>
      <t xml:space="preserve"> 1 Legacy Plus Operator’s Manual</t>
    </r>
  </si>
  <si>
    <r>
      <rPr>
        <b/>
        <sz val="10"/>
        <rFont val="Calibri"/>
        <family val="2"/>
        <scheme val="minor"/>
      </rPr>
      <t>Price for rental of 1 Pump plus associated equipment (see Rental Equipment List tab) for a 4 week period</t>
    </r>
    <r>
      <rPr>
        <sz val="10"/>
        <rFont val="Calibri"/>
        <family val="2"/>
        <scheme val="minor"/>
      </rPr>
      <t xml:space="preserve"> (Please note the standard requirement is for 2 pumps, with extra pumps supplied where agreed only if extra contingency is required - see spec point 5e_2.3) </t>
    </r>
  </si>
  <si>
    <t>List 1 -  4 weekly charge for Cadd Legacy pump (Adults) ancillaries</t>
  </si>
  <si>
    <t xml:space="preserve">List 2 - 4 weekly charge for Cadd Legacy pump (Paediatric) ancillaries </t>
  </si>
  <si>
    <t xml:space="preserve"> List 3 - 4 weekly charge for Crono pump ancillaries</t>
  </si>
  <si>
    <t xml:space="preserve"> List 4 - 12 weekly charge for iJet pump ancillaries</t>
  </si>
  <si>
    <t>List 5 - Single Item Billing  charges for Inhaler/Nebuliser ancillaries</t>
  </si>
  <si>
    <t>List 6 - 4 weekly charge for T60 pump ancillaries (IV Iloprost)</t>
  </si>
  <si>
    <t>List 8 - 4 Weekly charge for  Cadd Solis pump (Paediatrics) ancillaries</t>
  </si>
  <si>
    <t xml:space="preserve">List 7 - 4 weekly charge for Cadd Solis Pump (Adults) ancillaries </t>
  </si>
  <si>
    <t>CADD  Pump (Ancil List 1 - Adults)</t>
  </si>
  <si>
    <t>CADD Solis Pump ( Ancil List 7 - Adults)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</si>
</sst>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;[Red]&quot;£&quot;#,##0.00"/>
    <numFmt numFmtId="165" formatCode="_-* &quot;£&quot;#,##0_-;\-* &quot;£&quot;#,##0_-;_-* &quot;-&quot;??_-;_-@_-"/>
    <numFmt numFmtId="166" formatCode="&quot;$&quot;#,##0_);[Red]\(&quot;$&quot;#,##0\)"/>
    <numFmt numFmtId="167" formatCode="0.00000000"/>
    <numFmt numFmtId="168" formatCode="_-[$€-2]* #,##0.00_-;\-[$€-2]* #,##0.00_-;_-[$€-2]* &quot;-&quot;??_-"/>
    <numFmt numFmtId="169" formatCode="[Magenta]&quot;Err&quot;;[Magenta]&quot;Err&quot;;[Blue]&quot;OK&quot;"/>
    <numFmt numFmtId="170" formatCode="[Blue]&quot;ü&quot;;;[Red]&quot;û&quot;"/>
    <numFmt numFmtId="171" formatCode="General\ &quot;.&quot;"/>
    <numFmt numFmtId="172" formatCode="#,##0_);[Red]\(#,##0\);\-_)"/>
    <numFmt numFmtId="173" formatCode="0.0_)%;[Red]\(0.0%\);0.0_)%"/>
    <numFmt numFmtId="174" formatCode="[Red][&gt;1]&quot;&gt;100 %&quot;;[Red]\(0.0%\);0.0_)%"/>
    <numFmt numFmtId="175" formatCode="#,##0.0_);[Red]\(#,##0.0\);&quot;-&quot;??"/>
    <numFmt numFmtId="176" formatCode="General;\-General;\ּ"/>
    <numFmt numFmtId="177" formatCode="[=0]&quot;0 = Contract&quot;;[=1]&quot;1 = Merchant&quot;;General"/>
    <numFmt numFmtId="178" formatCode="\=\(#/262\)"/>
    <numFmt numFmtId="179" formatCode="0.0%;[Red]\(0.0%\);&quot;-&quot;??"/>
    <numFmt numFmtId="180" formatCode="&quot;£&quot;#,##0.00"/>
    <numFmt numFmtId="181" formatCode="0;0,\-"/>
    <numFmt numFmtId="182" formatCode="&quot;£&quot;#,##0.00;[Red]\(&quot;£&quot;#,##0.00\);\-"/>
    <numFmt numFmtId="183" formatCode="&quot;£&quot;#,##0.00;\(&quot;£&quot;#,##0.00\)"/>
    <numFmt numFmtId="184" formatCode="#,##0_ ;\-#,##0\ "/>
    <numFmt numFmtId="185" formatCode="#,##0;[Red]#,##0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color theme="1"/>
      <name val="Calibri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indexed="16"/>
      <name val="Times New Roman"/>
      <family val="1"/>
    </font>
    <font>
      <sz val="9"/>
      <color indexed="12"/>
      <name val="Arial"/>
      <family val="2"/>
    </font>
    <font>
      <b/>
      <sz val="8"/>
      <color indexed="12"/>
      <name val="Arial"/>
      <family val="2"/>
    </font>
    <font>
      <b/>
      <sz val="10"/>
      <color indexed="8"/>
      <name val="Wingdings"/>
      <charset val="2"/>
    </font>
    <font>
      <b/>
      <sz val="10.5"/>
      <color indexed="8"/>
      <name val="Arial"/>
      <family val="2"/>
    </font>
    <font>
      <i/>
      <sz val="10"/>
      <color indexed="8"/>
      <name val="Arial"/>
      <family val="2"/>
    </font>
    <font>
      <sz val="10"/>
      <color indexed="12"/>
      <name val="Arial"/>
      <family val="2"/>
    </font>
    <font>
      <b/>
      <sz val="16"/>
      <name val="Times New Roman"/>
      <family val="1"/>
    </font>
    <font>
      <sz val="10"/>
      <color theme="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10"/>
      <name val="Arial Narrow"/>
      <family val="2"/>
    </font>
    <font>
      <sz val="9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0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color rgb="FFFF0000"/>
      <name val="Calibri"/>
      <family val="2"/>
      <scheme val="minor"/>
    </font>
    <font>
      <sz val="10.5"/>
      <color theme="1"/>
      <name val="FS Albert Pro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8"/>
      <name val="Arial"/>
      <family val="2"/>
    </font>
    <font>
      <sz val="14"/>
      <color rgb="FFFF0000"/>
      <name val="Arial"/>
      <family val="2"/>
    </font>
    <font>
      <sz val="20"/>
      <color rgb="FFFF0000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13"/>
      </patternFill>
    </fill>
    <fill>
      <patternFill patternType="mediumGray">
        <fgColor indexed="22"/>
      </patternFill>
    </fill>
    <fill>
      <patternFill patternType="solid">
        <fgColor indexed="41"/>
        <bgColor indexed="15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6">
    <xf numFmtId="0" fontId="0" fillId="0" borderId="0"/>
    <xf numFmtId="0" fontId="2" fillId="0" borderId="0"/>
    <xf numFmtId="165" fontId="6" fillId="0" borderId="19" applyFill="0" applyBorder="0"/>
    <xf numFmtId="0" fontId="2" fillId="0" borderId="19" applyFill="0" applyBorder="0"/>
    <xf numFmtId="165" fontId="6" fillId="0" borderId="19" applyFill="0" applyBorder="0"/>
    <xf numFmtId="166" fontId="2" fillId="0" borderId="19" applyFill="0" applyBorder="0"/>
    <xf numFmtId="165" fontId="6" fillId="0" borderId="19" applyFill="0" applyBorder="0"/>
    <xf numFmtId="0" fontId="2" fillId="0" borderId="19" applyFill="0" applyBorder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7" fillId="0" borderId="0" applyNumberFormat="0" applyFont="0" applyFill="0" applyBorder="0" applyProtection="0"/>
    <xf numFmtId="0" fontId="2" fillId="20" borderId="11" applyNumberFormat="0" applyFont="0" applyBorder="0" applyAlignment="0"/>
    <xf numFmtId="0" fontId="8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6" fillId="0" borderId="19" applyFill="0" applyBorder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2" fillId="0" borderId="0" applyNumberFormat="0" applyBorder="0" applyAlignment="0"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14" fontId="2" fillId="0" borderId="0" applyFill="0" applyBorder="0" applyProtection="0">
      <alignment horizontal="center"/>
    </xf>
    <xf numFmtId="0" fontId="12" fillId="21" borderId="11">
      <protection locked="0"/>
    </xf>
    <xf numFmtId="168" fontId="2" fillId="0" borderId="0" applyFont="0" applyFill="0" applyBorder="0" applyAlignment="0" applyProtection="0"/>
    <xf numFmtId="0" fontId="7" fillId="22" borderId="0" applyNumberFormat="0" applyFont="0" applyBorder="0" applyAlignment="0" applyProtection="0"/>
    <xf numFmtId="0" fontId="13" fillId="0" borderId="0" applyNumberFormat="0" applyFill="0" applyBorder="0" applyAlignment="0" applyProtection="0"/>
    <xf numFmtId="169" fontId="14" fillId="0" borderId="0" applyFill="0" applyBorder="0"/>
    <xf numFmtId="15" fontId="5" fillId="0" borderId="0" applyFill="0" applyBorder="0" applyProtection="0">
      <alignment horizontal="center"/>
    </xf>
    <xf numFmtId="0" fontId="7" fillId="23" borderId="0" applyNumberFormat="0" applyFont="0" applyBorder="0" applyAlignment="0" applyProtection="0"/>
    <xf numFmtId="170" fontId="15" fillId="0" borderId="0" applyFill="0" applyBorder="0" applyProtection="0">
      <alignment horizontal="center"/>
    </xf>
    <xf numFmtId="171" fontId="3" fillId="24" borderId="20" applyAlignment="0" applyProtection="0"/>
    <xf numFmtId="172" fontId="16" fillId="0" borderId="0" applyNumberFormat="0" applyFill="0" applyBorder="0" applyAlignment="0" applyProtection="0"/>
    <xf numFmtId="172" fontId="17" fillId="0" borderId="0" applyNumberFormat="0" applyFill="0" applyBorder="0" applyAlignment="0" applyProtection="0"/>
    <xf numFmtId="15" fontId="18" fillId="25" borderId="21">
      <alignment horizontal="center"/>
      <protection locked="0"/>
    </xf>
    <xf numFmtId="173" fontId="18" fillId="25" borderId="21" applyAlignment="0">
      <protection locked="0"/>
    </xf>
    <xf numFmtId="172" fontId="18" fillId="25" borderId="21" applyAlignment="0">
      <protection locked="0"/>
    </xf>
    <xf numFmtId="172" fontId="5" fillId="0" borderId="0" applyFill="0" applyBorder="0" applyAlignment="0" applyProtection="0"/>
    <xf numFmtId="173" fontId="5" fillId="0" borderId="0" applyFill="0" applyBorder="0" applyAlignment="0" applyProtection="0"/>
    <xf numFmtId="174" fontId="5" fillId="0" borderId="0" applyFill="0" applyBorder="0" applyAlignment="0" applyProtection="0"/>
    <xf numFmtId="0" fontId="7" fillId="0" borderId="22" applyNumberFormat="0" applyFont="0" applyAlignment="0" applyProtection="0"/>
    <xf numFmtId="0" fontId="7" fillId="0" borderId="23" applyNumberFormat="0" applyFont="0" applyAlignment="0" applyProtection="0"/>
    <xf numFmtId="0" fontId="7" fillId="26" borderId="0" applyNumberFormat="0" applyFont="0" applyBorder="0" applyAlignment="0" applyProtection="0"/>
    <xf numFmtId="3" fontId="2" fillId="0" borderId="0" applyFill="0" applyBorder="0" applyAlignment="0" applyProtection="0">
      <protection locked="0"/>
    </xf>
    <xf numFmtId="175" fontId="6" fillId="27" borderId="24" applyBorder="0"/>
    <xf numFmtId="0" fontId="2" fillId="0" borderId="25" applyNumberFormat="0" applyBorder="0" applyAlignment="0">
      <alignment horizontal="center"/>
      <protection locked="0"/>
    </xf>
    <xf numFmtId="176" fontId="5" fillId="0" borderId="0"/>
    <xf numFmtId="0" fontId="19" fillId="16" borderId="26" applyFill="0" applyBorder="0">
      <alignment horizontal="center"/>
    </xf>
    <xf numFmtId="0" fontId="7" fillId="0" borderId="0" applyFont="0" applyFill="0" applyBorder="0" applyAlignment="0" applyProtection="0"/>
    <xf numFmtId="0" fontId="18" fillId="18" borderId="0">
      <protection locked="0"/>
    </xf>
    <xf numFmtId="0" fontId="10" fillId="28" borderId="0">
      <alignment vertical="top"/>
    </xf>
    <xf numFmtId="177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179" fontId="6" fillId="0" borderId="27" applyFill="0" applyBorder="0"/>
    <xf numFmtId="10" fontId="6" fillId="0" borderId="0" applyFill="0" applyBorder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22" fillId="0" borderId="28">
      <alignment horizontal="center"/>
    </xf>
    <xf numFmtId="3" fontId="21" fillId="0" borderId="0" applyFont="0" applyFill="0" applyBorder="0" applyAlignment="0" applyProtection="0"/>
    <xf numFmtId="0" fontId="21" fillId="29" borderId="0" applyNumberFormat="0" applyFont="0" applyBorder="0" applyAlignment="0" applyProtection="0"/>
    <xf numFmtId="38" fontId="2" fillId="0" borderId="0" applyFill="0" applyBorder="0" applyAlignment="0" applyProtection="0">
      <protection locked="0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" fillId="30" borderId="0"/>
    <xf numFmtId="49" fontId="7" fillId="0" borderId="0" applyFont="0" applyFill="0" applyBorder="0" applyAlignment="0" applyProtection="0"/>
    <xf numFmtId="0" fontId="2" fillId="0" borderId="0"/>
    <xf numFmtId="0" fontId="23" fillId="0" borderId="0">
      <alignment vertical="top"/>
    </xf>
    <xf numFmtId="0" fontId="24" fillId="21" borderId="11">
      <protection locked="0"/>
    </xf>
    <xf numFmtId="0" fontId="2" fillId="31" borderId="0" applyNumberFormat="0" applyFont="0" applyBorder="0" applyAlignment="0" applyProtection="0"/>
    <xf numFmtId="0" fontId="2" fillId="26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" fillId="33" borderId="0" applyNumberFormat="0" applyFont="0" applyBorder="0" applyAlignment="0" applyProtection="0"/>
    <xf numFmtId="0" fontId="2" fillId="21" borderId="0" applyNumberFormat="0" applyFont="0" applyBorder="0" applyAlignment="0" applyProtection="0"/>
    <xf numFmtId="0" fontId="31" fillId="35" borderId="0" applyNumberFormat="0" applyBorder="0" applyAlignment="0" applyProtection="0"/>
    <xf numFmtId="44" fontId="1" fillId="0" borderId="0" applyFont="0" applyFill="0" applyBorder="0" applyAlignment="0" applyProtection="0"/>
  </cellStyleXfs>
  <cellXfs count="337">
    <xf numFmtId="0" fontId="0" fillId="0" borderId="0" xfId="0"/>
    <xf numFmtId="0" fontId="2" fillId="0" borderId="0" xfId="1" applyFont="1"/>
    <xf numFmtId="0" fontId="0" fillId="0" borderId="0" xfId="0" applyAlignment="1">
      <alignment horizontal="center"/>
    </xf>
    <xf numFmtId="0" fontId="26" fillId="34" borderId="13" xfId="0" applyFont="1" applyFill="1" applyBorder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0" fillId="0" borderId="0" xfId="0" applyAlignment="1">
      <alignment horizontal="left"/>
    </xf>
    <xf numFmtId="7" fontId="0" fillId="0" borderId="0" xfId="0" applyNumberFormat="1" applyFont="1" applyAlignment="1">
      <alignment horizontal="center"/>
    </xf>
    <xf numFmtId="0" fontId="28" fillId="0" borderId="0" xfId="0" applyFont="1" applyAlignment="1">
      <alignment wrapText="1"/>
    </xf>
    <xf numFmtId="0" fontId="32" fillId="0" borderId="0" xfId="0" applyFont="1"/>
    <xf numFmtId="0" fontId="28" fillId="17" borderId="0" xfId="0" applyFont="1" applyFill="1" applyAlignment="1">
      <alignment horizontal="center"/>
    </xf>
    <xf numFmtId="0" fontId="28" fillId="36" borderId="0" xfId="0" applyFont="1" applyFill="1" applyAlignment="1">
      <alignment horizontal="center"/>
    </xf>
    <xf numFmtId="0" fontId="34" fillId="37" borderId="0" xfId="0" applyFont="1" applyFill="1"/>
    <xf numFmtId="0" fontId="35" fillId="37" borderId="0" xfId="0" applyFont="1" applyFill="1"/>
    <xf numFmtId="0" fontId="34" fillId="37" borderId="11" xfId="0" applyFont="1" applyFill="1" applyBorder="1" applyAlignment="1">
      <alignment horizontal="center" vertical="center"/>
    </xf>
    <xf numFmtId="0" fontId="2" fillId="0" borderId="1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7" fillId="0" borderId="10" xfId="1" applyFont="1" applyBorder="1" applyAlignment="1" applyProtection="1">
      <alignment horizontal="left"/>
    </xf>
    <xf numFmtId="0" fontId="2" fillId="0" borderId="10" xfId="1" applyFont="1" applyBorder="1" applyAlignment="1" applyProtection="1">
      <alignment horizontal="left"/>
    </xf>
    <xf numFmtId="0" fontId="2" fillId="0" borderId="2" xfId="1" applyFont="1" applyBorder="1" applyAlignment="1" applyProtection="1">
      <alignment horizontal="center"/>
    </xf>
    <xf numFmtId="0" fontId="2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38" fillId="16" borderId="6" xfId="1" applyFont="1" applyFill="1" applyBorder="1" applyAlignment="1" applyProtection="1">
      <alignment horizontal="left"/>
    </xf>
    <xf numFmtId="0" fontId="2" fillId="15" borderId="7" xfId="1" applyFont="1" applyFill="1" applyBorder="1" applyAlignment="1" applyProtection="1">
      <alignment horizontal="center"/>
    </xf>
    <xf numFmtId="0" fontId="38" fillId="0" borderId="8" xfId="1" applyFont="1" applyBorder="1" applyAlignment="1">
      <alignment horizontal="center"/>
    </xf>
    <xf numFmtId="0" fontId="38" fillId="0" borderId="9" xfId="1" applyFont="1" applyBorder="1" applyAlignment="1">
      <alignment horizontal="left"/>
    </xf>
    <xf numFmtId="0" fontId="2" fillId="0" borderId="14" xfId="1" applyFont="1" applyBorder="1" applyAlignment="1" applyProtection="1">
      <alignment horizontal="left"/>
    </xf>
    <xf numFmtId="0" fontId="38" fillId="16" borderId="17" xfId="1" applyFont="1" applyFill="1" applyBorder="1" applyAlignment="1" applyProtection="1">
      <alignment horizontal="left"/>
    </xf>
    <xf numFmtId="0" fontId="2" fillId="0" borderId="16" xfId="1" applyFont="1" applyBorder="1" applyAlignment="1">
      <alignment horizontal="center"/>
    </xf>
    <xf numFmtId="0" fontId="27" fillId="0" borderId="0" xfId="0" applyFont="1"/>
    <xf numFmtId="0" fontId="27" fillId="0" borderId="11" xfId="0" applyFont="1" applyBorder="1"/>
    <xf numFmtId="0" fontId="27" fillId="0" borderId="11" xfId="0" applyFont="1" applyBorder="1" applyAlignment="1">
      <alignment horizontal="left"/>
    </xf>
    <xf numFmtId="0" fontId="27" fillId="0" borderId="0" xfId="0" applyFont="1" applyBorder="1"/>
    <xf numFmtId="0" fontId="0" fillId="0" borderId="0" xfId="0"/>
    <xf numFmtId="0" fontId="3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0" fillId="0" borderId="0" xfId="0"/>
    <xf numFmtId="7" fontId="28" fillId="0" borderId="0" xfId="0" applyNumberFormat="1" applyFont="1" applyAlignment="1">
      <alignment horizontal="center"/>
    </xf>
    <xf numFmtId="0" fontId="0" fillId="0" borderId="11" xfId="0" applyBorder="1" applyAlignment="1">
      <alignment horizontal="center"/>
    </xf>
    <xf numFmtId="0" fontId="40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40" fillId="36" borderId="0" xfId="0" applyFont="1" applyFill="1" applyAlignment="1">
      <alignment horizontal="center"/>
    </xf>
    <xf numFmtId="0" fontId="40" fillId="0" borderId="0" xfId="0" applyFont="1"/>
    <xf numFmtId="0" fontId="40" fillId="17" borderId="0" xfId="0" applyFont="1" applyFill="1" applyAlignment="1">
      <alignment horizontal="center"/>
    </xf>
    <xf numFmtId="0" fontId="42" fillId="37" borderId="11" xfId="0" applyFont="1" applyFill="1" applyBorder="1" applyAlignment="1">
      <alignment horizontal="center" vertical="center"/>
    </xf>
    <xf numFmtId="0" fontId="43" fillId="37" borderId="11" xfId="0" applyFont="1" applyFill="1" applyBorder="1" applyAlignment="1">
      <alignment horizontal="center" vertical="center" wrapText="1"/>
    </xf>
    <xf numFmtId="0" fontId="43" fillId="37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181" fontId="27" fillId="17" borderId="24" xfId="0" applyNumberFormat="1" applyFont="1" applyFill="1" applyBorder="1" applyAlignment="1">
      <alignment horizontal="center"/>
    </xf>
    <xf numFmtId="183" fontId="27" fillId="17" borderId="24" xfId="0" applyNumberFormat="1" applyFont="1" applyFill="1" applyBorder="1" applyAlignment="1">
      <alignment horizontal="center"/>
    </xf>
    <xf numFmtId="181" fontId="26" fillId="36" borderId="24" xfId="0" applyNumberFormat="1" applyFont="1" applyFill="1" applyBorder="1" applyAlignment="1">
      <alignment horizontal="center" wrapText="1"/>
    </xf>
    <xf numFmtId="181" fontId="27" fillId="36" borderId="24" xfId="0" applyNumberFormat="1" applyFont="1" applyFill="1" applyBorder="1" applyAlignment="1">
      <alignment horizontal="center"/>
    </xf>
    <xf numFmtId="182" fontId="27" fillId="0" borderId="33" xfId="0" applyNumberFormat="1" applyFont="1" applyBorder="1" applyAlignment="1">
      <alignment horizontal="center"/>
    </xf>
    <xf numFmtId="182" fontId="40" fillId="0" borderId="8" xfId="0" applyNumberFormat="1" applyFont="1" applyBorder="1" applyAlignment="1">
      <alignment horizontal="center"/>
    </xf>
    <xf numFmtId="0" fontId="44" fillId="37" borderId="0" xfId="0" applyFont="1" applyFill="1"/>
    <xf numFmtId="0" fontId="42" fillId="37" borderId="0" xfId="0" applyFont="1" applyFill="1"/>
    <xf numFmtId="0" fontId="40" fillId="0" borderId="11" xfId="0" applyFont="1" applyBorder="1" applyAlignment="1">
      <alignment horizontal="left" vertical="center"/>
    </xf>
    <xf numFmtId="0" fontId="40" fillId="0" borderId="11" xfId="0" applyFont="1" applyBorder="1" applyAlignment="1">
      <alignment vertical="center"/>
    </xf>
    <xf numFmtId="0" fontId="40" fillId="0" borderId="11" xfId="0" applyFont="1" applyBorder="1" applyAlignment="1">
      <alignment horizontal="center" vertical="center" wrapText="1"/>
    </xf>
    <xf numFmtId="7" fontId="27" fillId="0" borderId="11" xfId="0" applyNumberFormat="1" applyFont="1" applyBorder="1" applyAlignment="1">
      <alignment horizontal="center"/>
    </xf>
    <xf numFmtId="0" fontId="26" fillId="0" borderId="11" xfId="0" applyFont="1" applyBorder="1"/>
    <xf numFmtId="0" fontId="27" fillId="0" borderId="0" xfId="0" applyFont="1" applyBorder="1" applyAlignment="1">
      <alignment horizontal="left"/>
    </xf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wrapText="1"/>
    </xf>
    <xf numFmtId="0" fontId="40" fillId="0" borderId="0" xfId="0" applyFont="1" applyAlignment="1">
      <alignment horizontal="left" vertical="center"/>
    </xf>
    <xf numFmtId="0" fontId="42" fillId="37" borderId="31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/>
    </xf>
    <xf numFmtId="7" fontId="27" fillId="0" borderId="0" xfId="0" applyNumberFormat="1" applyFont="1" applyAlignment="1">
      <alignment horizontal="center"/>
    </xf>
    <xf numFmtId="0" fontId="45" fillId="0" borderId="0" xfId="0" applyFont="1"/>
    <xf numFmtId="0" fontId="36" fillId="37" borderId="31" xfId="0" applyFont="1" applyFill="1" applyBorder="1" applyAlignment="1">
      <alignment horizontal="center" vertical="center" wrapText="1"/>
    </xf>
    <xf numFmtId="0" fontId="36" fillId="37" borderId="31" xfId="0" applyFont="1" applyFill="1" applyBorder="1" applyAlignment="1">
      <alignment horizontal="center" vertical="center"/>
    </xf>
    <xf numFmtId="0" fontId="44" fillId="37" borderId="0" xfId="0" applyFont="1" applyFill="1" applyAlignment="1">
      <alignment horizontal="left"/>
    </xf>
    <xf numFmtId="180" fontId="44" fillId="37" borderId="0" xfId="0" applyNumberFormat="1" applyFont="1" applyFill="1" applyAlignment="1">
      <alignment horizontal="left"/>
    </xf>
    <xf numFmtId="0" fontId="47" fillId="0" borderId="0" xfId="0" applyFont="1"/>
    <xf numFmtId="0" fontId="27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vertical="center"/>
    </xf>
    <xf numFmtId="8" fontId="27" fillId="17" borderId="32" xfId="0" applyNumberFormat="1" applyFont="1" applyFill="1" applyBorder="1" applyAlignment="1">
      <alignment horizontal="center"/>
    </xf>
    <xf numFmtId="181" fontId="27" fillId="38" borderId="11" xfId="0" applyNumberFormat="1" applyFont="1" applyFill="1" applyBorder="1" applyAlignment="1">
      <alignment horizontal="center"/>
    </xf>
    <xf numFmtId="181" fontId="26" fillId="38" borderId="11" xfId="0" applyNumberFormat="1" applyFont="1" applyFill="1" applyBorder="1" applyAlignment="1">
      <alignment horizontal="center"/>
    </xf>
    <xf numFmtId="0" fontId="26" fillId="0" borderId="0" xfId="0" applyFont="1"/>
    <xf numFmtId="0" fontId="27" fillId="38" borderId="11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7" fontId="0" fillId="0" borderId="0" xfId="0" applyNumberFormat="1" applyFont="1" applyBorder="1" applyAlignment="1">
      <alignment horizontal="center"/>
    </xf>
    <xf numFmtId="7" fontId="0" fillId="0" borderId="0" xfId="0" applyNumberForma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6" fillId="34" borderId="11" xfId="0" applyFont="1" applyFill="1" applyBorder="1"/>
    <xf numFmtId="0" fontId="27" fillId="0" borderId="31" xfId="0" applyFont="1" applyBorder="1"/>
    <xf numFmtId="0" fontId="27" fillId="38" borderId="11" xfId="0" applyFont="1" applyFill="1" applyBorder="1"/>
    <xf numFmtId="0" fontId="27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40" fillId="0" borderId="0" xfId="0" applyFont="1" applyAlignment="1">
      <alignment horizontal="center"/>
    </xf>
    <xf numFmtId="0" fontId="40" fillId="0" borderId="31" xfId="0" applyFont="1" applyBorder="1" applyAlignment="1">
      <alignment vertical="center"/>
    </xf>
    <xf numFmtId="0" fontId="51" fillId="0" borderId="11" xfId="0" applyFont="1" applyBorder="1" applyAlignment="1">
      <alignment vertical="center"/>
    </xf>
    <xf numFmtId="0" fontId="46" fillId="36" borderId="12" xfId="0" applyFont="1" applyFill="1" applyBorder="1" applyAlignment="1">
      <alignment horizontal="center" vertical="top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181" fontId="27" fillId="0" borderId="0" xfId="0" applyNumberFormat="1" applyFont="1" applyFill="1" applyBorder="1" applyAlignment="1">
      <alignment horizontal="center"/>
    </xf>
    <xf numFmtId="183" fontId="27" fillId="0" borderId="0" xfId="0" applyNumberFormat="1" applyFont="1" applyFill="1" applyBorder="1" applyAlignment="1">
      <alignment horizontal="center"/>
    </xf>
    <xf numFmtId="0" fontId="27" fillId="39" borderId="11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34" borderId="0" xfId="0" applyFont="1" applyFill="1" applyBorder="1"/>
    <xf numFmtId="7" fontId="27" fillId="38" borderId="11" xfId="0" applyNumberFormat="1" applyFont="1" applyFill="1" applyBorder="1" applyAlignment="1">
      <alignment horizontal="center"/>
    </xf>
    <xf numFmtId="0" fontId="26" fillId="38" borderId="11" xfId="0" applyFont="1" applyFill="1" applyBorder="1"/>
    <xf numFmtId="0" fontId="26" fillId="38" borderId="11" xfId="0" applyFont="1" applyFill="1" applyBorder="1" applyAlignment="1">
      <alignment horizontal="center"/>
    </xf>
    <xf numFmtId="0" fontId="26" fillId="38" borderId="11" xfId="134" applyFont="1" applyFill="1" applyBorder="1"/>
    <xf numFmtId="0" fontId="26" fillId="38" borderId="11" xfId="134" applyFont="1" applyFill="1" applyBorder="1" applyAlignment="1">
      <alignment horizontal="center"/>
    </xf>
    <xf numFmtId="181" fontId="27" fillId="38" borderId="11" xfId="0" applyNumberFormat="1" applyFont="1" applyFill="1" applyBorder="1" applyAlignment="1">
      <alignment horizontal="center" wrapText="1"/>
    </xf>
    <xf numFmtId="181" fontId="26" fillId="38" borderId="11" xfId="0" applyNumberFormat="1" applyFont="1" applyFill="1" applyBorder="1" applyAlignment="1">
      <alignment horizontal="center" wrapText="1"/>
    </xf>
    <xf numFmtId="0" fontId="0" fillId="39" borderId="11" xfId="0" applyFont="1" applyFill="1" applyBorder="1" applyAlignment="1">
      <alignment horizontal="center"/>
    </xf>
    <xf numFmtId="0" fontId="51" fillId="39" borderId="11" xfId="0" applyFont="1" applyFill="1" applyBorder="1" applyAlignment="1">
      <alignment vertical="center"/>
    </xf>
    <xf numFmtId="0" fontId="26" fillId="0" borderId="11" xfId="0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181" fontId="26" fillId="38" borderId="31" xfId="0" applyNumberFormat="1" applyFont="1" applyFill="1" applyBorder="1" applyAlignment="1">
      <alignment horizontal="center" vertical="top" wrapText="1"/>
    </xf>
    <xf numFmtId="0" fontId="27" fillId="0" borderId="0" xfId="0" applyFont="1" applyAlignment="1">
      <alignment vertical="top"/>
    </xf>
    <xf numFmtId="0" fontId="40" fillId="0" borderId="0" xfId="0" applyFont="1" applyBorder="1" applyAlignment="1">
      <alignment horizontal="left"/>
    </xf>
    <xf numFmtId="0" fontId="27" fillId="0" borderId="11" xfId="0" applyFont="1" applyBorder="1" applyAlignment="1">
      <alignment vertical="top"/>
    </xf>
    <xf numFmtId="0" fontId="27" fillId="0" borderId="11" xfId="0" applyFont="1" applyBorder="1" applyAlignment="1">
      <alignment horizontal="center" vertical="top"/>
    </xf>
    <xf numFmtId="7" fontId="27" fillId="0" borderId="11" xfId="0" applyNumberFormat="1" applyFont="1" applyBorder="1" applyAlignment="1">
      <alignment horizontal="center" vertical="top"/>
    </xf>
    <xf numFmtId="181" fontId="27" fillId="17" borderId="11" xfId="0" applyNumberFormat="1" applyFont="1" applyFill="1" applyBorder="1" applyAlignment="1">
      <alignment horizontal="center" vertical="top" wrapText="1"/>
    </xf>
    <xf numFmtId="0" fontId="27" fillId="17" borderId="7" xfId="0" applyFont="1" applyFill="1" applyBorder="1" applyAlignment="1">
      <alignment horizontal="center" vertical="top"/>
    </xf>
    <xf numFmtId="0" fontId="27" fillId="0" borderId="11" xfId="0" applyFont="1" applyFill="1" applyBorder="1" applyAlignment="1">
      <alignment horizontal="center" vertical="top"/>
    </xf>
    <xf numFmtId="181" fontId="27" fillId="36" borderId="11" xfId="0" applyNumberFormat="1" applyFont="1" applyFill="1" applyBorder="1" applyAlignment="1">
      <alignment horizontal="center" vertical="top"/>
    </xf>
    <xf numFmtId="181" fontId="27" fillId="36" borderId="11" xfId="0" applyNumberFormat="1" applyFont="1" applyFill="1" applyBorder="1" applyAlignment="1">
      <alignment horizontal="center" vertical="top" wrapText="1"/>
    </xf>
    <xf numFmtId="7" fontId="0" fillId="0" borderId="11" xfId="0" applyNumberFormat="1" applyFont="1" applyBorder="1" applyAlignment="1">
      <alignment horizontal="center" vertical="top"/>
    </xf>
    <xf numFmtId="0" fontId="27" fillId="36" borderId="11" xfId="0" applyFont="1" applyFill="1" applyBorder="1" applyAlignment="1">
      <alignment horizontal="center"/>
    </xf>
    <xf numFmtId="164" fontId="27" fillId="36" borderId="11" xfId="0" applyNumberFormat="1" applyFont="1" applyFill="1" applyBorder="1" applyAlignment="1">
      <alignment horizontal="center"/>
    </xf>
    <xf numFmtId="0" fontId="9" fillId="36" borderId="11" xfId="0" applyFont="1" applyFill="1" applyBorder="1" applyAlignment="1">
      <alignment horizontal="center" vertical="top"/>
    </xf>
    <xf numFmtId="7" fontId="27" fillId="36" borderId="11" xfId="0" applyNumberFormat="1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164" fontId="27" fillId="38" borderId="11" xfId="0" applyNumberFormat="1" applyFon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9" fillId="36" borderId="11" xfId="0" applyFont="1" applyFill="1" applyBorder="1" applyAlignment="1">
      <alignment horizontal="center"/>
    </xf>
    <xf numFmtId="0" fontId="27" fillId="36" borderId="11" xfId="0" applyNumberFormat="1" applyFont="1" applyFill="1" applyBorder="1" applyAlignment="1">
      <alignment horizontal="center"/>
    </xf>
    <xf numFmtId="7" fontId="27" fillId="39" borderId="11" xfId="0" applyNumberFormat="1" applyFont="1" applyFill="1" applyBorder="1" applyAlignment="1">
      <alignment horizontal="center"/>
    </xf>
    <xf numFmtId="7" fontId="26" fillId="39" borderId="11" xfId="134" applyNumberFormat="1" applyFont="1" applyFill="1" applyBorder="1" applyAlignment="1">
      <alignment horizontal="center"/>
    </xf>
    <xf numFmtId="0" fontId="51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center"/>
    </xf>
    <xf numFmtId="7" fontId="27" fillId="0" borderId="0" xfId="0" applyNumberFormat="1" applyFont="1" applyFill="1" applyBorder="1" applyAlignment="1">
      <alignment horizontal="center"/>
    </xf>
    <xf numFmtId="7" fontId="26" fillId="0" borderId="0" xfId="134" applyNumberFormat="1" applyFont="1" applyFill="1" applyBorder="1" applyAlignment="1">
      <alignment horizontal="center"/>
    </xf>
    <xf numFmtId="7" fontId="26" fillId="36" borderId="0" xfId="134" applyNumberFormat="1" applyFont="1" applyFill="1" applyBorder="1" applyAlignment="1">
      <alignment horizontal="center"/>
    </xf>
    <xf numFmtId="0" fontId="40" fillId="0" borderId="11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11" xfId="0" applyFont="1" applyBorder="1" applyAlignment="1">
      <alignment horizontal="left" vertical="center"/>
    </xf>
    <xf numFmtId="0" fontId="28" fillId="0" borderId="11" xfId="0" applyFont="1" applyBorder="1" applyAlignment="1">
      <alignment vertical="center"/>
    </xf>
    <xf numFmtId="0" fontId="28" fillId="0" borderId="11" xfId="0" applyFont="1" applyBorder="1" applyAlignment="1">
      <alignment horizontal="center" vertical="center" wrapText="1"/>
    </xf>
    <xf numFmtId="182" fontId="27" fillId="0" borderId="0" xfId="0" applyNumberFormat="1" applyFont="1" applyBorder="1" applyAlignment="1">
      <alignment horizontal="center"/>
    </xf>
    <xf numFmtId="182" fontId="40" fillId="0" borderId="0" xfId="0" applyNumberFormat="1" applyFont="1" applyBorder="1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0" fontId="27" fillId="0" borderId="0" xfId="0" applyFont="1" applyFill="1"/>
    <xf numFmtId="184" fontId="27" fillId="36" borderId="11" xfId="0" applyNumberFormat="1" applyFont="1" applyFill="1" applyBorder="1" applyAlignment="1">
      <alignment horizontal="center"/>
    </xf>
    <xf numFmtId="0" fontId="2" fillId="34" borderId="11" xfId="1" applyFont="1" applyFill="1" applyBorder="1" applyAlignment="1" applyProtection="1">
      <alignment horizontal="left"/>
    </xf>
    <xf numFmtId="0" fontId="2" fillId="34" borderId="11" xfId="1" applyFont="1" applyFill="1" applyBorder="1" applyAlignment="1" applyProtection="1">
      <alignment horizontal="left" wrapText="1"/>
    </xf>
    <xf numFmtId="0" fontId="38" fillId="16" borderId="11" xfId="1" applyFont="1" applyFill="1" applyBorder="1" applyAlignment="1" applyProtection="1">
      <alignment horizontal="left"/>
    </xf>
    <xf numFmtId="0" fontId="2" fillId="34" borderId="14" xfId="1" applyFont="1" applyFill="1" applyBorder="1" applyAlignment="1" applyProtection="1">
      <alignment horizontal="left" wrapText="1"/>
    </xf>
    <xf numFmtId="0" fontId="2" fillId="34" borderId="20" xfId="1" applyFont="1" applyFill="1" applyBorder="1" applyAlignment="1">
      <alignment horizontal="center"/>
    </xf>
    <xf numFmtId="0" fontId="27" fillId="34" borderId="13" xfId="105" applyFont="1" applyFill="1" applyBorder="1"/>
    <xf numFmtId="0" fontId="2" fillId="34" borderId="37" xfId="1" applyFont="1" applyFill="1" applyBorder="1" applyAlignment="1">
      <alignment horizontal="center"/>
    </xf>
    <xf numFmtId="0" fontId="2" fillId="0" borderId="11" xfId="1" applyFont="1" applyBorder="1"/>
    <xf numFmtId="0" fontId="27" fillId="38" borderId="11" xfId="0" applyFont="1" applyFill="1" applyBorder="1" applyAlignment="1">
      <alignment horizontal="center"/>
    </xf>
    <xf numFmtId="0" fontId="27" fillId="38" borderId="11" xfId="0" applyFont="1" applyFill="1" applyBorder="1"/>
    <xf numFmtId="0" fontId="27" fillId="38" borderId="24" xfId="0" applyFont="1" applyFill="1" applyBorder="1"/>
    <xf numFmtId="0" fontId="27" fillId="38" borderId="24" xfId="0" applyFont="1" applyFill="1" applyBorder="1" applyAlignment="1">
      <alignment horizontal="center"/>
    </xf>
    <xf numFmtId="0" fontId="27" fillId="38" borderId="11" xfId="0" applyFont="1" applyFill="1" applyBorder="1" applyAlignment="1">
      <alignment horizontal="center"/>
    </xf>
    <xf numFmtId="0" fontId="27" fillId="38" borderId="11" xfId="0" applyFont="1" applyFill="1" applyBorder="1"/>
    <xf numFmtId="0" fontId="27" fillId="38" borderId="11" xfId="0" applyFont="1" applyFill="1" applyBorder="1" applyAlignment="1">
      <alignment horizontal="center"/>
    </xf>
    <xf numFmtId="0" fontId="27" fillId="38" borderId="11" xfId="0" applyFont="1" applyFill="1" applyBorder="1"/>
    <xf numFmtId="0" fontId="27" fillId="0" borderId="0" xfId="0" applyFont="1" applyAlignment="1">
      <alignment horizontal="center"/>
    </xf>
    <xf numFmtId="0" fontId="0" fillId="0" borderId="38" xfId="0" applyBorder="1" applyAlignment="1">
      <alignment horizontal="center"/>
    </xf>
    <xf numFmtId="7" fontId="0" fillId="0" borderId="26" xfId="0" applyNumberFormat="1" applyBorder="1" applyAlignment="1">
      <alignment horizontal="center"/>
    </xf>
    <xf numFmtId="0" fontId="0" fillId="0" borderId="26" xfId="0" applyBorder="1"/>
    <xf numFmtId="7" fontId="0" fillId="0" borderId="39" xfId="0" applyNumberFormat="1" applyBorder="1" applyAlignment="1">
      <alignment horizontal="center"/>
    </xf>
    <xf numFmtId="0" fontId="44" fillId="37" borderId="0" xfId="0" applyFont="1" applyFill="1" applyAlignment="1">
      <alignment wrapText="1"/>
    </xf>
    <xf numFmtId="180" fontId="40" fillId="0" borderId="11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7" fontId="40" fillId="17" borderId="33" xfId="0" applyNumberFormat="1" applyFont="1" applyFill="1" applyBorder="1" applyAlignment="1">
      <alignment horizontal="center"/>
    </xf>
    <xf numFmtId="7" fontId="40" fillId="36" borderId="8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38" borderId="11" xfId="0" applyFont="1" applyFill="1" applyBorder="1" applyAlignment="1" applyProtection="1">
      <alignment horizontal="left"/>
    </xf>
    <xf numFmtId="0" fontId="53" fillId="0" borderId="0" xfId="1" applyFont="1"/>
    <xf numFmtId="0" fontId="34" fillId="37" borderId="0" xfId="0" applyFont="1" applyFill="1" applyBorder="1" applyAlignment="1">
      <alignment horizontal="center" vertical="center"/>
    </xf>
    <xf numFmtId="7" fontId="40" fillId="17" borderId="31" xfId="0" applyNumberFormat="1" applyFont="1" applyFill="1" applyBorder="1" applyAlignment="1">
      <alignment horizontal="center"/>
    </xf>
    <xf numFmtId="7" fontId="40" fillId="36" borderId="7" xfId="0" applyNumberFormat="1" applyFont="1" applyFill="1" applyBorder="1" applyAlignment="1">
      <alignment horizontal="center"/>
    </xf>
    <xf numFmtId="44" fontId="27" fillId="0" borderId="0" xfId="135" applyFont="1"/>
    <xf numFmtId="180" fontId="27" fillId="0" borderId="11" xfId="0" applyNumberFormat="1" applyFont="1" applyBorder="1" applyAlignment="1">
      <alignment horizontal="center"/>
    </xf>
    <xf numFmtId="0" fontId="27" fillId="17" borderId="11" xfId="0" applyFont="1" applyFill="1" applyBorder="1" applyAlignment="1">
      <alignment horizontal="center" vertical="center" wrapText="1"/>
    </xf>
    <xf numFmtId="8" fontId="27" fillId="17" borderId="11" xfId="0" applyNumberFormat="1" applyFont="1" applyFill="1" applyBorder="1" applyAlignment="1">
      <alignment horizontal="center"/>
    </xf>
    <xf numFmtId="181" fontId="27" fillId="17" borderId="11" xfId="0" applyNumberFormat="1" applyFont="1" applyFill="1" applyBorder="1" applyAlignment="1">
      <alignment horizontal="center"/>
    </xf>
    <xf numFmtId="181" fontId="26" fillId="17" borderId="11" xfId="0" applyNumberFormat="1" applyFont="1" applyFill="1" applyBorder="1" applyAlignment="1">
      <alignment horizontal="center" wrapText="1"/>
    </xf>
    <xf numFmtId="181" fontId="27" fillId="36" borderId="11" xfId="0" applyNumberFormat="1" applyFont="1" applyFill="1" applyBorder="1" applyAlignment="1">
      <alignment horizontal="center"/>
    </xf>
    <xf numFmtId="0" fontId="46" fillId="36" borderId="11" xfId="0" applyFont="1" applyFill="1" applyBorder="1" applyAlignment="1">
      <alignment horizontal="center" vertical="top"/>
    </xf>
    <xf numFmtId="7" fontId="27" fillId="38" borderId="11" xfId="0" applyNumberFormat="1" applyFont="1" applyFill="1" applyBorder="1" applyAlignment="1" applyProtection="1">
      <alignment horizontal="center"/>
    </xf>
    <xf numFmtId="180" fontId="26" fillId="38" borderId="11" xfId="134" applyNumberFormat="1" applyFont="1" applyFill="1" applyBorder="1" applyAlignment="1" applyProtection="1">
      <alignment horizontal="center"/>
    </xf>
    <xf numFmtId="164" fontId="27" fillId="0" borderId="11" xfId="0" applyNumberFormat="1" applyFont="1" applyBorder="1" applyAlignment="1" applyProtection="1">
      <alignment horizontal="center"/>
    </xf>
    <xf numFmtId="0" fontId="54" fillId="40" borderId="11" xfId="0" applyFont="1" applyFill="1" applyBorder="1" applyAlignment="1">
      <alignment horizontal="left" vertical="center" wrapText="1"/>
    </xf>
    <xf numFmtId="0" fontId="54" fillId="40" borderId="33" xfId="0" applyFont="1" applyFill="1" applyBorder="1" applyAlignment="1">
      <alignment vertical="center" wrapText="1"/>
    </xf>
    <xf numFmtId="0" fontId="2" fillId="34" borderId="11" xfId="1" applyFont="1" applyFill="1" applyBorder="1" applyAlignment="1" applyProtection="1">
      <alignment horizontal="center"/>
    </xf>
    <xf numFmtId="0" fontId="38" fillId="16" borderId="17" xfId="1" applyFont="1" applyFill="1" applyBorder="1" applyAlignment="1" applyProtection="1">
      <alignment horizontal="center"/>
    </xf>
    <xf numFmtId="0" fontId="2" fillId="0" borderId="0" xfId="1" applyFont="1" applyAlignment="1">
      <alignment horizontal="center"/>
    </xf>
    <xf numFmtId="164" fontId="2" fillId="42" borderId="11" xfId="1" applyNumberFormat="1" applyFont="1" applyFill="1" applyBorder="1" applyAlignment="1" applyProtection="1">
      <alignment horizontal="center"/>
    </xf>
    <xf numFmtId="0" fontId="2" fillId="0" borderId="0" xfId="1" applyFont="1" applyAlignment="1">
      <alignment horizontal="center"/>
    </xf>
    <xf numFmtId="0" fontId="2" fillId="34" borderId="16" xfId="1" applyFont="1" applyFill="1" applyBorder="1" applyAlignment="1">
      <alignment horizontal="center"/>
    </xf>
    <xf numFmtId="164" fontId="2" fillId="19" borderId="15" xfId="1" applyNumberFormat="1" applyFont="1" applyFill="1" applyBorder="1" applyAlignment="1" applyProtection="1">
      <alignment horizontal="center"/>
    </xf>
    <xf numFmtId="164" fontId="2" fillId="19" borderId="11" xfId="1" applyNumberFormat="1" applyFont="1" applyFill="1" applyBorder="1" applyAlignment="1" applyProtection="1">
      <alignment horizontal="center"/>
    </xf>
    <xf numFmtId="164" fontId="4" fillId="43" borderId="11" xfId="1" applyNumberFormat="1" applyFont="1" applyFill="1" applyBorder="1" applyAlignment="1" applyProtection="1">
      <alignment horizontal="center"/>
      <protection locked="0"/>
    </xf>
    <xf numFmtId="164" fontId="2" fillId="43" borderId="11" xfId="1" applyNumberFormat="1" applyFont="1" applyFill="1" applyBorder="1" applyAlignment="1" applyProtection="1">
      <alignment horizontal="center"/>
      <protection locked="0"/>
    </xf>
    <xf numFmtId="0" fontId="27" fillId="39" borderId="11" xfId="0" applyFont="1" applyFill="1" applyBorder="1" applyAlignment="1" applyProtection="1">
      <alignment horizontal="center"/>
    </xf>
    <xf numFmtId="0" fontId="26" fillId="39" borderId="11" xfId="0" applyFont="1" applyFill="1" applyBorder="1" applyAlignment="1">
      <alignment horizontal="center"/>
    </xf>
    <xf numFmtId="0" fontId="26" fillId="39" borderId="31" xfId="0" applyFont="1" applyFill="1" applyBorder="1" applyAlignment="1">
      <alignment horizontal="center"/>
    </xf>
    <xf numFmtId="7" fontId="26" fillId="39" borderId="11" xfId="0" applyNumberFormat="1" applyFont="1" applyFill="1" applyBorder="1" applyAlignment="1">
      <alignment horizontal="center"/>
    </xf>
    <xf numFmtId="0" fontId="27" fillId="0" borderId="24" xfId="0" applyFont="1" applyBorder="1"/>
    <xf numFmtId="0" fontId="0" fillId="0" borderId="24" xfId="0" applyBorder="1"/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7" fillId="39" borderId="11" xfId="0" applyFont="1" applyFill="1" applyBorder="1" applyAlignment="1">
      <alignment horizontal="center" vertical="top"/>
    </xf>
    <xf numFmtId="164" fontId="2" fillId="16" borderId="11" xfId="1" applyNumberFormat="1" applyFont="1" applyFill="1" applyBorder="1" applyAlignment="1" applyProtection="1">
      <alignment horizontal="center"/>
    </xf>
    <xf numFmtId="164" fontId="2" fillId="16" borderId="30" xfId="1" applyNumberFormat="1" applyFont="1" applyFill="1" applyBorder="1" applyAlignment="1" applyProtection="1">
      <alignment horizontal="center"/>
    </xf>
    <xf numFmtId="0" fontId="2" fillId="0" borderId="0" xfId="1" applyFont="1" applyBorder="1" applyAlignment="1" applyProtection="1">
      <alignment horizontal="center"/>
    </xf>
    <xf numFmtId="0" fontId="2" fillId="0" borderId="0" xfId="1" applyFont="1" applyAlignment="1" applyProtection="1">
      <alignment horizontal="center"/>
    </xf>
    <xf numFmtId="0" fontId="2" fillId="0" borderId="0" xfId="1" applyFont="1" applyProtection="1"/>
    <xf numFmtId="164" fontId="2" fillId="16" borderId="8" xfId="1" applyNumberFormat="1" applyFont="1" applyFill="1" applyBorder="1" applyAlignment="1" applyProtection="1">
      <alignment horizontal="center"/>
    </xf>
    <xf numFmtId="164" fontId="2" fillId="16" borderId="36" xfId="1" applyNumberFormat="1" applyFont="1" applyFill="1" applyBorder="1" applyAlignment="1" applyProtection="1">
      <alignment horizontal="center"/>
    </xf>
    <xf numFmtId="164" fontId="2" fillId="16" borderId="18" xfId="1" applyNumberFormat="1" applyFont="1" applyFill="1" applyBorder="1" applyAlignment="1" applyProtection="1">
      <alignment horizontal="center"/>
    </xf>
    <xf numFmtId="164" fontId="2" fillId="16" borderId="29" xfId="1" applyNumberFormat="1" applyFont="1" applyFill="1" applyBorder="1" applyAlignment="1" applyProtection="1">
      <alignment horizontal="center"/>
    </xf>
    <xf numFmtId="3" fontId="4" fillId="43" borderId="11" xfId="1" applyNumberFormat="1" applyFont="1" applyFill="1" applyBorder="1" applyAlignment="1" applyProtection="1">
      <alignment horizontal="center"/>
      <protection locked="0"/>
    </xf>
    <xf numFmtId="180" fontId="4" fillId="43" borderId="11" xfId="1" applyNumberFormat="1" applyFont="1" applyFill="1" applyBorder="1" applyAlignment="1" applyProtection="1">
      <alignment horizontal="center"/>
      <protection locked="0"/>
    </xf>
    <xf numFmtId="180" fontId="0" fillId="39" borderId="11" xfId="0" applyNumberFormat="1" applyFont="1" applyFill="1" applyBorder="1" applyAlignment="1" applyProtection="1">
      <alignment horizontal="center"/>
    </xf>
    <xf numFmtId="185" fontId="4" fillId="43" borderId="11" xfId="1" applyNumberFormat="1" applyFont="1" applyFill="1" applyBorder="1" applyAlignment="1" applyProtection="1">
      <alignment horizontal="center"/>
      <protection locked="0"/>
    </xf>
    <xf numFmtId="0" fontId="27" fillId="0" borderId="0" xfId="0" applyFont="1" applyAlignment="1"/>
    <xf numFmtId="0" fontId="26" fillId="0" borderId="0" xfId="0" applyFont="1" applyAlignment="1"/>
    <xf numFmtId="7" fontId="27" fillId="0" borderId="11" xfId="0" applyNumberFormat="1" applyFont="1" applyBorder="1" applyAlignment="1" applyProtection="1">
      <alignment horizontal="center"/>
    </xf>
    <xf numFmtId="164" fontId="2" fillId="0" borderId="11" xfId="1" applyNumberFormat="1" applyFont="1" applyFill="1" applyBorder="1" applyAlignment="1" applyProtection="1">
      <alignment horizontal="center"/>
    </xf>
    <xf numFmtId="0" fontId="27" fillId="17" borderId="0" xfId="0" applyFont="1" applyFill="1"/>
    <xf numFmtId="0" fontId="27" fillId="44" borderId="11" xfId="0" applyFont="1" applyFill="1" applyBorder="1"/>
    <xf numFmtId="0" fontId="55" fillId="0" borderId="0" xfId="0" applyFont="1" applyFill="1"/>
    <xf numFmtId="0" fontId="55" fillId="0" borderId="0" xfId="0" applyFont="1"/>
    <xf numFmtId="0" fontId="9" fillId="36" borderId="24" xfId="0" applyFont="1" applyFill="1" applyBorder="1" applyAlignment="1">
      <alignment horizontal="center" vertical="top"/>
    </xf>
    <xf numFmtId="181" fontId="27" fillId="17" borderId="7" xfId="0" applyNumberFormat="1" applyFont="1" applyFill="1" applyBorder="1" applyAlignment="1">
      <alignment horizontal="center" vertical="top" wrapText="1"/>
    </xf>
    <xf numFmtId="0" fontId="27" fillId="38" borderId="11" xfId="0" applyFont="1" applyFill="1" applyBorder="1" applyAlignment="1">
      <alignment horizontal="left"/>
    </xf>
    <xf numFmtId="7" fontId="40" fillId="17" borderId="33" xfId="0" applyNumberFormat="1" applyFont="1" applyFill="1" applyBorder="1" applyAlignment="1">
      <alignment horizontal="center"/>
    </xf>
    <xf numFmtId="7" fontId="40" fillId="36" borderId="8" xfId="0" applyNumberFormat="1" applyFont="1" applyFill="1" applyBorder="1" applyAlignment="1">
      <alignment horizontal="center"/>
    </xf>
    <xf numFmtId="0" fontId="27" fillId="44" borderId="11" xfId="0" applyFont="1" applyFill="1" applyBorder="1" applyAlignment="1">
      <alignment horizontal="left"/>
    </xf>
    <xf numFmtId="8" fontId="27" fillId="36" borderId="11" xfId="0" applyNumberFormat="1" applyFont="1" applyFill="1" applyBorder="1" applyAlignment="1">
      <alignment horizontal="center"/>
    </xf>
    <xf numFmtId="183" fontId="27" fillId="36" borderId="24" xfId="0" applyNumberFormat="1" applyFont="1" applyFill="1" applyBorder="1" applyAlignment="1">
      <alignment horizontal="center"/>
    </xf>
    <xf numFmtId="0" fontId="54" fillId="0" borderId="0" xfId="1" applyFont="1" applyAlignment="1">
      <alignment horizontal="center" vertical="center"/>
    </xf>
    <xf numFmtId="0" fontId="58" fillId="0" borderId="0" xfId="0" applyFont="1"/>
    <xf numFmtId="0" fontId="58" fillId="0" borderId="0" xfId="0" applyFont="1" applyAlignment="1"/>
    <xf numFmtId="8" fontId="27" fillId="38" borderId="11" xfId="0" applyNumberFormat="1" applyFont="1" applyFill="1" applyBorder="1" applyProtection="1"/>
    <xf numFmtId="8" fontId="27" fillId="17" borderId="11" xfId="0" applyNumberFormat="1" applyFont="1" applyFill="1" applyBorder="1" applyAlignment="1">
      <alignment horizontal="center" vertical="top" wrapText="1"/>
    </xf>
    <xf numFmtId="8" fontId="27" fillId="39" borderId="11" xfId="0" applyNumberFormat="1" applyFont="1" applyFill="1" applyBorder="1" applyAlignment="1">
      <alignment horizontal="center" vertical="top"/>
    </xf>
    <xf numFmtId="0" fontId="0" fillId="0" borderId="0" xfId="0" applyFill="1"/>
    <xf numFmtId="0" fontId="51" fillId="39" borderId="11" xfId="0" applyFont="1" applyFill="1" applyBorder="1" applyAlignment="1">
      <alignment horizontal="center" vertical="center"/>
    </xf>
    <xf numFmtId="8" fontId="27" fillId="36" borderId="1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43" borderId="11" xfId="1" applyNumberFormat="1" applyFont="1" applyFill="1" applyBorder="1" applyAlignment="1" applyProtection="1">
      <alignment horizontal="center"/>
      <protection locked="0"/>
    </xf>
    <xf numFmtId="0" fontId="57" fillId="0" borderId="0" xfId="0" applyFont="1"/>
    <xf numFmtId="0" fontId="54" fillId="41" borderId="0" xfId="1" applyFont="1" applyFill="1" applyAlignment="1">
      <alignment horizontal="center" vertical="center"/>
    </xf>
    <xf numFmtId="0" fontId="59" fillId="41" borderId="39" xfId="0" applyFont="1" applyFill="1" applyBorder="1" applyAlignment="1">
      <alignment horizontal="center" vertical="center"/>
    </xf>
    <xf numFmtId="0" fontId="59" fillId="41" borderId="39" xfId="0" applyFont="1" applyFill="1" applyBorder="1" applyAlignment="1">
      <alignment horizontal="center" vertical="center" wrapText="1"/>
    </xf>
    <xf numFmtId="0" fontId="60" fillId="41" borderId="5" xfId="1" applyFont="1" applyFill="1" applyBorder="1" applyAlignment="1">
      <alignment horizontal="center" vertical="center" shrinkToFit="1"/>
    </xf>
    <xf numFmtId="0" fontId="0" fillId="41" borderId="11" xfId="0" applyFill="1" applyBorder="1"/>
    <xf numFmtId="0" fontId="0" fillId="41" borderId="11" xfId="0" applyFill="1" applyBorder="1" applyAlignment="1">
      <alignment horizontal="left"/>
    </xf>
    <xf numFmtId="0" fontId="27" fillId="41" borderId="11" xfId="0" applyFont="1" applyFill="1" applyBorder="1"/>
    <xf numFmtId="0" fontId="27" fillId="41" borderId="11" xfId="0" applyFont="1" applyFill="1" applyBorder="1" applyAlignment="1">
      <alignment horizontal="left"/>
    </xf>
    <xf numFmtId="0" fontId="27" fillId="41" borderId="8" xfId="0" applyFont="1" applyFill="1" applyBorder="1"/>
    <xf numFmtId="0" fontId="0" fillId="41" borderId="35" xfId="0" applyFill="1" applyBorder="1"/>
    <xf numFmtId="0" fontId="27" fillId="41" borderId="35" xfId="0" applyFont="1" applyFill="1" applyBorder="1"/>
    <xf numFmtId="0" fontId="60" fillId="41" borderId="5" xfId="1" applyFont="1" applyFill="1" applyBorder="1" applyAlignment="1">
      <alignment horizontal="right" vertical="center"/>
    </xf>
    <xf numFmtId="0" fontId="4" fillId="43" borderId="11" xfId="1" quotePrefix="1" applyNumberFormat="1" applyFont="1" applyFill="1" applyBorder="1" applyAlignment="1" applyProtection="1">
      <alignment horizontal="center"/>
      <protection locked="0"/>
    </xf>
    <xf numFmtId="0" fontId="45" fillId="38" borderId="11" xfId="0" applyFont="1" applyFill="1" applyBorder="1" applyAlignment="1" applyProtection="1">
      <alignment horizontal="left"/>
    </xf>
    <xf numFmtId="8" fontId="26" fillId="38" borderId="11" xfId="0" applyNumberFormat="1" applyFont="1" applyFill="1" applyBorder="1" applyProtection="1"/>
    <xf numFmtId="0" fontId="27" fillId="0" borderId="42" xfId="0" applyFont="1" applyBorder="1"/>
    <xf numFmtId="0" fontId="48" fillId="43" borderId="11" xfId="1" applyNumberFormat="1" applyFont="1" applyFill="1" applyBorder="1" applyAlignment="1" applyProtection="1">
      <alignment horizontal="center"/>
      <protection locked="0"/>
    </xf>
    <xf numFmtId="185" fontId="48" fillId="43" borderId="11" xfId="1" applyNumberFormat="1" applyFont="1" applyFill="1" applyBorder="1" applyAlignment="1" applyProtection="1">
      <alignment horizontal="center"/>
      <protection locked="0"/>
    </xf>
    <xf numFmtId="164" fontId="48" fillId="43" borderId="11" xfId="1" applyNumberFormat="1" applyFont="1" applyFill="1" applyBorder="1" applyAlignment="1" applyProtection="1">
      <alignment horizontal="center"/>
      <protection locked="0"/>
    </xf>
    <xf numFmtId="180" fontId="55" fillId="0" borderId="11" xfId="0" applyNumberFormat="1" applyFont="1" applyBorder="1" applyAlignment="1">
      <alignment horizontal="center"/>
    </xf>
    <xf numFmtId="0" fontId="26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47" fillId="0" borderId="0" xfId="0" applyFont="1" applyFill="1"/>
    <xf numFmtId="0" fontId="0" fillId="0" borderId="7" xfId="0" applyBorder="1"/>
    <xf numFmtId="182" fontId="27" fillId="0" borderId="8" xfId="0" applyNumberFormat="1" applyFont="1" applyBorder="1" applyAlignment="1">
      <alignment horizontal="center"/>
    </xf>
    <xf numFmtId="0" fontId="51" fillId="0" borderId="0" xfId="0" applyFont="1" applyBorder="1" applyAlignment="1">
      <alignment vertical="center"/>
    </xf>
    <xf numFmtId="0" fontId="2" fillId="43" borderId="11" xfId="1" applyNumberFormat="1" applyFont="1" applyFill="1" applyBorder="1" applyAlignment="1" applyProtection="1">
      <alignment horizontal="center"/>
      <protection locked="0"/>
    </xf>
    <xf numFmtId="185" fontId="2" fillId="43" borderId="11" xfId="1" applyNumberFormat="1" applyFont="1" applyFill="1" applyBorder="1" applyAlignment="1" applyProtection="1">
      <alignment horizontal="center"/>
      <protection locked="0"/>
    </xf>
    <xf numFmtId="180" fontId="26" fillId="0" borderId="11" xfId="0" applyNumberFormat="1" applyFont="1" applyBorder="1" applyAlignment="1">
      <alignment horizontal="center"/>
    </xf>
    <xf numFmtId="0" fontId="25" fillId="0" borderId="0" xfId="0" applyFont="1"/>
    <xf numFmtId="0" fontId="26" fillId="38" borderId="11" xfId="0" applyFont="1" applyFill="1" applyBorder="1" applyAlignment="1" applyProtection="1">
      <alignment horizontal="left"/>
    </xf>
    <xf numFmtId="7" fontId="26" fillId="38" borderId="11" xfId="0" applyNumberFormat="1" applyFont="1" applyFill="1" applyBorder="1" applyAlignment="1" applyProtection="1">
      <alignment horizontal="center"/>
    </xf>
    <xf numFmtId="7" fontId="26" fillId="38" borderId="11" xfId="0" applyNumberFormat="1" applyFont="1" applyFill="1" applyBorder="1" applyAlignment="1">
      <alignment horizontal="center"/>
    </xf>
    <xf numFmtId="0" fontId="54" fillId="0" borderId="0" xfId="1" applyFont="1" applyBorder="1" applyAlignment="1" applyProtection="1">
      <alignment horizontal="center"/>
    </xf>
    <xf numFmtId="0" fontId="9" fillId="34" borderId="0" xfId="0" applyFont="1" applyFill="1"/>
    <xf numFmtId="0" fontId="0" fillId="34" borderId="0" xfId="0" applyFill="1"/>
    <xf numFmtId="0" fontId="63" fillId="0" borderId="0" xfId="0" applyFont="1"/>
    <xf numFmtId="0" fontId="54" fillId="0" borderId="0" xfId="1" applyFont="1" applyBorder="1" applyAlignment="1" applyProtection="1">
      <alignment horizontal="left"/>
    </xf>
    <xf numFmtId="0" fontId="64" fillId="0" borderId="0" xfId="1" applyFont="1" applyBorder="1" applyAlignment="1" applyProtection="1">
      <alignment horizontal="left"/>
    </xf>
    <xf numFmtId="0" fontId="65" fillId="0" borderId="0" xfId="0" applyFont="1" applyBorder="1"/>
    <xf numFmtId="0" fontId="65" fillId="0" borderId="0" xfId="0" applyFont="1"/>
    <xf numFmtId="0" fontId="59" fillId="0" borderId="0" xfId="0" applyFont="1"/>
    <xf numFmtId="0" fontId="26" fillId="34" borderId="13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2" fillId="15" borderId="3" xfId="1" applyFont="1" applyFill="1" applyBorder="1" applyAlignment="1" applyProtection="1">
      <alignment horizontal="center"/>
    </xf>
    <xf numFmtId="0" fontId="57" fillId="41" borderId="27" xfId="0" applyFont="1" applyFill="1" applyBorder="1" applyAlignment="1">
      <alignment horizontal="left" vertical="top" wrapText="1"/>
    </xf>
    <xf numFmtId="0" fontId="57" fillId="41" borderId="40" xfId="0" applyFont="1" applyFill="1" applyBorder="1" applyAlignment="1">
      <alignment horizontal="left" vertical="top" wrapText="1"/>
    </xf>
    <xf numFmtId="0" fontId="57" fillId="41" borderId="41" xfId="0" applyFont="1" applyFill="1" applyBorder="1" applyAlignment="1">
      <alignment horizontal="left" vertical="top" wrapText="1"/>
    </xf>
    <xf numFmtId="0" fontId="62" fillId="17" borderId="27" xfId="1" applyFont="1" applyFill="1" applyBorder="1" applyAlignment="1" applyProtection="1">
      <alignment horizontal="left" vertical="center" shrinkToFit="1"/>
      <protection locked="0"/>
    </xf>
    <xf numFmtId="0" fontId="62" fillId="17" borderId="40" xfId="1" applyFont="1" applyFill="1" applyBorder="1" applyAlignment="1" applyProtection="1">
      <alignment horizontal="left" vertical="center" shrinkToFit="1"/>
      <protection locked="0"/>
    </xf>
    <xf numFmtId="0" fontId="62" fillId="17" borderId="41" xfId="1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center"/>
    </xf>
    <xf numFmtId="0" fontId="57" fillId="41" borderId="27" xfId="0" applyFont="1" applyFill="1" applyBorder="1" applyAlignment="1">
      <alignment horizontal="center" vertical="top" wrapText="1"/>
    </xf>
    <xf numFmtId="0" fontId="57" fillId="41" borderId="40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62" fillId="17" borderId="27" xfId="1" applyFont="1" applyFill="1" applyBorder="1" applyAlignment="1" applyProtection="1">
      <alignment horizontal="left" vertical="center" shrinkToFit="1"/>
    </xf>
    <xf numFmtId="0" fontId="62" fillId="17" borderId="40" xfId="1" applyFont="1" applyFill="1" applyBorder="1" applyAlignment="1" applyProtection="1">
      <alignment horizontal="left" vertical="center" shrinkToFit="1"/>
    </xf>
    <xf numFmtId="0" fontId="62" fillId="17" borderId="41" xfId="1" applyFont="1" applyFill="1" applyBorder="1" applyAlignment="1" applyProtection="1">
      <alignment horizontal="left" vertical="center" shrinkToFit="1"/>
    </xf>
    <xf numFmtId="0" fontId="61" fillId="17" borderId="27" xfId="1" applyFont="1" applyFill="1" applyBorder="1" applyAlignment="1" applyProtection="1">
      <alignment horizontal="left" vertical="center" shrinkToFit="1"/>
    </xf>
    <xf numFmtId="0" fontId="61" fillId="17" borderId="40" xfId="1" applyFont="1" applyFill="1" applyBorder="1" applyAlignment="1" applyProtection="1">
      <alignment horizontal="left" vertical="center" shrinkToFit="1"/>
    </xf>
    <xf numFmtId="0" fontId="61" fillId="17" borderId="41" xfId="1" applyFont="1" applyFill="1" applyBorder="1" applyAlignment="1" applyProtection="1">
      <alignment horizontal="left" vertical="center" shrinkToFit="1"/>
    </xf>
    <xf numFmtId="0" fontId="27" fillId="45" borderId="12" xfId="0" applyFont="1" applyFill="1" applyBorder="1" applyAlignment="1">
      <alignment horizontal="center" wrapText="1"/>
    </xf>
    <xf numFmtId="0" fontId="27" fillId="45" borderId="20" xfId="0" applyFont="1" applyFill="1" applyBorder="1" applyAlignment="1">
      <alignment horizontal="center" wrapText="1"/>
    </xf>
    <xf numFmtId="0" fontId="27" fillId="45" borderId="42" xfId="0" applyFont="1" applyFill="1" applyBorder="1" applyAlignment="1">
      <alignment horizontal="center" wrapText="1"/>
    </xf>
    <xf numFmtId="7" fontId="40" fillId="17" borderId="33" xfId="0" applyNumberFormat="1" applyFont="1" applyFill="1" applyBorder="1" applyAlignment="1">
      <alignment horizontal="center"/>
    </xf>
    <xf numFmtId="7" fontId="40" fillId="17" borderId="34" xfId="0" applyNumberFormat="1" applyFont="1" applyFill="1" applyBorder="1" applyAlignment="1">
      <alignment horizontal="center"/>
    </xf>
    <xf numFmtId="7" fontId="40" fillId="36" borderId="8" xfId="0" applyNumberFormat="1" applyFont="1" applyFill="1" applyBorder="1" applyAlignment="1">
      <alignment horizontal="center"/>
    </xf>
    <xf numFmtId="7" fontId="40" fillId="36" borderId="35" xfId="0" applyNumberFormat="1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5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44" fillId="37" borderId="0" xfId="0" applyFont="1" applyFill="1" applyAlignment="1">
      <alignment horizontal="left"/>
    </xf>
  </cellXfs>
  <cellStyles count="136">
    <cellStyle name="£" xfId="2" xr:uid="{00000000-0005-0000-0000-000000000000}"/>
    <cellStyle name="£_Consolidated 3YPmodel 2007-2009 DATA" xfId="3" xr:uid="{00000000-0005-0000-0000-000001000000}"/>
    <cellStyle name="£_Fixed staff costs" xfId="4" xr:uid="{00000000-0005-0000-0000-000002000000}"/>
    <cellStyle name="£_Hospitals model summary" xfId="5" xr:uid="{00000000-0005-0000-0000-000003000000}"/>
    <cellStyle name="£_Hospitals Q206 Consol" xfId="6" xr:uid="{00000000-0005-0000-0000-000004000000}"/>
    <cellStyle name="£_Output" xfId="7" xr:uid="{00000000-0005-0000-0000-000005000000}"/>
    <cellStyle name="20% - Accent1 2" xfId="8" xr:uid="{00000000-0005-0000-0000-000006000000}"/>
    <cellStyle name="20% - Accent2 2" xfId="9" xr:uid="{00000000-0005-0000-0000-000007000000}"/>
    <cellStyle name="20% - Accent3 2" xfId="10" xr:uid="{00000000-0005-0000-0000-000008000000}"/>
    <cellStyle name="20% - Accent4 2" xfId="11" xr:uid="{00000000-0005-0000-0000-000009000000}"/>
    <cellStyle name="20% - Accent5 2" xfId="12" xr:uid="{00000000-0005-0000-0000-00000A000000}"/>
    <cellStyle name="20% - Accent6 2" xfId="13" xr:uid="{00000000-0005-0000-0000-00000B000000}"/>
    <cellStyle name="40% - Accent1 2" xfId="14" xr:uid="{00000000-0005-0000-0000-00000C000000}"/>
    <cellStyle name="40% - Accent2 2" xfId="15" xr:uid="{00000000-0005-0000-0000-00000D000000}"/>
    <cellStyle name="40% - Accent3 2" xfId="16" xr:uid="{00000000-0005-0000-0000-00000E000000}"/>
    <cellStyle name="40% - Accent4 2" xfId="17" xr:uid="{00000000-0005-0000-0000-00000F000000}"/>
    <cellStyle name="40% - Accent5 2" xfId="18" xr:uid="{00000000-0005-0000-0000-000010000000}"/>
    <cellStyle name="40% - Accent6 2" xfId="19" xr:uid="{00000000-0005-0000-0000-000011000000}"/>
    <cellStyle name="Adjusted" xfId="20" xr:uid="{00000000-0005-0000-0000-000012000000}"/>
    <cellStyle name="Breakdown_Check" xfId="21" xr:uid="{00000000-0005-0000-0000-000013000000}"/>
    <cellStyle name="BUPA Group" xfId="22" xr:uid="{00000000-0005-0000-0000-000014000000}"/>
    <cellStyle name="Comma  - Style1" xfId="23" xr:uid="{00000000-0005-0000-0000-000015000000}"/>
    <cellStyle name="Comma  - Style2" xfId="24" xr:uid="{00000000-0005-0000-0000-000016000000}"/>
    <cellStyle name="Comma  - Style3" xfId="25" xr:uid="{00000000-0005-0000-0000-000017000000}"/>
    <cellStyle name="Comma  - Style4" xfId="26" xr:uid="{00000000-0005-0000-0000-000018000000}"/>
    <cellStyle name="Comma  - Style5" xfId="27" xr:uid="{00000000-0005-0000-0000-000019000000}"/>
    <cellStyle name="Comma  - Style6" xfId="28" xr:uid="{00000000-0005-0000-0000-00001A000000}"/>
    <cellStyle name="Comma  - Style7" xfId="29" xr:uid="{00000000-0005-0000-0000-00001B000000}"/>
    <cellStyle name="Comma  - Style8" xfId="30" xr:uid="{00000000-0005-0000-0000-00001C000000}"/>
    <cellStyle name="Comma [1]" xfId="31" xr:uid="{00000000-0005-0000-0000-00001D000000}"/>
    <cellStyle name="Comma 15" xfId="32" xr:uid="{00000000-0005-0000-0000-00001E000000}"/>
    <cellStyle name="Comma 15 2" xfId="33" xr:uid="{00000000-0005-0000-0000-00001F000000}"/>
    <cellStyle name="Comma 2" xfId="34" xr:uid="{00000000-0005-0000-0000-000020000000}"/>
    <cellStyle name="Comma 2 2" xfId="35" xr:uid="{00000000-0005-0000-0000-000021000000}"/>
    <cellStyle name="Comma 3" xfId="36" xr:uid="{00000000-0005-0000-0000-000022000000}"/>
    <cellStyle name="Commentary" xfId="37" xr:uid="{00000000-0005-0000-0000-000023000000}"/>
    <cellStyle name="Compulsory_Input" xfId="38" xr:uid="{00000000-0005-0000-0000-000024000000}"/>
    <cellStyle name="Currency" xfId="135" builtinId="4"/>
    <cellStyle name="Currency 2" xfId="39" xr:uid="{00000000-0005-0000-0000-000026000000}"/>
    <cellStyle name="Currency 2 2" xfId="40" xr:uid="{00000000-0005-0000-0000-000027000000}"/>
    <cellStyle name="Currency 3" xfId="41" xr:uid="{00000000-0005-0000-0000-000028000000}"/>
    <cellStyle name="Currency 3 2" xfId="42" xr:uid="{00000000-0005-0000-0000-000029000000}"/>
    <cellStyle name="Currency 4" xfId="43" xr:uid="{00000000-0005-0000-0000-00002A000000}"/>
    <cellStyle name="Currency 4 2" xfId="44" xr:uid="{00000000-0005-0000-0000-00002B000000}"/>
    <cellStyle name="Date" xfId="45" xr:uid="{00000000-0005-0000-0000-00002C000000}"/>
    <cellStyle name="ErrorMess" xfId="46" xr:uid="{00000000-0005-0000-0000-00002D000000}"/>
    <cellStyle name="Euro" xfId="47" xr:uid="{00000000-0005-0000-0000-00002E000000}"/>
    <cellStyle name="EYBlocked" xfId="48" xr:uid="{00000000-0005-0000-0000-00002F000000}"/>
    <cellStyle name="EYCallUp" xfId="49" xr:uid="{00000000-0005-0000-0000-000030000000}"/>
    <cellStyle name="EYCheck" xfId="50" xr:uid="{00000000-0005-0000-0000-000031000000}"/>
    <cellStyle name="EYDate" xfId="51" xr:uid="{00000000-0005-0000-0000-000032000000}"/>
    <cellStyle name="EYDeviant" xfId="52" xr:uid="{00000000-0005-0000-0000-000033000000}"/>
    <cellStyle name="EYFlag" xfId="53" xr:uid="{00000000-0005-0000-0000-000034000000}"/>
    <cellStyle name="EYHeader1" xfId="54" xr:uid="{00000000-0005-0000-0000-000035000000}"/>
    <cellStyle name="EYHeader2" xfId="55" xr:uid="{00000000-0005-0000-0000-000036000000}"/>
    <cellStyle name="EYHeader3" xfId="56" xr:uid="{00000000-0005-0000-0000-000037000000}"/>
    <cellStyle name="EYInputDate" xfId="57" xr:uid="{00000000-0005-0000-0000-000038000000}"/>
    <cellStyle name="EYInputPercent" xfId="58" xr:uid="{00000000-0005-0000-0000-000039000000}"/>
    <cellStyle name="EYInputValue" xfId="59" xr:uid="{00000000-0005-0000-0000-00003A000000}"/>
    <cellStyle name="EYNormal" xfId="60" xr:uid="{00000000-0005-0000-0000-00003B000000}"/>
    <cellStyle name="EYPercent" xfId="61" xr:uid="{00000000-0005-0000-0000-00003C000000}"/>
    <cellStyle name="EYPercentCapped" xfId="62" xr:uid="{00000000-0005-0000-0000-00003D000000}"/>
    <cellStyle name="EYSubTotal" xfId="63" xr:uid="{00000000-0005-0000-0000-00003E000000}"/>
    <cellStyle name="EYTotal" xfId="64" xr:uid="{00000000-0005-0000-0000-00003F000000}"/>
    <cellStyle name="EYWIP" xfId="65" xr:uid="{00000000-0005-0000-0000-000040000000}"/>
    <cellStyle name="Financials" xfId="66" xr:uid="{00000000-0005-0000-0000-000041000000}"/>
    <cellStyle name="FinancialsLastYr" xfId="67" xr:uid="{00000000-0005-0000-0000-000042000000}"/>
    <cellStyle name="FixedAssetsMovements" xfId="68" xr:uid="{00000000-0005-0000-0000-000043000000}"/>
    <cellStyle name="Flag" xfId="69" xr:uid="{00000000-0005-0000-0000-000044000000}"/>
    <cellStyle name="Front" xfId="70" xr:uid="{00000000-0005-0000-0000-000045000000}"/>
    <cellStyle name="General" xfId="71" xr:uid="{00000000-0005-0000-0000-000046000000}"/>
    <cellStyle name="InputStyle" xfId="72" xr:uid="{00000000-0005-0000-0000-000047000000}"/>
    <cellStyle name="Main macro" xfId="73" xr:uid="{00000000-0005-0000-0000-000048000000}"/>
    <cellStyle name="MerchantFlag" xfId="74" xr:uid="{00000000-0005-0000-0000-000049000000}"/>
    <cellStyle name="Neutral" xfId="134" builtinId="28"/>
    <cellStyle name="Nor}al" xfId="75" xr:uid="{00000000-0005-0000-0000-00004B000000}"/>
    <cellStyle name="Nor}al 2" xfId="76" xr:uid="{00000000-0005-0000-0000-00004C000000}"/>
    <cellStyle name="Nor}al 2 2" xfId="77" xr:uid="{00000000-0005-0000-0000-00004D000000}"/>
    <cellStyle name="Nor}al 3" xfId="78" xr:uid="{00000000-0005-0000-0000-00004E000000}"/>
    <cellStyle name="Normal" xfId="0" builtinId="0"/>
    <cellStyle name="Normal - Style1" xfId="79" xr:uid="{00000000-0005-0000-0000-000050000000}"/>
    <cellStyle name="Normal - Style1 2" xfId="1" xr:uid="{00000000-0005-0000-0000-000051000000}"/>
    <cellStyle name="Normal 10" xfId="80" xr:uid="{00000000-0005-0000-0000-000052000000}"/>
    <cellStyle name="Normal 10 2" xfId="81" xr:uid="{00000000-0005-0000-0000-000053000000}"/>
    <cellStyle name="Normal 11" xfId="82" xr:uid="{00000000-0005-0000-0000-000054000000}"/>
    <cellStyle name="Normal 11 2" xfId="83" xr:uid="{00000000-0005-0000-0000-000055000000}"/>
    <cellStyle name="Normal 12 2" xfId="84" xr:uid="{00000000-0005-0000-0000-000056000000}"/>
    <cellStyle name="Normal 13" xfId="85" xr:uid="{00000000-0005-0000-0000-000057000000}"/>
    <cellStyle name="Normal 14" xfId="86" xr:uid="{00000000-0005-0000-0000-000058000000}"/>
    <cellStyle name="Normal 14 2" xfId="87" xr:uid="{00000000-0005-0000-0000-000059000000}"/>
    <cellStyle name="Normal 2" xfId="88" xr:uid="{00000000-0005-0000-0000-00005A000000}"/>
    <cellStyle name="Normal 2 2" xfId="89" xr:uid="{00000000-0005-0000-0000-00005B000000}"/>
    <cellStyle name="Normal 2 2 2" xfId="90" xr:uid="{00000000-0005-0000-0000-00005C000000}"/>
    <cellStyle name="Normal 2 3" xfId="91" xr:uid="{00000000-0005-0000-0000-00005D000000}"/>
    <cellStyle name="Normal 2 4" xfId="92" xr:uid="{00000000-0005-0000-0000-00005E000000}"/>
    <cellStyle name="Normal 2 4 2" xfId="93" xr:uid="{00000000-0005-0000-0000-00005F000000}"/>
    <cellStyle name="Normal 3" xfId="94" xr:uid="{00000000-0005-0000-0000-000060000000}"/>
    <cellStyle name="Normal 3 2" xfId="95" xr:uid="{00000000-0005-0000-0000-000061000000}"/>
    <cellStyle name="Normal 4" xfId="96" xr:uid="{00000000-0005-0000-0000-000062000000}"/>
    <cellStyle name="Normal 4 2" xfId="97" xr:uid="{00000000-0005-0000-0000-000063000000}"/>
    <cellStyle name="Normal 5" xfId="98" xr:uid="{00000000-0005-0000-0000-000064000000}"/>
    <cellStyle name="Normal 5 2" xfId="99" xr:uid="{00000000-0005-0000-0000-000065000000}"/>
    <cellStyle name="Normal 6" xfId="100" xr:uid="{00000000-0005-0000-0000-000066000000}"/>
    <cellStyle name="Normal 6 2" xfId="101" xr:uid="{00000000-0005-0000-0000-000067000000}"/>
    <cellStyle name="Normal 7" xfId="102" xr:uid="{00000000-0005-0000-0000-000068000000}"/>
    <cellStyle name="Normal 8" xfId="103" xr:uid="{00000000-0005-0000-0000-000069000000}"/>
    <cellStyle name="Normal 8 2" xfId="104" xr:uid="{00000000-0005-0000-0000-00006A000000}"/>
    <cellStyle name="Normal 9" xfId="105" xr:uid="{00000000-0005-0000-0000-00006B000000}"/>
    <cellStyle name="Normal 9 2" xfId="106" xr:uid="{00000000-0005-0000-0000-00006C000000}"/>
    <cellStyle name="Note 2" xfId="107" xr:uid="{00000000-0005-0000-0000-00006D000000}"/>
    <cellStyle name="Percent [1]" xfId="108" xr:uid="{00000000-0005-0000-0000-00006E000000}"/>
    <cellStyle name="Percent [2]" xfId="109" xr:uid="{00000000-0005-0000-0000-00006F000000}"/>
    <cellStyle name="Percent 2" xfId="110" xr:uid="{00000000-0005-0000-0000-000070000000}"/>
    <cellStyle name="Percent 2 2" xfId="111" xr:uid="{00000000-0005-0000-0000-000071000000}"/>
    <cellStyle name="Percent 3" xfId="112" xr:uid="{00000000-0005-0000-0000-000072000000}"/>
    <cellStyle name="Percent 4" xfId="113" xr:uid="{00000000-0005-0000-0000-000073000000}"/>
    <cellStyle name="Percent 5" xfId="114" xr:uid="{00000000-0005-0000-0000-000074000000}"/>
    <cellStyle name="PSChar" xfId="115" xr:uid="{00000000-0005-0000-0000-000075000000}"/>
    <cellStyle name="PSDate" xfId="116" xr:uid="{00000000-0005-0000-0000-000076000000}"/>
    <cellStyle name="PSDec" xfId="117" xr:uid="{00000000-0005-0000-0000-000077000000}"/>
    <cellStyle name="PSHeading" xfId="118" xr:uid="{00000000-0005-0000-0000-000078000000}"/>
    <cellStyle name="PSInt" xfId="119" xr:uid="{00000000-0005-0000-0000-000079000000}"/>
    <cellStyle name="PSSpacer" xfId="120" xr:uid="{00000000-0005-0000-0000-00007A000000}"/>
    <cellStyle name="ReportFinancials" xfId="121" xr:uid="{00000000-0005-0000-0000-00007B000000}"/>
    <cellStyle name="Style 1" xfId="122" xr:uid="{00000000-0005-0000-0000-00007C000000}"/>
    <cellStyle name="Style 1 2" xfId="123" xr:uid="{00000000-0005-0000-0000-00007D000000}"/>
    <cellStyle name="Sub routine" xfId="124" xr:uid="{00000000-0005-0000-0000-00007E000000}"/>
    <cellStyle name="Text" xfId="125" xr:uid="{00000000-0005-0000-0000-00007F000000}"/>
    <cellStyle name="Tim" xfId="126" xr:uid="{00000000-0005-0000-0000-000080000000}"/>
    <cellStyle name="Update" xfId="127" xr:uid="{00000000-0005-0000-0000-000081000000}"/>
    <cellStyle name="Upload" xfId="128" xr:uid="{00000000-0005-0000-0000-000082000000}"/>
    <cellStyle name="XL3 Blue" xfId="129" xr:uid="{00000000-0005-0000-0000-000083000000}"/>
    <cellStyle name="XL3 Green" xfId="130" xr:uid="{00000000-0005-0000-0000-000084000000}"/>
    <cellStyle name="XL3 Orange" xfId="131" xr:uid="{00000000-0005-0000-0000-000085000000}"/>
    <cellStyle name="XL3 Red" xfId="132" xr:uid="{00000000-0005-0000-0000-000086000000}"/>
    <cellStyle name="XL3 Yellow" xfId="133" xr:uid="{00000000-0005-0000-0000-000087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externalLink" Target="externalLinks/externalLink5.xml" Id="rId18" /><Relationship Type="http://schemas.openxmlformats.org/officeDocument/2006/relationships/externalLink" Target="externalLinks/externalLink13.xml" Id="rId26" /><Relationship Type="http://schemas.openxmlformats.org/officeDocument/2006/relationships/calcChain" Target="calcChain.xml" Id="rId39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8.xml" Id="rId21" /><Relationship Type="http://schemas.openxmlformats.org/officeDocument/2006/relationships/externalLink" Target="externalLinks/externalLink21.xml" Id="rId34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externalLink" Target="externalLinks/externalLink4.xml" Id="rId17" /><Relationship Type="http://schemas.openxmlformats.org/officeDocument/2006/relationships/externalLink" Target="externalLinks/externalLink12.xml" Id="rId25" /><Relationship Type="http://schemas.openxmlformats.org/officeDocument/2006/relationships/externalLink" Target="externalLinks/externalLink20.xml" Id="rId33" /><Relationship Type="http://schemas.openxmlformats.org/officeDocument/2006/relationships/sharedStrings" Target="sharedStrings.xml" Id="rId38" /><Relationship Type="http://schemas.openxmlformats.org/officeDocument/2006/relationships/worksheet" Target="worksheets/sheet2.xml" Id="rId2" /><Relationship Type="http://schemas.openxmlformats.org/officeDocument/2006/relationships/externalLink" Target="externalLinks/externalLink3.xml" Id="rId16" /><Relationship Type="http://schemas.openxmlformats.org/officeDocument/2006/relationships/externalLink" Target="externalLinks/externalLink7.xml" Id="rId20" /><Relationship Type="http://schemas.openxmlformats.org/officeDocument/2006/relationships/externalLink" Target="externalLinks/externalLink16.xml" Id="rId29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externalLink" Target="externalLinks/externalLink11.xml" Id="rId24" /><Relationship Type="http://schemas.openxmlformats.org/officeDocument/2006/relationships/externalLink" Target="externalLinks/externalLink19.xml" Id="rId32" /><Relationship Type="http://schemas.openxmlformats.org/officeDocument/2006/relationships/styles" Target="styles.xml" Id="rId37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externalLink" Target="externalLinks/externalLink10.xml" Id="rId23" /><Relationship Type="http://schemas.openxmlformats.org/officeDocument/2006/relationships/externalLink" Target="externalLinks/externalLink15.xml" Id="rId28" /><Relationship Type="http://schemas.openxmlformats.org/officeDocument/2006/relationships/theme" Target="theme/theme1.xml" Id="rId36" /><Relationship Type="http://schemas.openxmlformats.org/officeDocument/2006/relationships/worksheet" Target="worksheets/sheet10.xml" Id="rId10" /><Relationship Type="http://schemas.openxmlformats.org/officeDocument/2006/relationships/externalLink" Target="externalLinks/externalLink6.xml" Id="rId19" /><Relationship Type="http://schemas.openxmlformats.org/officeDocument/2006/relationships/externalLink" Target="externalLinks/externalLink18.xml" Id="rId31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externalLink" Target="externalLinks/externalLink1.xml" Id="rId14" /><Relationship Type="http://schemas.openxmlformats.org/officeDocument/2006/relationships/externalLink" Target="externalLinks/externalLink9.xml" Id="rId22" /><Relationship Type="http://schemas.openxmlformats.org/officeDocument/2006/relationships/externalLink" Target="externalLinks/externalLink14.xml" Id="rId27" /><Relationship Type="http://schemas.openxmlformats.org/officeDocument/2006/relationships/externalLink" Target="externalLinks/externalLink17.xml" Id="rId30" /><Relationship Type="http://schemas.openxmlformats.org/officeDocument/2006/relationships/externalLink" Target="externalLinks/externalLink22.xml" Id="rId35" /><Relationship Type="http://schemas.openxmlformats.org/officeDocument/2006/relationships/customXml" Target="/customXML/item2.xml" Id="Rb398c16f082d469d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15241</xdr:colOff>
      <xdr:row>2</xdr:row>
      <xdr:rowOff>1226820</xdr:rowOff>
    </xdr:from>
    <xdr:to>
      <xdr:col>5</xdr:col>
      <xdr:colOff>4956811</xdr:colOff>
      <xdr:row>4</xdr:row>
      <xdr:rowOff>579120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32321" y="1615440"/>
          <a:ext cx="827151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Please</a:t>
          </a:r>
          <a:r>
            <a:rPr lang="en-GB" sz="1100" baseline="0">
              <a:solidFill>
                <a:srgbClr val="FF0000"/>
              </a:solidFill>
            </a:rPr>
            <a:t> complete  the offer  prices  for  deliveries  and  pump rentals etc. indicated in orange. </a:t>
          </a:r>
        </a:p>
        <a:p>
          <a:r>
            <a:rPr lang="en-GB" sz="1100" baseline="0">
              <a:solidFill>
                <a:srgbClr val="FF0000"/>
              </a:solidFill>
            </a:rPr>
            <a:t>Populate the Master Ancillaries  List  with  product  and offer price details , and similarly the  Master  SIB  Ancillaries (Single Item Billing ) schedule. No input is required on individual  Ancillary Lists (Green tabs), as  Ancillary  pack prices are looked up against the master schedules.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rgbClr val="FF0000"/>
              </a:solidFill>
            </a:rPr>
            <a:t>The final pack price is calculated and is carried to the Offer schedule  page </a:t>
          </a:r>
          <a:r>
            <a:rPr lang="en-GB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  (indicated in blue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endParaRPr lang="en-GB">
            <a:effectLst/>
          </a:endParaRPr>
        </a:p>
        <a:p>
          <a:endParaRPr lang="en-GB" sz="1100"/>
        </a:p>
      </xdr:txBody>
    </xdr:sp>
    <xdr:clientData/>
  </xdr:twoCellAnchor>
  <xdr:twoCellAnchor>
    <xdr:from>
      <xdr:col>5</xdr:col>
      <xdr:colOff>2198668</xdr:colOff>
      <xdr:row>2</xdr:row>
      <xdr:rowOff>1233567</xdr:rowOff>
    </xdr:from>
    <xdr:to>
      <xdr:col>5</xdr:col>
      <xdr:colOff>2514600</xdr:colOff>
      <xdr:row>3</xdr:row>
      <xdr:rowOff>243843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5400000">
          <a:off x="10768676" y="1594199"/>
          <a:ext cx="244716" cy="315932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4784480</xdr:colOff>
      <xdr:row>5</xdr:row>
      <xdr:rowOff>21981</xdr:rowOff>
    </xdr:from>
    <xdr:ext cx="234462" cy="16851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84480" y="2586404"/>
          <a:ext cx="234462" cy="1685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5</xdr:col>
      <xdr:colOff>2232661</xdr:colOff>
      <xdr:row>3</xdr:row>
      <xdr:rowOff>541900</xdr:rowOff>
    </xdr:from>
    <xdr:ext cx="327659" cy="2201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767061" y="2172580"/>
          <a:ext cx="327659" cy="22010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</xdr:colOff>
      <xdr:row>5</xdr:row>
      <xdr:rowOff>91440</xdr:rowOff>
    </xdr:from>
    <xdr:to>
      <xdr:col>1</xdr:col>
      <xdr:colOff>2331720</xdr:colOff>
      <xdr:row>7</xdr:row>
      <xdr:rowOff>769620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411DC5B-4C37-40E5-ABA6-EB7DF0DE1725}"/>
            </a:ext>
          </a:extLst>
        </xdr:cNvPr>
        <xdr:cNvSpPr txBox="1"/>
      </xdr:nvSpPr>
      <xdr:spPr>
        <a:xfrm>
          <a:off x="30480" y="1828800"/>
          <a:ext cx="2931795" cy="10191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 Ancillary List and Single Item billing  details </a:t>
          </a:r>
        </a:p>
        <a:p>
          <a:r>
            <a:rPr lang="en-GB" sz="1100" baseline="0">
              <a:solidFill>
                <a:srgbClr val="FF0000"/>
              </a:solidFill>
            </a:rPr>
            <a:t>are obtained from  Master Ancillaries and </a:t>
          </a:r>
        </a:p>
        <a:p>
          <a:r>
            <a:rPr lang="en-GB" sz="1100" baseline="0">
              <a:solidFill>
                <a:srgbClr val="FF0000"/>
              </a:solidFill>
            </a:rPr>
            <a:t>Master SIB Ancillaries data respectively</a:t>
          </a:r>
        </a:p>
        <a:p>
          <a:r>
            <a:rPr lang="en-GB" sz="1100" baseline="0">
              <a:solidFill>
                <a:srgbClr val="FF0000"/>
              </a:solidFill>
            </a:rPr>
            <a:t> 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5</xdr:row>
      <xdr:rowOff>142874</xdr:rowOff>
    </xdr:from>
    <xdr:ext cx="2674620" cy="95346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5508B8-0CC7-43F4-9F53-1CFE856DAAA5}"/>
            </a:ext>
          </a:extLst>
        </xdr:cNvPr>
        <xdr:cNvSpPr txBox="1"/>
      </xdr:nvSpPr>
      <xdr:spPr>
        <a:xfrm>
          <a:off x="38101" y="1655444"/>
          <a:ext cx="2674620" cy="95346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 Ancillary List and Single Item billing  details </a:t>
          </a:r>
        </a:p>
        <a:p>
          <a:r>
            <a:rPr lang="en-GB" sz="1100" baseline="0">
              <a:solidFill>
                <a:srgbClr val="FF0000"/>
              </a:solidFill>
            </a:rPr>
            <a:t>are obtained from  Master Ancillaries and </a:t>
          </a:r>
        </a:p>
        <a:p>
          <a:r>
            <a:rPr lang="en-GB" sz="1100" baseline="0">
              <a:solidFill>
                <a:srgbClr val="FF0000"/>
              </a:solidFill>
            </a:rPr>
            <a:t>Master SIB Ancillaries data respectively</a:t>
          </a:r>
        </a:p>
        <a:p>
          <a:r>
            <a:rPr lang="en-GB" sz="1100" baseline="0">
              <a:solidFill>
                <a:srgbClr val="FF0000"/>
              </a:solidFill>
            </a:rPr>
            <a:t> </a:t>
          </a:r>
          <a:endParaRPr lang="en-GB" sz="11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15241</xdr:colOff>
      <xdr:row>2</xdr:row>
      <xdr:rowOff>1226820</xdr:rowOff>
    </xdr:from>
    <xdr:to>
      <xdr:col>5</xdr:col>
      <xdr:colOff>4956811</xdr:colOff>
      <xdr:row>4</xdr:row>
      <xdr:rowOff>579120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8A8F1B3-A9B8-4711-A1A3-120748CEE676}"/>
            </a:ext>
          </a:extLst>
        </xdr:cNvPr>
        <xdr:cNvSpPr txBox="1"/>
      </xdr:nvSpPr>
      <xdr:spPr>
        <a:xfrm>
          <a:off x="7132321" y="1615440"/>
          <a:ext cx="8385810" cy="792480"/>
        </a:xfrm>
        <a:prstGeom prst="rect">
          <a:avLst/>
        </a:prstGeom>
        <a:solidFill>
          <a:schemeClr val="accent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complete  the Master Ancillaries  List  with  product  and offer price details , and similarly the  Master  SIB  Ancillaries (Single Item Billing ) schedule  : Columns  D,E F,G,H </a:t>
          </a:r>
          <a:endParaRPr lang="en-GB">
            <a:effectLst/>
          </a:endParaRP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final pack price is calculated and is carried  to the Offer schedule  page Please complete  the Master Ancillaries  List  with  product  and offer price details , and similarly the  Master  SIB  Ancillaries (Single Item Billing ) schedule  </a:t>
          </a:r>
          <a:endParaRPr lang="en-GB">
            <a:effectLst/>
          </a:endParaRP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final pack price is calculated and is carried  to the Offer schedule  page </a:t>
          </a: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do not intend to  tender for a product , please enter 'No Offer'  in Offer Product Code  , Column D </a:t>
          </a:r>
          <a:endParaRPr lang="en-GB" sz="1100"/>
        </a:p>
      </xdr:txBody>
    </xdr:sp>
    <xdr:clientData/>
  </xdr:twoCellAnchor>
  <xdr:twoCellAnchor>
    <xdr:from>
      <xdr:col>5</xdr:col>
      <xdr:colOff>2198667</xdr:colOff>
      <xdr:row>2</xdr:row>
      <xdr:rowOff>1233567</xdr:rowOff>
    </xdr:from>
    <xdr:to>
      <xdr:col>5</xdr:col>
      <xdr:colOff>2552702</xdr:colOff>
      <xdr:row>3</xdr:row>
      <xdr:rowOff>255569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0779BA6-D2D2-43E0-A4E6-B8C6233C5B5D}"/>
            </a:ext>
          </a:extLst>
        </xdr:cNvPr>
        <xdr:cNvSpPr txBox="1"/>
      </xdr:nvSpPr>
      <xdr:spPr>
        <a:xfrm rot="5400000">
          <a:off x="12808784" y="1573390"/>
          <a:ext cx="256442" cy="35403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4784480</xdr:colOff>
      <xdr:row>5</xdr:row>
      <xdr:rowOff>21981</xdr:rowOff>
    </xdr:from>
    <xdr:ext cx="234462" cy="16851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FDD90F9-7C18-4C26-B3A5-FB6D4C071601}"/>
            </a:ext>
          </a:extLst>
        </xdr:cNvPr>
        <xdr:cNvSpPr txBox="1"/>
      </xdr:nvSpPr>
      <xdr:spPr>
        <a:xfrm>
          <a:off x="4784480" y="2429901"/>
          <a:ext cx="234462" cy="1685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4784480</xdr:colOff>
      <xdr:row>3</xdr:row>
      <xdr:rowOff>21981</xdr:rowOff>
    </xdr:from>
    <xdr:ext cx="234462" cy="16851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6EA1460-04CA-4296-AB4B-9D021A58C8E5}"/>
            </a:ext>
          </a:extLst>
        </xdr:cNvPr>
        <xdr:cNvSpPr txBox="1"/>
      </xdr:nvSpPr>
      <xdr:spPr>
        <a:xfrm>
          <a:off x="1081160" y="2742321"/>
          <a:ext cx="234462" cy="1685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15241</xdr:colOff>
      <xdr:row>1</xdr:row>
      <xdr:rowOff>1226820</xdr:rowOff>
    </xdr:from>
    <xdr:to>
      <xdr:col>5</xdr:col>
      <xdr:colOff>4956811</xdr:colOff>
      <xdr:row>3</xdr:row>
      <xdr:rowOff>579120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FEEBE21-2E96-4148-B3B9-61A698F1C8CF}"/>
            </a:ext>
          </a:extLst>
        </xdr:cNvPr>
        <xdr:cNvSpPr txBox="1"/>
      </xdr:nvSpPr>
      <xdr:spPr>
        <a:xfrm>
          <a:off x="1097281" y="1676400"/>
          <a:ext cx="8545830" cy="1043940"/>
        </a:xfrm>
        <a:prstGeom prst="rect">
          <a:avLst/>
        </a:prstGeom>
        <a:solidFill>
          <a:schemeClr val="accent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complete  the Master Ancillaries  List  with  product  and offer price details , and similarly the  Master  SIB  Ancillaries (Single Item Billing ) schedule  : Columns  D,E F,G,H </a:t>
          </a:r>
          <a:endParaRPr lang="en-GB">
            <a:effectLst/>
          </a:endParaRP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final pack price is calculated and is carried  to the Offer schedule  page Please complete  the Master Ancillaries  List  with  product  and offer price details , and similarly the  Master  SIB  Ancillaries (Single Item Billing ) schedule  </a:t>
          </a:r>
          <a:endParaRPr lang="en-GB">
            <a:effectLst/>
          </a:endParaRP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final pack price is calculated and is carried  to the Offer schedule  page </a:t>
          </a: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do not intend to  tender for a product , please enter 'No Offer'  in Offer Product Code , Column D </a:t>
          </a:r>
          <a:endParaRPr lang="en-GB" sz="1100"/>
        </a:p>
      </xdr:txBody>
    </xdr:sp>
    <xdr:clientData/>
  </xdr:twoCellAnchor>
  <xdr:twoCellAnchor>
    <xdr:from>
      <xdr:col>5</xdr:col>
      <xdr:colOff>2198667</xdr:colOff>
      <xdr:row>1</xdr:row>
      <xdr:rowOff>1233567</xdr:rowOff>
    </xdr:from>
    <xdr:to>
      <xdr:col>5</xdr:col>
      <xdr:colOff>2552702</xdr:colOff>
      <xdr:row>2</xdr:row>
      <xdr:rowOff>255569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F0F22E7-11A3-4C05-B6DF-62B6139A6E3A}"/>
            </a:ext>
          </a:extLst>
        </xdr:cNvPr>
        <xdr:cNvSpPr txBox="1"/>
      </xdr:nvSpPr>
      <xdr:spPr>
        <a:xfrm rot="5400000">
          <a:off x="9516944" y="1809610"/>
          <a:ext cx="256442" cy="351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4784480</xdr:colOff>
      <xdr:row>4</xdr:row>
      <xdr:rowOff>21981</xdr:rowOff>
    </xdr:from>
    <xdr:ext cx="234462" cy="16851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7357262-5299-4DCA-BA57-0E3A28BCDF79}"/>
            </a:ext>
          </a:extLst>
        </xdr:cNvPr>
        <xdr:cNvSpPr txBox="1"/>
      </xdr:nvSpPr>
      <xdr:spPr>
        <a:xfrm>
          <a:off x="1081160" y="2742321"/>
          <a:ext cx="234462" cy="1685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</xdr:colOff>
      <xdr:row>5</xdr:row>
      <xdr:rowOff>91440</xdr:rowOff>
    </xdr:from>
    <xdr:to>
      <xdr:col>1</xdr:col>
      <xdr:colOff>2331720</xdr:colOff>
      <xdr:row>7</xdr:row>
      <xdr:rowOff>769620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2385" y="967740"/>
          <a:ext cx="2924175" cy="10287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 Ancillary List and Single Item billing  details </a:t>
          </a:r>
        </a:p>
        <a:p>
          <a:r>
            <a:rPr lang="en-GB" sz="1100" baseline="0">
              <a:solidFill>
                <a:srgbClr val="FF0000"/>
              </a:solidFill>
            </a:rPr>
            <a:t>are obtained from  Master Ancillaries and </a:t>
          </a:r>
        </a:p>
        <a:p>
          <a:r>
            <a:rPr lang="en-GB" sz="1100" baseline="0">
              <a:solidFill>
                <a:srgbClr val="FF0000"/>
              </a:solidFill>
            </a:rPr>
            <a:t>Master SIB Ancillaries data respectively</a:t>
          </a:r>
        </a:p>
        <a:p>
          <a:r>
            <a:rPr lang="en-GB" sz="1100" baseline="0">
              <a:solidFill>
                <a:srgbClr val="FF0000"/>
              </a:solidFill>
            </a:rPr>
            <a:t> 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5</xdr:row>
      <xdr:rowOff>142874</xdr:rowOff>
    </xdr:from>
    <xdr:ext cx="2674620" cy="9534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8101" y="668654"/>
          <a:ext cx="2674620" cy="95346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 Ancillary List and Single Item billing  details </a:t>
          </a:r>
        </a:p>
        <a:p>
          <a:r>
            <a:rPr lang="en-GB" sz="1100" baseline="0">
              <a:solidFill>
                <a:srgbClr val="FF0000"/>
              </a:solidFill>
            </a:rPr>
            <a:t>are obtained from  Master Ancillaries and </a:t>
          </a:r>
        </a:p>
        <a:p>
          <a:r>
            <a:rPr lang="en-GB" sz="1100" baseline="0">
              <a:solidFill>
                <a:srgbClr val="FF0000"/>
              </a:solidFill>
            </a:rPr>
            <a:t>Master SIB Ancillaries data respectively</a:t>
          </a:r>
        </a:p>
        <a:p>
          <a:r>
            <a:rPr lang="en-GB" sz="1100" baseline="0">
              <a:solidFill>
                <a:srgbClr val="FF0000"/>
              </a:solidFill>
            </a:rPr>
            <a:t> </a:t>
          </a:r>
          <a:endParaRPr lang="en-GB" sz="1100">
            <a:solidFill>
              <a:srgbClr val="FF0000"/>
            </a:solidFill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6</xdr:row>
      <xdr:rowOff>19050</xdr:rowOff>
    </xdr:from>
    <xdr:to>
      <xdr:col>1</xdr:col>
      <xdr:colOff>742950</xdr:colOff>
      <xdr:row>11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09550" y="1028700"/>
          <a:ext cx="2609850" cy="9620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 Ancillary List and Single Item billing  details  are obtained from  Master Ancillaries and  Master SIB Ancillaries data respectively</a:t>
          </a:r>
        </a:p>
        <a:p>
          <a:r>
            <a:rPr lang="en-GB" sz="1100" baseline="0"/>
            <a:t> </a:t>
          </a:r>
          <a:endParaRPr lang="en-GB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6</xdr:row>
      <xdr:rowOff>114300</xdr:rowOff>
    </xdr:from>
    <xdr:to>
      <xdr:col>1</xdr:col>
      <xdr:colOff>1133475</xdr:colOff>
      <xdr:row>12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7626" y="933450"/>
          <a:ext cx="2609849" cy="10572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 Ancillary List and Single Item billing  details  are obtained from  Master Ancillaries and Master SIB Ancillaries data respectively</a:t>
          </a:r>
        </a:p>
        <a:p>
          <a:r>
            <a:rPr lang="en-GB" sz="1100" baseline="0">
              <a:solidFill>
                <a:srgbClr val="FF0000"/>
              </a:solidFill>
            </a:rPr>
            <a:t> 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</xdr:row>
      <xdr:rowOff>47625</xdr:rowOff>
    </xdr:from>
    <xdr:to>
      <xdr:col>1</xdr:col>
      <xdr:colOff>2133600</xdr:colOff>
      <xdr:row>8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5250" y="895350"/>
          <a:ext cx="2790825" cy="7715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Single Item billing  details are obtained from  Master SIB Ancillaries data  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5</xdr:row>
      <xdr:rowOff>66675</xdr:rowOff>
    </xdr:from>
    <xdr:to>
      <xdr:col>1</xdr:col>
      <xdr:colOff>2000251</xdr:colOff>
      <xdr:row>9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14301" y="1047750"/>
          <a:ext cx="2724150" cy="8667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 Ancillary List and Single Item billing  details </a:t>
          </a:r>
        </a:p>
        <a:p>
          <a:r>
            <a:rPr lang="en-GB" sz="1100" baseline="0">
              <a:solidFill>
                <a:srgbClr val="FF0000"/>
              </a:solidFill>
            </a:rPr>
            <a:t>are obtained from  Master Ancillaries and </a:t>
          </a:r>
        </a:p>
        <a:p>
          <a:r>
            <a:rPr lang="en-GB" sz="1100" baseline="0">
              <a:solidFill>
                <a:srgbClr val="FF0000"/>
              </a:solidFill>
            </a:rPr>
            <a:t>Master SIB Ancillaries data respectively</a:t>
          </a:r>
        </a:p>
        <a:p>
          <a:r>
            <a:rPr lang="en-GB" sz="1100" baseline="0"/>
            <a:t> </a:t>
          </a:r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ManAccts\3%20year%20plan\2002\3YP9.8.02\hosp%20data%20d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Ernst&amp;Young\HR%20Forecast%20141106%20with%20expor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Documents%20and%20Settings\nvirk\Local%20Settings\Temporary%20Internet%20Files\OLK2\SouthEast-BUPA-00-Financial-Annex-Scenario1-10.12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Documents%20and%20Settings\jedwards\Local%20Settings\Temporary%20Internet%20Files\Content.Outlook\GHV6B2T6\Pricing%20Model%202012%20Live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Documents%20and%20Settings\nvirk\Local%20Settings\Temporary%20Internet%20Files\OLK2\2.5.08\Richard%20T\Working%20links\PL%20for%20Working%20linksv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nAccts\Month%20End\Act%202004\Index%20WIPv1.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NFS01\HLTHSERV\ManAccts\3%20year%20plan\2002\3YP1.7.02\3YPRTi_after%20price%20adj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3%20year%20plan\2002\Staffcost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x3.xx2.local\q\Account's%20Data\ACCOUNTS\2011\Commercial%20Finance\Drug%20Compliance\NHS%20Tenders\Colchester%20Oral%20Chemo\Colchester%20Oral%20Chemo%20Pricing%20111207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Account's%20Data\ACCOUNTS\2011\Commercial%20Finance\Drug%20Compliance\NHS%20Tenders\Colchester%20Oral%20Chemo\Colchester%20Oral%20Chemo%20Pricing%20111207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OP%202001\Harpenden\BUSADMIN\IRN\laptop\My%20Documents\Monthly%20stats\DC%20summary%20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x3.xx2.local\q\Account's%20Data\ACCOUNTS\2012\Commercial%20Finance\Pricing%20Models\Meds%20Mgt\Meds%20Mgt%20Pricing%20Model%202012%20121123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OP%202001\inpt%20summary%20200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nAccts\Month%20End\Act%202006\March\Flash%20results_p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hld\Bhld05\Budget\Service%20Delivery\17750%20-%20FS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x3.xx2.local\q\Account's%20Data\ACCOUNTS\2014\Commercial%20Finance\Contract%20Adherence\Frameworks\England%20PAH\Price%20Submission%20and%20SLA\PAH%20Framework%20Pricing%201208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nAccts\Month%20End\Act%202007\August\Additional%20Trading%20Update%20Info\2007%20August%20-%20Total%20Revenu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FCAST\98Q3\Q3SU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x3.xx2.local\Account's%20Data\ACCOUNTS\2012\Commercial%20Finance\Oncology\Oncology%20Pricing\Tenders\Christie\Christie%20Herceptin%20Financial%20Model%2013.4.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rategic%20Finance\Commercial\100%20Day%20Review\Forecast%20Model\Source%20Archive\Consolidated%203YPmodel%202007-2009%20DAT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nAccts\Forecasts\2006\Q3\Hospitals%20Q306%20Conso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Users\ashleigh.gillett\AppData\Local\Microsoft\Windows\Temporary%20Internet%20Files\Content.Outlook\T3LPBOSH\BHH%202011-2012%20Pipeli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anal"/>
      <sheetName val="costanal exc bl &amp; rd"/>
      <sheetName val="costanal bl"/>
      <sheetName val="costanal rd"/>
      <sheetName val="DATA bl"/>
      <sheetName val="DATA rd"/>
      <sheetName val="DATA"/>
      <sheetName val="P&amp;l Hosp only less bl&amp;rd"/>
      <sheetName val="P&amp;l Hosp only"/>
      <sheetName val="HO Only reconcilliation"/>
      <sheetName val="P&amp;l Belvedere"/>
      <sheetName val="P&amp;l Redwood"/>
      <sheetName val="MRI&amp;CT"/>
      <sheetName val="MRI"/>
      <sheetName val="Manchester"/>
      <sheetName val="Staff costs"/>
      <sheetName val="Input - General Assumptions"/>
      <sheetName val="Timing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K2">
            <v>1</v>
          </cell>
          <cell r="L2" t="str">
            <v>January 2002</v>
          </cell>
        </row>
        <row r="3">
          <cell r="K3">
            <v>2</v>
          </cell>
          <cell r="L3" t="str">
            <v>February 2002</v>
          </cell>
        </row>
        <row r="4">
          <cell r="K4">
            <v>3</v>
          </cell>
          <cell r="L4" t="str">
            <v>March 2002</v>
          </cell>
        </row>
        <row r="5">
          <cell r="K5">
            <v>4</v>
          </cell>
          <cell r="L5" t="str">
            <v>April 2002</v>
          </cell>
        </row>
        <row r="6">
          <cell r="K6">
            <v>5</v>
          </cell>
          <cell r="L6" t="str">
            <v>May 2002</v>
          </cell>
        </row>
        <row r="7">
          <cell r="K7">
            <v>6</v>
          </cell>
          <cell r="L7" t="str">
            <v>June 2002</v>
          </cell>
        </row>
        <row r="8">
          <cell r="K8">
            <v>7</v>
          </cell>
          <cell r="L8" t="str">
            <v>July 2002</v>
          </cell>
        </row>
        <row r="9">
          <cell r="K9">
            <v>8</v>
          </cell>
          <cell r="L9" t="str">
            <v>August 2002</v>
          </cell>
        </row>
        <row r="10">
          <cell r="K10">
            <v>9</v>
          </cell>
          <cell r="L10" t="str">
            <v>September 2002</v>
          </cell>
        </row>
        <row r="11">
          <cell r="K11">
            <v>10</v>
          </cell>
          <cell r="L11" t="str">
            <v>October 2002</v>
          </cell>
        </row>
        <row r="12">
          <cell r="K12">
            <v>11</v>
          </cell>
          <cell r="L12" t="str">
            <v>November 2002</v>
          </cell>
        </row>
        <row r="15">
          <cell r="K15">
            <v>12</v>
          </cell>
          <cell r="L15" t="str">
            <v>December 2002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apping"/>
      <sheetName val="Mobile Export"/>
      <sheetName val="Pay"/>
      <sheetName val="141106 "/>
      <sheetName val="Forecast As At 22.09.06"/>
      <sheetName val="Range"/>
    </sheetNames>
    <sheetDataSet>
      <sheetData sheetId="0"/>
      <sheetData sheetId="1">
        <row r="2">
          <cell r="A2" t="str">
            <v>cardiologist/cardiac physiologist</v>
          </cell>
          <cell r="B2" t="str">
            <v>Cardiologist/Cardiac Physiologist</v>
          </cell>
        </row>
        <row r="3">
          <cell r="A3" t="str">
            <v>GPSi/Consultant (£300 session for GPSi and £350 for Consultant</v>
          </cell>
          <cell r="B3" t="str">
            <v>GPSi/Consultant</v>
          </cell>
        </row>
        <row r="4">
          <cell r="A4" t="str">
            <v>Med sec</v>
          </cell>
          <cell r="B4" t="str">
            <v>Medical Secretary</v>
          </cell>
        </row>
        <row r="5">
          <cell r="A5" t="str">
            <v>Nurse Band 2</v>
          </cell>
          <cell r="B5" t="str">
            <v>Nurse Band 2</v>
          </cell>
        </row>
        <row r="6">
          <cell r="A6" t="str">
            <v>Nurse Band 5</v>
          </cell>
          <cell r="B6" t="str">
            <v>Nurse Band 5</v>
          </cell>
        </row>
        <row r="7">
          <cell r="A7" t="str">
            <v>Nurse Band 6</v>
          </cell>
          <cell r="B7" t="str">
            <v>Nurse Band 6</v>
          </cell>
        </row>
        <row r="8">
          <cell r="A8" t="str">
            <v>Radiographer band 5</v>
          </cell>
          <cell r="B8" t="str">
            <v>Radiographer band 5</v>
          </cell>
        </row>
        <row r="9">
          <cell r="A9" t="str">
            <v>Radiographer level 5</v>
          </cell>
          <cell r="B9" t="str">
            <v>Radiographer band 5</v>
          </cell>
        </row>
        <row r="10">
          <cell r="A10" t="str">
            <v>Radiographer band 6</v>
          </cell>
          <cell r="B10" t="str">
            <v>Radiographer band 6</v>
          </cell>
        </row>
        <row r="11">
          <cell r="A11" t="str">
            <v>Radiographer level 6</v>
          </cell>
          <cell r="B11" t="str">
            <v>Radiographer band 6</v>
          </cell>
        </row>
        <row r="12">
          <cell r="A12" t="str">
            <v>Radiography asst</v>
          </cell>
          <cell r="B12" t="str">
            <v>Radiography Assistant</v>
          </cell>
        </row>
        <row r="13">
          <cell r="A13" t="str">
            <v>Radiography asst band 2</v>
          </cell>
          <cell r="B13" t="str">
            <v>Radiography Assistant Band 2</v>
          </cell>
        </row>
        <row r="14">
          <cell r="A14" t="str">
            <v>Radiography asst level 2</v>
          </cell>
          <cell r="B14" t="str">
            <v>Radiography Assistant Band 2</v>
          </cell>
        </row>
        <row r="15">
          <cell r="A15" t="str">
            <v>Rad asst level 2</v>
          </cell>
          <cell r="B15" t="str">
            <v>Radiography Assistant Band 2</v>
          </cell>
        </row>
        <row r="16">
          <cell r="A16" t="str">
            <v>Radiography asst band 4</v>
          </cell>
          <cell r="B16" t="str">
            <v>Radiography Assistant Band 4</v>
          </cell>
        </row>
        <row r="17">
          <cell r="A17" t="str">
            <v>Rad asst level 4</v>
          </cell>
          <cell r="B17" t="str">
            <v>Radiography Assistant Band 4</v>
          </cell>
        </row>
        <row r="18">
          <cell r="A18" t="str">
            <v>Radiologist</v>
          </cell>
          <cell r="B18" t="str">
            <v>Radiologist</v>
          </cell>
        </row>
        <row r="19">
          <cell r="A19" t="str">
            <v>Radilogist reading</v>
          </cell>
          <cell r="B19" t="str">
            <v>Radiologist reading</v>
          </cell>
        </row>
        <row r="20">
          <cell r="A20" t="str">
            <v>Radiologist reading</v>
          </cell>
          <cell r="B20" t="str">
            <v>Radiologist reading</v>
          </cell>
        </row>
        <row r="21">
          <cell r="A21" t="str">
            <v>Ultrasonographer</v>
          </cell>
          <cell r="B21" t="str">
            <v>Ultrasonographer</v>
          </cell>
        </row>
        <row r="22">
          <cell r="A22" t="str">
            <v>Band 5</v>
          </cell>
          <cell r="B22" t="str">
            <v>Radiographer Band 5</v>
          </cell>
        </row>
        <row r="23">
          <cell r="A23" t="str">
            <v>Band 2</v>
          </cell>
          <cell r="B23" t="str">
            <v>Radiographer Band 2</v>
          </cell>
        </row>
        <row r="24">
          <cell r="A24" t="str">
            <v>Neurophysiology technician level 7</v>
          </cell>
          <cell r="B24" t="str">
            <v>Neurophysiology Technician Band 7</v>
          </cell>
        </row>
        <row r="25">
          <cell r="A25" t="str">
            <v>Insert here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p"/>
      <sheetName val="Input - General Assumptions"/>
      <sheetName val="Input - By Contract Year"/>
      <sheetName val="Input - Volumes"/>
      <sheetName val="Input - Prices"/>
      <sheetName val="Input - Unit Price &amp; Costs"/>
      <sheetName val="Input-Double Reporting"/>
      <sheetName val="Input - Clinical FTE"/>
      <sheetName val="Input - Pay"/>
      <sheetName val="Input - DaySession"/>
      <sheetName val="Input - Endoscopy"/>
      <sheetName val="Input - Rent&amp;Power"/>
      <sheetName val="Input - Equipment"/>
      <sheetName val="Input - Overheads &amp; Effic"/>
      <sheetName val="Input - Capex"/>
      <sheetName val="Input - Top Level P&amp;L Adj"/>
      <sheetName val="Input - Staff Allocation"/>
      <sheetName val="Input - Medical FTE"/>
      <sheetName val="Input - Indirect FTE"/>
      <sheetName val="Indexation"/>
      <sheetName val="Cost &amp; Revenue"/>
      <sheetName val="Direct Clinical"/>
      <sheetName val="Site Data Template"/>
      <sheetName val="Site Data Export"/>
      <sheetName val="Site Data"/>
      <sheetName val="FS Check"/>
      <sheetName val="Data Checks"/>
      <sheetName val="Aggregations"/>
      <sheetName val="Facility Data"/>
      <sheetName val="Summary P&amp;L"/>
      <sheetName val="Modality Summary P&amp;L"/>
      <sheetName val="High Level FS"/>
      <sheetName val="P&amp;L Template"/>
      <sheetName val="P&amp;L START"/>
      <sheetName val="P&amp;L-BUPA Hospital"/>
      <sheetName val="P&amp;L-BUPA Mobile"/>
      <sheetName val="P&amp;L-Classic"/>
      <sheetName val="P&amp;L-MedTel"/>
      <sheetName val="P&amp;L-MDI"/>
      <sheetName val="P&amp;L-Echotech"/>
      <sheetName val="P&amp;L-HH"/>
      <sheetName val="P&amp;L END"/>
      <sheetName val="P&amp;L-TOTAL"/>
      <sheetName val="Proforma 4c"/>
      <sheetName val="Proforma 5"/>
      <sheetName val="Proforma 7c"/>
      <sheetName val="Timing"/>
      <sheetName val="Labels"/>
      <sheetName val="Checks"/>
      <sheetName val="SouthEast-BUPA-00-Financial-An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W4">
            <v>38899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3">
          <cell r="CT3">
            <v>77</v>
          </cell>
        </row>
      </sheetData>
      <sheetData sheetId="48">
        <row r="59">
          <cell r="E59">
            <v>1</v>
          </cell>
        </row>
      </sheetData>
      <sheetData sheetId="49"/>
      <sheetData sheetId="5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der Summary"/>
      <sheetName val="Summary P&amp;L"/>
      <sheetName val="P&amp;L 1"/>
      <sheetName val="P&amp;L 1.1"/>
      <sheetName val="Service Specification"/>
      <sheetName val="Service Requirement 1"/>
      <sheetName val="Customer Requirement 1.1"/>
      <sheetName val="Standard Costs"/>
      <sheetName val="Standard Mark up"/>
      <sheetName val="Pumps"/>
    </sheetNames>
    <sheetDataSet>
      <sheetData sheetId="0">
        <row r="2">
          <cell r="B2" t="str">
            <v>xxxx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0">
          <cell r="I10">
            <v>20103.742823440738</v>
          </cell>
        </row>
      </sheetData>
      <sheetData sheetId="8">
        <row r="6">
          <cell r="C6">
            <v>0.3</v>
          </cell>
        </row>
      </sheetData>
      <sheetData sheetId="9">
        <row r="10">
          <cell r="C10">
            <v>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ffing Summary"/>
      <sheetName val="Pathway Summary"/>
      <sheetName val="Actions"/>
      <sheetName val="Tracker"/>
      <sheetName val="Sheet1"/>
      <sheetName val="Assumptions"/>
      <sheetName val="Price table"/>
      <sheetName val="Monthly P&amp;L"/>
      <sheetName val="P&amp;L by region"/>
      <sheetName val="P&amp;L Yr2"/>
      <sheetName val="Comparison pathway"/>
      <sheetName val="Pathway Assumptions"/>
      <sheetName val="Volumes &amp; Scheduling"/>
      <sheetName val="Volumes"/>
      <sheetName val="Staff Costs"/>
      <sheetName val="Standard Mark 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Clinovia</v>
          </cell>
        </row>
        <row r="2">
          <cell r="A2" t="str">
            <v>Detailed P&amp;L and Calculations</v>
          </cell>
        </row>
        <row r="4">
          <cell r="AO4" t="str">
            <v>Yr1</v>
          </cell>
          <cell r="AP4" t="str">
            <v>Yr2</v>
          </cell>
          <cell r="AQ4" t="str">
            <v>Yr3</v>
          </cell>
          <cell r="AR4" t="str">
            <v>Total</v>
          </cell>
        </row>
        <row r="5">
          <cell r="AO5">
            <v>39</v>
          </cell>
          <cell r="AP5">
            <v>40</v>
          </cell>
          <cell r="AQ5">
            <v>41</v>
          </cell>
          <cell r="AR5">
            <v>42</v>
          </cell>
        </row>
        <row r="7">
          <cell r="A7" t="str">
            <v>Referrals</v>
          </cell>
        </row>
        <row r="8">
          <cell r="A8" t="str">
            <v>Yorkshire &amp; Humber</v>
          </cell>
          <cell r="AO8">
            <v>71.825011999999987</v>
          </cell>
          <cell r="AP8">
            <v>127.4</v>
          </cell>
          <cell r="AQ8">
            <v>99.582000000000008</v>
          </cell>
          <cell r="AR8">
            <v>298.80701199999999</v>
          </cell>
        </row>
        <row r="9">
          <cell r="A9" t="str">
            <v>Coventry &amp; Warwickshire</v>
          </cell>
          <cell r="AO9">
            <v>70.135011999999989</v>
          </cell>
          <cell r="AP9">
            <v>136.95500000000001</v>
          </cell>
          <cell r="AQ9">
            <v>111.60700000000001</v>
          </cell>
          <cell r="AR9">
            <v>318.69701200000003</v>
          </cell>
        </row>
        <row r="10">
          <cell r="A10" t="str">
            <v xml:space="preserve">Gloucester, Wiltshire and Swindon </v>
          </cell>
          <cell r="AO10">
            <v>84.110011999999998</v>
          </cell>
          <cell r="AP10">
            <v>162.43499999999997</v>
          </cell>
          <cell r="AQ10">
            <v>131.91950000000003</v>
          </cell>
          <cell r="AR10">
            <v>378.46451200000001</v>
          </cell>
        </row>
        <row r="11">
          <cell r="A11" t="str">
            <v>Leicestershire &amp; Northamptionshire</v>
          </cell>
          <cell r="AO11">
            <v>133.54251200000002</v>
          </cell>
          <cell r="AP11">
            <v>224.54249999999999</v>
          </cell>
          <cell r="AQ11">
            <v>182.197</v>
          </cell>
          <cell r="AR11">
            <v>540.28201200000001</v>
          </cell>
        </row>
        <row r="12">
          <cell r="A12" t="str">
            <v>West of England</v>
          </cell>
          <cell r="AO12">
            <v>95.680012000000005</v>
          </cell>
          <cell r="AP12">
            <v>167.21250000000001</v>
          </cell>
          <cell r="AQ12">
            <v>136.697</v>
          </cell>
          <cell r="AR12">
            <v>399.58951200000001</v>
          </cell>
        </row>
        <row r="13">
          <cell r="A13" t="str">
            <v>Total</v>
          </cell>
          <cell r="AO13">
            <v>455.29255999999998</v>
          </cell>
          <cell r="AP13">
            <v>818.54499999999996</v>
          </cell>
          <cell r="AQ13">
            <v>662.00250000000005</v>
          </cell>
          <cell r="AR13">
            <v>1935.84006</v>
          </cell>
        </row>
        <row r="15">
          <cell r="A15" t="str">
            <v>Referrals in system</v>
          </cell>
        </row>
        <row r="16">
          <cell r="A16" t="str">
            <v>Yorkshire &amp; Humber</v>
          </cell>
        </row>
        <row r="17">
          <cell r="A17" t="str">
            <v>Referrals</v>
          </cell>
          <cell r="AO17">
            <v>71.825011999999987</v>
          </cell>
          <cell r="AP17">
            <v>127.4</v>
          </cell>
          <cell r="AQ17">
            <v>99.582000000000008</v>
          </cell>
          <cell r="AR17">
            <v>298.80701199999999</v>
          </cell>
        </row>
        <row r="18">
          <cell r="A18" t="str">
            <v>Referrals in system</v>
          </cell>
          <cell r="AO18">
            <v>179.07503299999999</v>
          </cell>
          <cell r="AP18">
            <v>382.20000000000005</v>
          </cell>
          <cell r="AQ18">
            <v>335.14299999999997</v>
          </cell>
          <cell r="AR18">
            <v>896.41803299999992</v>
          </cell>
        </row>
        <row r="20">
          <cell r="A20" t="str">
            <v>Referrals Month 1 of pathway</v>
          </cell>
        </row>
        <row r="21">
          <cell r="A21" t="str">
            <v>Intensive Customers (High)</v>
          </cell>
          <cell r="AO21">
            <v>28.7300048</v>
          </cell>
          <cell r="AP21">
            <v>50.959999999999994</v>
          </cell>
          <cell r="AQ21">
            <v>39.832799999999992</v>
          </cell>
          <cell r="AR21">
            <v>119.52280479999999</v>
          </cell>
        </row>
        <row r="22">
          <cell r="A22" t="str">
            <v>Less Intensive Customers (Medium)</v>
          </cell>
          <cell r="AO22">
            <v>21.547503599999999</v>
          </cell>
          <cell r="AP22">
            <v>38.22</v>
          </cell>
          <cell r="AQ22">
            <v>29.874600000000001</v>
          </cell>
          <cell r="AR22">
            <v>89.642103599999999</v>
          </cell>
        </row>
        <row r="23">
          <cell r="A23" t="str">
            <v>Low Intensive Customers (Low)</v>
          </cell>
          <cell r="AO23">
            <v>21.547503599999999</v>
          </cell>
          <cell r="AP23">
            <v>38.22</v>
          </cell>
          <cell r="AQ23">
            <v>29.874600000000001</v>
          </cell>
          <cell r="AR23">
            <v>89.642103599999999</v>
          </cell>
        </row>
        <row r="24">
          <cell r="AO24">
            <v>71.825012000000001</v>
          </cell>
          <cell r="AP24">
            <v>127.39999999999999</v>
          </cell>
          <cell r="AQ24">
            <v>99.581999999999994</v>
          </cell>
          <cell r="AR24">
            <v>298.80701199999999</v>
          </cell>
        </row>
        <row r="26">
          <cell r="A26" t="str">
            <v>Referrals Month 2 of pathway</v>
          </cell>
        </row>
        <row r="27">
          <cell r="A27" t="str">
            <v>Intensive Customers (High)</v>
          </cell>
          <cell r="AO27">
            <v>23.5300048</v>
          </cell>
          <cell r="AP27">
            <v>50.959999999999994</v>
          </cell>
          <cell r="AQ27">
            <v>45.03240000000001</v>
          </cell>
          <cell r="AR27">
            <v>119.5224048</v>
          </cell>
        </row>
        <row r="28">
          <cell r="A28" t="str">
            <v>Less Intensive Customers (Medium)</v>
          </cell>
          <cell r="AO28">
            <v>17.6475036</v>
          </cell>
          <cell r="AP28">
            <v>38.220000000000006</v>
          </cell>
          <cell r="AQ28">
            <v>33.774300000000004</v>
          </cell>
          <cell r="AR28">
            <v>89.641803600000003</v>
          </cell>
        </row>
        <row r="29">
          <cell r="A29" t="str">
            <v>Low Intensive Customers (Low)</v>
          </cell>
          <cell r="AO29">
            <v>17.6475036</v>
          </cell>
          <cell r="AP29">
            <v>38.220000000000006</v>
          </cell>
          <cell r="AQ29">
            <v>33.774300000000004</v>
          </cell>
          <cell r="AR29">
            <v>89.641803600000003</v>
          </cell>
        </row>
        <row r="30">
          <cell r="AO30">
            <v>58.825012000000001</v>
          </cell>
          <cell r="AP30">
            <v>127.4</v>
          </cell>
          <cell r="AQ30">
            <v>112.58100000000002</v>
          </cell>
          <cell r="AR30">
            <v>298.80601200000001</v>
          </cell>
        </row>
        <row r="32">
          <cell r="A32" t="str">
            <v>Referrals Month 3 of pathway</v>
          </cell>
        </row>
        <row r="33">
          <cell r="A33" t="str">
            <v>Intensive Customers (High)</v>
          </cell>
          <cell r="AO33">
            <v>19.3700048</v>
          </cell>
          <cell r="AP33">
            <v>50.959999999999994</v>
          </cell>
          <cell r="AQ33">
            <v>49.192000000000007</v>
          </cell>
          <cell r="AR33">
            <v>119.5220048</v>
          </cell>
        </row>
        <row r="34">
          <cell r="A34" t="str">
            <v>Less Intensive Customers (Medium)</v>
          </cell>
          <cell r="AO34">
            <v>14.527503599999999</v>
          </cell>
          <cell r="AP34">
            <v>38.22</v>
          </cell>
          <cell r="AQ34">
            <v>36.893999999999998</v>
          </cell>
          <cell r="AR34">
            <v>89.641503599999993</v>
          </cell>
        </row>
        <row r="35">
          <cell r="A35" t="str">
            <v>Low Intensive Customers (Low)</v>
          </cell>
          <cell r="AO35">
            <v>14.527503599999999</v>
          </cell>
          <cell r="AP35">
            <v>38.22</v>
          </cell>
          <cell r="AQ35">
            <v>36.893999999999998</v>
          </cell>
          <cell r="AR35">
            <v>89.641503599999993</v>
          </cell>
        </row>
        <row r="36">
          <cell r="AO36">
            <v>48.425011999999995</v>
          </cell>
          <cell r="AP36">
            <v>127.39999999999999</v>
          </cell>
          <cell r="AQ36">
            <v>122.98000000000002</v>
          </cell>
          <cell r="AR36">
            <v>298.80501200000003</v>
          </cell>
        </row>
        <row r="38">
          <cell r="A38" t="str">
            <v>Total in system</v>
          </cell>
          <cell r="AO38">
            <v>179.07503600000001</v>
          </cell>
          <cell r="AP38">
            <v>382.2</v>
          </cell>
          <cell r="AQ38">
            <v>335.14300000000003</v>
          </cell>
          <cell r="AR38">
            <v>896.41803600000003</v>
          </cell>
        </row>
        <row r="40">
          <cell r="A40" t="str">
            <v xml:space="preserve">Inflation index - </v>
          </cell>
        </row>
        <row r="42">
          <cell r="A42" t="str">
            <v>Revenue per customer (based on activity - sign off)</v>
          </cell>
        </row>
        <row r="43">
          <cell r="A43" t="str">
            <v>Intensive Customers (High)</v>
          </cell>
        </row>
        <row r="44">
          <cell r="A44" t="str">
            <v>Less Intensive Customers (Medium)</v>
          </cell>
        </row>
        <row r="45">
          <cell r="A45" t="str">
            <v>Low Intensive Customers (Low)</v>
          </cell>
        </row>
        <row r="47">
          <cell r="A47" t="str">
            <v>Revenue with volume (based on activity)</v>
          </cell>
        </row>
        <row r="48">
          <cell r="A48" t="str">
            <v>Intensive Customers (High)</v>
          </cell>
          <cell r="AO48">
            <v>25368.594238400001</v>
          </cell>
          <cell r="AP48">
            <v>46347.610399999998</v>
          </cell>
          <cell r="AQ48">
            <v>37314.359270159999</v>
          </cell>
          <cell r="AR48">
            <v>109030.56390856</v>
          </cell>
        </row>
        <row r="49">
          <cell r="A49" t="str">
            <v>Less Intensive Customers (Medium)</v>
          </cell>
          <cell r="AO49">
            <v>16326.498814575179</v>
          </cell>
          <cell r="AP49">
            <v>29827.991221862711</v>
          </cell>
          <cell r="AQ49">
            <v>24014.450176697006</v>
          </cell>
          <cell r="AR49">
            <v>70168.940213134891</v>
          </cell>
        </row>
        <row r="50">
          <cell r="A50" t="str">
            <v>Low Intensive Customers (Low)</v>
          </cell>
          <cell r="AO50">
            <v>15720.503949956674</v>
          </cell>
          <cell r="AP50">
            <v>28720.857983583977</v>
          </cell>
          <cell r="AQ50">
            <v>23123.099639818662</v>
          </cell>
          <cell r="AR50">
            <v>67564.461573359324</v>
          </cell>
        </row>
        <row r="51">
          <cell r="A51" t="str">
            <v>Total revenue based on activity</v>
          </cell>
          <cell r="AO51">
            <v>57415.597002931856</v>
          </cell>
          <cell r="AP51">
            <v>104896.45960544668</v>
          </cell>
          <cell r="AQ51">
            <v>84451.909086675674</v>
          </cell>
          <cell r="AR51">
            <v>246763.96569505421</v>
          </cell>
        </row>
        <row r="53">
          <cell r="A53" t="str">
            <v>Hours</v>
          </cell>
        </row>
        <row r="54">
          <cell r="A54" t="str">
            <v>Mentor Hours Month 1 of pathway</v>
          </cell>
        </row>
        <row r="55">
          <cell r="A55" t="str">
            <v>Intensive Customers (High)</v>
          </cell>
          <cell r="AO55">
            <v>187.94211473333334</v>
          </cell>
          <cell r="AP55">
            <v>333.36333333333334</v>
          </cell>
          <cell r="AQ55">
            <v>260.5729</v>
          </cell>
          <cell r="AR55">
            <v>781.87834806666672</v>
          </cell>
        </row>
        <row r="56">
          <cell r="A56" t="str">
            <v>Less Intensive Customers (Medium)</v>
          </cell>
          <cell r="AO56">
            <v>90.679077649999982</v>
          </cell>
          <cell r="AP56">
            <v>160.84249999999997</v>
          </cell>
          <cell r="AQ56">
            <v>125.72227499999997</v>
          </cell>
          <cell r="AR56">
            <v>377.24385264999989</v>
          </cell>
        </row>
        <row r="57">
          <cell r="A57" t="str">
            <v>Low Intensive Customers (Low)</v>
          </cell>
          <cell r="AO57">
            <v>79.905325849999997</v>
          </cell>
          <cell r="AP57">
            <v>141.73249999999999</v>
          </cell>
          <cell r="AQ57">
            <v>110.78497500000002</v>
          </cell>
          <cell r="AR57">
            <v>332.42280084999999</v>
          </cell>
        </row>
        <row r="58">
          <cell r="AO58">
            <v>358.52651823333332</v>
          </cell>
          <cell r="AP58">
            <v>635.93833333333328</v>
          </cell>
          <cell r="AQ58">
            <v>497.08015</v>
          </cell>
          <cell r="AR58">
            <v>1491.5450015666665</v>
          </cell>
        </row>
        <row r="60">
          <cell r="A60" t="str">
            <v>Mentor Hours Month 2 of pathway</v>
          </cell>
        </row>
        <row r="61">
          <cell r="A61" t="str">
            <v>Intensive Customers (High)</v>
          </cell>
          <cell r="AO61">
            <v>106.86543846666667</v>
          </cell>
          <cell r="AP61">
            <v>231.44333333333341</v>
          </cell>
          <cell r="AQ61">
            <v>204.52215000000001</v>
          </cell>
          <cell r="AR61">
            <v>542.83092180000017</v>
          </cell>
        </row>
        <row r="62">
          <cell r="A62" t="str">
            <v>Less Intensive Customers (Medium)</v>
          </cell>
          <cell r="AO62">
            <v>56.619074050000009</v>
          </cell>
          <cell r="AP62">
            <v>122.62250000000002</v>
          </cell>
          <cell r="AQ62">
            <v>108.35921250000003</v>
          </cell>
          <cell r="AR62">
            <v>287.60078655000007</v>
          </cell>
        </row>
        <row r="63">
          <cell r="A63" t="str">
            <v>Low Intensive Customers (Low)</v>
          </cell>
          <cell r="AO63">
            <v>52.207198149999996</v>
          </cell>
          <cell r="AP63">
            <v>113.06750000000001</v>
          </cell>
          <cell r="AQ63">
            <v>99.915637500000003</v>
          </cell>
          <cell r="AR63">
            <v>265.19033565000001</v>
          </cell>
        </row>
        <row r="64">
          <cell r="AO64">
            <v>215.69171066666667</v>
          </cell>
          <cell r="AP64">
            <v>467.13333333333344</v>
          </cell>
          <cell r="AQ64">
            <v>412.79700000000003</v>
          </cell>
          <cell r="AR64">
            <v>1095.6220440000002</v>
          </cell>
        </row>
        <row r="66">
          <cell r="A66" t="str">
            <v>Mentor Hours Month 3 of pathway</v>
          </cell>
        </row>
        <row r="67">
          <cell r="A67" t="str">
            <v>Intensive Customers (High)</v>
          </cell>
          <cell r="AO67">
            <v>89.788043083333349</v>
          </cell>
          <cell r="AP67">
            <v>236.22083333333333</v>
          </cell>
          <cell r="AQ67">
            <v>228.02541666666664</v>
          </cell>
          <cell r="AR67">
            <v>554.0342930833333</v>
          </cell>
        </row>
        <row r="68">
          <cell r="A68" t="str">
            <v>Less Intensive Customers (Medium)</v>
          </cell>
          <cell r="AO68">
            <v>53.41884136249999</v>
          </cell>
          <cell r="AP68">
            <v>140.53812499999998</v>
          </cell>
          <cell r="AQ68">
            <v>135.66231249999998</v>
          </cell>
          <cell r="AR68">
            <v>329.61927886249998</v>
          </cell>
        </row>
        <row r="69">
          <cell r="A69" t="str">
            <v>Low Intensive Customers (Low)</v>
          </cell>
          <cell r="AO69">
            <v>48.878996487500004</v>
          </cell>
          <cell r="AP69">
            <v>128.59437500000001</v>
          </cell>
          <cell r="AQ69">
            <v>124.1329375</v>
          </cell>
          <cell r="AR69">
            <v>301.60630898750003</v>
          </cell>
        </row>
        <row r="70">
          <cell r="AO70">
            <v>192.08588093333333</v>
          </cell>
          <cell r="AP70">
            <v>505.35333333333335</v>
          </cell>
          <cell r="AQ70">
            <v>487.82066666666663</v>
          </cell>
          <cell r="AR70">
            <v>1185.2598809333333</v>
          </cell>
        </row>
        <row r="71">
          <cell r="A71" t="str">
            <v>Total Mentor Hours of pathway</v>
          </cell>
        </row>
        <row r="72">
          <cell r="A72" t="str">
            <v>Intensive Customers (High)</v>
          </cell>
          <cell r="AO72">
            <v>384.59559628333341</v>
          </cell>
          <cell r="AP72">
            <v>801.02750000000015</v>
          </cell>
          <cell r="AQ72">
            <v>693.12046666666674</v>
          </cell>
          <cell r="AR72">
            <v>1878.7435629500003</v>
          </cell>
        </row>
        <row r="73">
          <cell r="A73" t="str">
            <v>Less Intensive Customers (Medium)</v>
          </cell>
          <cell r="AO73">
            <v>200.71699306249997</v>
          </cell>
          <cell r="AP73">
            <v>424.00312499999995</v>
          </cell>
          <cell r="AQ73">
            <v>369.74379999999996</v>
          </cell>
          <cell r="AR73">
            <v>994.46391806249994</v>
          </cell>
        </row>
        <row r="74">
          <cell r="A74" t="str">
            <v>Low Intensive Customers (Low)</v>
          </cell>
          <cell r="AO74">
            <v>180.9915204875</v>
          </cell>
          <cell r="AP74">
            <v>383.39437500000003</v>
          </cell>
          <cell r="AQ74">
            <v>334.83354999999995</v>
          </cell>
          <cell r="AR74">
            <v>899.21944548749991</v>
          </cell>
        </row>
        <row r="75">
          <cell r="AO75">
            <v>766.30410983333343</v>
          </cell>
          <cell r="AP75">
            <v>1608.4250000000002</v>
          </cell>
          <cell r="AQ75">
            <v>1397.6978166666668</v>
          </cell>
          <cell r="AR75">
            <v>3772.4269265000003</v>
          </cell>
        </row>
        <row r="77">
          <cell r="A77" t="str">
            <v>Assessor Hours - Assessment</v>
          </cell>
          <cell r="AO77">
            <v>269.343795</v>
          </cell>
          <cell r="AP77">
            <v>477.75</v>
          </cell>
          <cell r="AQ77">
            <v>373.43250000000006</v>
          </cell>
          <cell r="AR77">
            <v>1120.5262950000001</v>
          </cell>
        </row>
        <row r="78">
          <cell r="A78" t="str">
            <v>Assessor Hours - Sign off</v>
          </cell>
          <cell r="AO78">
            <v>48.425011999999995</v>
          </cell>
          <cell r="AP78">
            <v>127.4</v>
          </cell>
          <cell r="AQ78">
            <v>122.98</v>
          </cell>
          <cell r="AR78">
            <v>298.80501200000003</v>
          </cell>
        </row>
        <row r="79">
          <cell r="A79" t="str">
            <v>Total</v>
          </cell>
          <cell r="AO79">
            <v>317.76880699999998</v>
          </cell>
          <cell r="AP79">
            <v>605.15</v>
          </cell>
          <cell r="AQ79">
            <v>496.41250000000008</v>
          </cell>
          <cell r="AR79">
            <v>1419.3313070000002</v>
          </cell>
        </row>
        <row r="81">
          <cell r="A81" t="str">
            <v>FTES reqd</v>
          </cell>
        </row>
        <row r="82">
          <cell r="A82" t="str">
            <v>Mentor FTEs</v>
          </cell>
          <cell r="AO82">
            <v>6.1304328786666664</v>
          </cell>
          <cell r="AP82">
            <v>12.867400000000002</v>
          </cell>
          <cell r="AQ82">
            <v>11.181582533333335</v>
          </cell>
          <cell r="AR82">
            <v>30.179415412000004</v>
          </cell>
        </row>
        <row r="84">
          <cell r="A84" t="str">
            <v>Senior Clinician FTEs (Assessor)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</row>
        <row r="85">
          <cell r="A85" t="str">
            <v>Assessor FTES</v>
          </cell>
          <cell r="AO85">
            <v>2.4210956723809525</v>
          </cell>
          <cell r="AP85">
            <v>4.6106666666666669</v>
          </cell>
          <cell r="AQ85">
            <v>3.7821904761904759</v>
          </cell>
          <cell r="AR85">
            <v>10.813952815238094</v>
          </cell>
        </row>
        <row r="86">
          <cell r="AO86">
            <v>2.4210956723809525</v>
          </cell>
          <cell r="AP86">
            <v>4.6106666666666669</v>
          </cell>
          <cell r="AQ86">
            <v>3.7821904761904759</v>
          </cell>
          <cell r="AR86">
            <v>10.813952815238094</v>
          </cell>
        </row>
        <row r="88">
          <cell r="A88" t="str">
            <v>Total FTEs</v>
          </cell>
          <cell r="AO88">
            <v>8.5515285510476193</v>
          </cell>
          <cell r="AP88">
            <v>17.47806666666667</v>
          </cell>
          <cell r="AQ88">
            <v>14.963773009523811</v>
          </cell>
          <cell r="AR88">
            <v>40.993368227238101</v>
          </cell>
        </row>
        <row r="90">
          <cell r="A90" t="str">
            <v>FTES scheduled</v>
          </cell>
        </row>
        <row r="91">
          <cell r="A91" t="str">
            <v>Mentor FTEs</v>
          </cell>
          <cell r="AO91">
            <v>10</v>
          </cell>
          <cell r="AP91">
            <v>18</v>
          </cell>
          <cell r="AQ91">
            <v>15</v>
          </cell>
          <cell r="AR91">
            <v>43</v>
          </cell>
        </row>
        <row r="93">
          <cell r="A93" t="str">
            <v>Senior Clinician FTEs (Assessor)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A94" t="str">
            <v>Assessor FTES</v>
          </cell>
          <cell r="AO94">
            <v>2.4210956723809525</v>
          </cell>
          <cell r="AP94">
            <v>4.6106666666666669</v>
          </cell>
          <cell r="AQ94">
            <v>3.7821904761904759</v>
          </cell>
          <cell r="AR94">
            <v>10.813952815238094</v>
          </cell>
        </row>
        <row r="95">
          <cell r="AO95">
            <v>2.4210956723809525</v>
          </cell>
          <cell r="AP95">
            <v>4.6106666666666669</v>
          </cell>
          <cell r="AQ95">
            <v>3.7821904761904759</v>
          </cell>
          <cell r="AR95">
            <v>10.813952815238094</v>
          </cell>
        </row>
        <row r="97">
          <cell r="A97" t="str">
            <v>Total FTES</v>
          </cell>
          <cell r="AO97">
            <v>12.421095672380952</v>
          </cell>
          <cell r="AP97">
            <v>22.610666666666667</v>
          </cell>
          <cell r="AQ97">
            <v>18.782190476190475</v>
          </cell>
          <cell r="AR97">
            <v>53.813952815238096</v>
          </cell>
        </row>
        <row r="99">
          <cell r="A99" t="str">
            <v xml:space="preserve">Inflation index - </v>
          </cell>
        </row>
        <row r="101">
          <cell r="A101" t="str">
            <v>Cost reqd</v>
          </cell>
        </row>
        <row r="102">
          <cell r="A102" t="str">
            <v>Mentor £</v>
          </cell>
          <cell r="AO102">
            <v>-11653.436945910002</v>
          </cell>
          <cell r="AP102">
            <v>-24968.906399970005</v>
          </cell>
          <cell r="AQ102">
            <v>-22280.865954776636</v>
          </cell>
          <cell r="AR102">
            <v>-58903.209300656643</v>
          </cell>
        </row>
        <row r="104">
          <cell r="A104" t="str">
            <v>Senior Clinician £ (Assessor)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</row>
        <row r="105">
          <cell r="A105" t="str">
            <v>Assessor £</v>
          </cell>
          <cell r="AO105">
            <v>-9103.9937666485712</v>
          </cell>
          <cell r="AP105">
            <v>-17720.171498528569</v>
          </cell>
          <cell r="AQ105">
            <v>-14908.468111355036</v>
          </cell>
          <cell r="AR105">
            <v>-41732.633376532176</v>
          </cell>
        </row>
        <row r="106">
          <cell r="AO106">
            <v>-9103.9937666485712</v>
          </cell>
          <cell r="AP106">
            <v>-17720.171498528569</v>
          </cell>
          <cell r="AQ106">
            <v>-14908.468111355036</v>
          </cell>
          <cell r="AR106">
            <v>-41732.633376532176</v>
          </cell>
        </row>
        <row r="108">
          <cell r="A108" t="str">
            <v>Total</v>
          </cell>
          <cell r="AO108">
            <v>-20757.430712558573</v>
          </cell>
          <cell r="AP108">
            <v>-42689.077898498574</v>
          </cell>
          <cell r="AQ108">
            <v>-37189.334066131676</v>
          </cell>
          <cell r="AR108">
            <v>-100635.84267718882</v>
          </cell>
        </row>
        <row r="110">
          <cell r="A110" t="str">
            <v>Cost Scheduled</v>
          </cell>
        </row>
        <row r="111">
          <cell r="A111" t="str">
            <v>Mentor £</v>
          </cell>
          <cell r="AO111">
            <v>-18955.125</v>
          </cell>
          <cell r="AP111">
            <v>-34969.684499999996</v>
          </cell>
          <cell r="AQ111">
            <v>-29896.772017499999</v>
          </cell>
          <cell r="AR111">
            <v>-83821.581517499988</v>
          </cell>
        </row>
        <row r="113">
          <cell r="A113" t="str">
            <v>Senior Clinician £ (Assessor)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</row>
        <row r="114">
          <cell r="A114" t="str">
            <v>Assessor £</v>
          </cell>
          <cell r="AO114">
            <v>-9103.9937666485712</v>
          </cell>
          <cell r="AP114">
            <v>-17720.171498528569</v>
          </cell>
          <cell r="AQ114">
            <v>-14908.468111355036</v>
          </cell>
          <cell r="AR114">
            <v>-41732.633376532176</v>
          </cell>
        </row>
        <row r="115">
          <cell r="AO115">
            <v>-9103.9937666485712</v>
          </cell>
          <cell r="AP115">
            <v>-17720.171498528569</v>
          </cell>
          <cell r="AQ115">
            <v>-14908.468111355036</v>
          </cell>
          <cell r="AR115">
            <v>-41732.633376532176</v>
          </cell>
        </row>
        <row r="117">
          <cell r="A117" t="str">
            <v>Total</v>
          </cell>
          <cell r="AO117">
            <v>-28059.118766648571</v>
          </cell>
          <cell r="AP117">
            <v>-52689.855998528568</v>
          </cell>
          <cell r="AQ117">
            <v>-44805.240128855032</v>
          </cell>
          <cell r="AR117">
            <v>-125554.21489403216</v>
          </cell>
        </row>
        <row r="119">
          <cell r="A119" t="str">
            <v>Co-ordinate care package</v>
          </cell>
          <cell r="AO119">
            <v>-21055.709530732955</v>
          </cell>
          <cell r="AP119">
            <v>-14244.644906140695</v>
          </cell>
          <cell r="AQ119">
            <v>-18323.119607650027</v>
          </cell>
          <cell r="AR119">
            <v>-53623.474044523675</v>
          </cell>
        </row>
        <row r="121">
          <cell r="A121" t="str">
            <v>Variance</v>
          </cell>
        </row>
        <row r="122">
          <cell r="A122" t="str">
            <v>Mentor FTEs</v>
          </cell>
          <cell r="AO122">
            <v>-3.8695671213333327</v>
          </cell>
          <cell r="AP122">
            <v>-5.1325999999999992</v>
          </cell>
          <cell r="AQ122">
            <v>-3.8184174666666655</v>
          </cell>
          <cell r="AR122">
            <v>-12.820584587999999</v>
          </cell>
        </row>
        <row r="124">
          <cell r="A124" t="str">
            <v>Senior Clinician FTEs (Assessor)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</row>
        <row r="125">
          <cell r="A125" t="str">
            <v>Assessor FTES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8">
          <cell r="A128" t="str">
            <v>Total FTEs</v>
          </cell>
          <cell r="AO128">
            <v>-3.8695671213333327</v>
          </cell>
          <cell r="AP128">
            <v>-5.1325999999999992</v>
          </cell>
          <cell r="AQ128">
            <v>-3.8184174666666655</v>
          </cell>
          <cell r="AR128">
            <v>-12.820584587999999</v>
          </cell>
        </row>
        <row r="130">
          <cell r="A130" t="str">
            <v>Mentor £</v>
          </cell>
          <cell r="AO130">
            <v>-7301.6880540899992</v>
          </cell>
          <cell r="AP130">
            <v>-10000.778100029995</v>
          </cell>
          <cell r="AQ130">
            <v>-7615.906062723363</v>
          </cell>
          <cell r="AR130">
            <v>-24918.372216843356</v>
          </cell>
        </row>
        <row r="132">
          <cell r="A132" t="str">
            <v>Senior Clinician £ (Assessor)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</row>
        <row r="133">
          <cell r="A133" t="str">
            <v>Assessor £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</row>
        <row r="134">
          <cell r="AO134">
            <v>0</v>
          </cell>
          <cell r="AP134">
            <v>0</v>
          </cell>
          <cell r="AQ134">
            <v>0</v>
          </cell>
          <cell r="AR134">
            <v>0</v>
          </cell>
        </row>
        <row r="136">
          <cell r="A136" t="str">
            <v>Total</v>
          </cell>
          <cell r="AO136">
            <v>-7301.6880540899992</v>
          </cell>
          <cell r="AP136">
            <v>-10000.778100029995</v>
          </cell>
          <cell r="AQ136">
            <v>-7615.906062723363</v>
          </cell>
          <cell r="AR136">
            <v>-24918.372216843356</v>
          </cell>
        </row>
        <row r="139">
          <cell r="A139" t="str">
            <v>Gross Profit bef pay o/hs</v>
          </cell>
          <cell r="AO139">
            <v>8300.7687055503302</v>
          </cell>
          <cell r="AP139">
            <v>37961.958700777417</v>
          </cell>
          <cell r="AQ139">
            <v>21323.549350170615</v>
          </cell>
          <cell r="AR139">
            <v>67586.276756498381</v>
          </cell>
        </row>
        <row r="140">
          <cell r="A140" t="str">
            <v>Margin</v>
          </cell>
          <cell r="AO140">
            <v>0.14457341103892835</v>
          </cell>
          <cell r="AP140">
            <v>0.36189933238515387</v>
          </cell>
          <cell r="AQ140">
            <v>0.25249339631014828</v>
          </cell>
          <cell r="AR140">
            <v>0.27389038171002689</v>
          </cell>
        </row>
        <row r="142">
          <cell r="A142" t="str">
            <v>Coventry &amp; Warwickshire</v>
          </cell>
        </row>
        <row r="143">
          <cell r="A143" t="str">
            <v>Referrals</v>
          </cell>
          <cell r="AO143">
            <v>70.135011999999989</v>
          </cell>
          <cell r="AP143">
            <v>136.95500000000001</v>
          </cell>
          <cell r="AQ143">
            <v>111.60700000000001</v>
          </cell>
          <cell r="AR143">
            <v>318.69701200000003</v>
          </cell>
        </row>
        <row r="144">
          <cell r="A144" t="str">
            <v>Referrals in system</v>
          </cell>
          <cell r="AO144">
            <v>171.27503299999998</v>
          </cell>
          <cell r="AP144">
            <v>410.86500000000001</v>
          </cell>
          <cell r="AQ144">
            <v>373.94800000000004</v>
          </cell>
          <cell r="AR144">
            <v>956.088033</v>
          </cell>
        </row>
        <row r="146">
          <cell r="A146" t="str">
            <v>Referrals Month 1 of pathway</v>
          </cell>
        </row>
        <row r="147">
          <cell r="A147" t="str">
            <v>Intensive Customers (High)</v>
          </cell>
          <cell r="AO147">
            <v>28.054004800000001</v>
          </cell>
          <cell r="AP147">
            <v>54.781999999999996</v>
          </cell>
          <cell r="AQ147">
            <v>44.642799999999994</v>
          </cell>
          <cell r="AR147">
            <v>127.47880479999999</v>
          </cell>
        </row>
        <row r="148">
          <cell r="A148" t="str">
            <v>Less Intensive Customers (Medium)</v>
          </cell>
          <cell r="AO148">
            <v>21.040503599999997</v>
          </cell>
          <cell r="AP148">
            <v>41.086500000000001</v>
          </cell>
          <cell r="AQ148">
            <v>33.482100000000003</v>
          </cell>
          <cell r="AR148">
            <v>95.609103599999997</v>
          </cell>
        </row>
        <row r="149">
          <cell r="A149" t="str">
            <v>Low Intensive Customers (Low)</v>
          </cell>
          <cell r="AO149">
            <v>21.040503599999997</v>
          </cell>
          <cell r="AP149">
            <v>41.086500000000001</v>
          </cell>
          <cell r="AQ149">
            <v>33.482100000000003</v>
          </cell>
          <cell r="AR149">
            <v>95.609103599999997</v>
          </cell>
        </row>
        <row r="150">
          <cell r="AO150">
            <v>70.135011999999989</v>
          </cell>
          <cell r="AP150">
            <v>136.95499999999998</v>
          </cell>
          <cell r="AQ150">
            <v>111.607</v>
          </cell>
          <cell r="AR150">
            <v>318.69701199999997</v>
          </cell>
        </row>
        <row r="152">
          <cell r="A152" t="str">
            <v>Referrals Month 2 of pathway</v>
          </cell>
        </row>
        <row r="153">
          <cell r="A153" t="str">
            <v>Intensive Customers (High)</v>
          </cell>
          <cell r="AO153">
            <v>22.464004800000001</v>
          </cell>
          <cell r="AP153">
            <v>54.782000000000004</v>
          </cell>
          <cell r="AQ153">
            <v>50.232399999999998</v>
          </cell>
          <cell r="AR153">
            <v>127.47840480000001</v>
          </cell>
        </row>
        <row r="154">
          <cell r="A154" t="str">
            <v>Less Intensive Customers (Medium)</v>
          </cell>
          <cell r="AO154">
            <v>16.848003599999998</v>
          </cell>
          <cell r="AP154">
            <v>41.086500000000001</v>
          </cell>
          <cell r="AQ154">
            <v>37.674300000000002</v>
          </cell>
          <cell r="AR154">
            <v>95.608803600000002</v>
          </cell>
        </row>
        <row r="155">
          <cell r="A155" t="str">
            <v>Low Intensive Customers (Low)</v>
          </cell>
          <cell r="AO155">
            <v>16.848003599999998</v>
          </cell>
          <cell r="AP155">
            <v>41.086500000000001</v>
          </cell>
          <cell r="AQ155">
            <v>37.674300000000002</v>
          </cell>
          <cell r="AR155">
            <v>95.608803600000002</v>
          </cell>
        </row>
        <row r="156">
          <cell r="AO156">
            <v>56.160011999999995</v>
          </cell>
          <cell r="AP156">
            <v>136.95500000000001</v>
          </cell>
          <cell r="AQ156">
            <v>125.581</v>
          </cell>
          <cell r="AR156">
            <v>318.696012</v>
          </cell>
        </row>
        <row r="158">
          <cell r="A158" t="str">
            <v>Referrals Month 3 of pathway</v>
          </cell>
        </row>
        <row r="159">
          <cell r="A159" t="str">
            <v>Intensive Customers (High)</v>
          </cell>
          <cell r="AO159">
            <v>17.9920048</v>
          </cell>
          <cell r="AP159">
            <v>54.782000000000011</v>
          </cell>
          <cell r="AQ159">
            <v>54.704000000000008</v>
          </cell>
          <cell r="AR159">
            <v>127.47800480000002</v>
          </cell>
        </row>
        <row r="160">
          <cell r="A160" t="str">
            <v>Less Intensive Customers (Medium)</v>
          </cell>
          <cell r="AO160">
            <v>13.494003599999999</v>
          </cell>
          <cell r="AP160">
            <v>41.086500000000001</v>
          </cell>
          <cell r="AQ160">
            <v>41.027999999999999</v>
          </cell>
          <cell r="AR160">
            <v>95.608503600000006</v>
          </cell>
        </row>
        <row r="161">
          <cell r="A161" t="str">
            <v>Low Intensive Customers (Low)</v>
          </cell>
          <cell r="AO161">
            <v>13.494003599999999</v>
          </cell>
          <cell r="AP161">
            <v>41.086500000000001</v>
          </cell>
          <cell r="AQ161">
            <v>41.027999999999999</v>
          </cell>
          <cell r="AR161">
            <v>95.608503600000006</v>
          </cell>
        </row>
        <row r="162">
          <cell r="AO162">
            <v>44.980012000000002</v>
          </cell>
          <cell r="AP162">
            <v>136.95500000000001</v>
          </cell>
          <cell r="AQ162">
            <v>136.76</v>
          </cell>
          <cell r="AR162">
            <v>318.69501200000002</v>
          </cell>
        </row>
        <row r="164">
          <cell r="A164" t="str">
            <v>Total in system</v>
          </cell>
          <cell r="AO164">
            <v>171.275036</v>
          </cell>
          <cell r="AP164">
            <v>410.86500000000001</v>
          </cell>
          <cell r="AQ164">
            <v>373.94799999999998</v>
          </cell>
          <cell r="AR164">
            <v>956.08803599999999</v>
          </cell>
        </row>
        <row r="166">
          <cell r="A166" t="str">
            <v xml:space="preserve">Inflation index - </v>
          </cell>
        </row>
        <row r="168">
          <cell r="A168" t="str">
            <v>Revenue per customer (based on activity - sign off)</v>
          </cell>
        </row>
        <row r="169">
          <cell r="A169" t="str">
            <v>Intensive Customers (High)</v>
          </cell>
        </row>
        <row r="170">
          <cell r="A170" t="str">
            <v>Less Intensive Customers (Medium)</v>
          </cell>
        </row>
        <row r="171">
          <cell r="A171" t="str">
            <v>Low Intensive Customers (Low)</v>
          </cell>
        </row>
        <row r="173">
          <cell r="A173" t="str">
            <v>Revenue with volume (based on activity)</v>
          </cell>
        </row>
        <row r="174">
          <cell r="A174" t="str">
            <v>Intensive Customers (High)</v>
          </cell>
          <cell r="AO174">
            <v>24771.686238400001</v>
          </cell>
          <cell r="AP174">
            <v>49823.68118</v>
          </cell>
          <cell r="AQ174">
            <v>41820.24557716</v>
          </cell>
          <cell r="AR174">
            <v>116415.61299555999</v>
          </cell>
        </row>
        <row r="175">
          <cell r="A175" t="str">
            <v>Less Intensive Customers (Medium)</v>
          </cell>
          <cell r="AO175">
            <v>15942.345965472527</v>
          </cell>
          <cell r="AP175">
            <v>32065.090563502414</v>
          </cell>
          <cell r="AQ175">
            <v>26914.309221251056</v>
          </cell>
          <cell r="AR175">
            <v>74921.745750225993</v>
          </cell>
        </row>
        <row r="176">
          <cell r="A176" t="str">
            <v>Low Intensive Customers (Low)</v>
          </cell>
          <cell r="AO176">
            <v>15350.609801168688</v>
          </cell>
          <cell r="AP176">
            <v>30874.922332352777</v>
          </cell>
          <cell r="AQ176">
            <v>25915.323868783933</v>
          </cell>
          <cell r="AR176">
            <v>72140.856002305401</v>
          </cell>
        </row>
        <row r="177">
          <cell r="A177" t="str">
            <v>Total revenue based on activity</v>
          </cell>
          <cell r="AO177">
            <v>56064.642005041213</v>
          </cell>
          <cell r="AP177">
            <v>112763.69407585519</v>
          </cell>
          <cell r="AQ177">
            <v>94649.878667194993</v>
          </cell>
          <cell r="AR177">
            <v>263478.21474809141</v>
          </cell>
        </row>
        <row r="179">
          <cell r="A179" t="str">
            <v>Hours</v>
          </cell>
        </row>
        <row r="180">
          <cell r="A180" t="str">
            <v>Mentor Hours Month 1 of pathway</v>
          </cell>
        </row>
        <row r="181">
          <cell r="A181" t="str">
            <v>Intensive Customers (High)</v>
          </cell>
          <cell r="AO181">
            <v>183.51994806666667</v>
          </cell>
          <cell r="AP181">
            <v>358.3655833333334</v>
          </cell>
          <cell r="AQ181">
            <v>292.03831666666667</v>
          </cell>
          <cell r="AR181">
            <v>833.92384806666678</v>
          </cell>
        </row>
        <row r="182">
          <cell r="A182" t="str">
            <v>Less Intensive Customers (Medium)</v>
          </cell>
          <cell r="AO182">
            <v>88.545452649999987</v>
          </cell>
          <cell r="AP182">
            <v>172.90568749999997</v>
          </cell>
          <cell r="AQ182">
            <v>140.90383749999998</v>
          </cell>
          <cell r="AR182">
            <v>402.35497764999991</v>
          </cell>
        </row>
        <row r="183">
          <cell r="A183" t="str">
            <v>Low Intensive Customers (Low)</v>
          </cell>
          <cell r="AO183">
            <v>78.02520084999999</v>
          </cell>
          <cell r="AP183">
            <v>152.36243749999997</v>
          </cell>
          <cell r="AQ183">
            <v>124.16278749999998</v>
          </cell>
          <cell r="AR183">
            <v>354.55042584999995</v>
          </cell>
        </row>
        <row r="184">
          <cell r="AO184">
            <v>350.09060156666663</v>
          </cell>
          <cell r="AP184">
            <v>683.63370833333329</v>
          </cell>
          <cell r="AQ184">
            <v>557.10494166666672</v>
          </cell>
          <cell r="AR184">
            <v>1590.8292515666667</v>
          </cell>
        </row>
        <row r="186">
          <cell r="A186" t="str">
            <v>Mentor Hours Month 2 of pathway</v>
          </cell>
        </row>
        <row r="187">
          <cell r="A187" t="str">
            <v>Intensive Customers (High)</v>
          </cell>
          <cell r="AO187">
            <v>102.0240218</v>
          </cell>
          <cell r="AP187">
            <v>248.80158333333338</v>
          </cell>
          <cell r="AQ187">
            <v>228.13881666666668</v>
          </cell>
          <cell r="AR187">
            <v>578.96442180000008</v>
          </cell>
        </row>
        <row r="188">
          <cell r="A188" t="str">
            <v>Less Intensive Customers (Medium)</v>
          </cell>
          <cell r="AO188">
            <v>54.054011550000006</v>
          </cell>
          <cell r="AP188">
            <v>131.81918749999997</v>
          </cell>
          <cell r="AQ188">
            <v>120.87171249999999</v>
          </cell>
          <cell r="AR188">
            <v>306.74491154999998</v>
          </cell>
        </row>
        <row r="189">
          <cell r="A189" t="str">
            <v>Low Intensive Customers (Low)</v>
          </cell>
          <cell r="AO189">
            <v>49.842010649999999</v>
          </cell>
          <cell r="AP189">
            <v>121.54756250000001</v>
          </cell>
          <cell r="AQ189">
            <v>111.45313750000001</v>
          </cell>
          <cell r="AR189">
            <v>282.84271065000001</v>
          </cell>
        </row>
        <row r="190">
          <cell r="AO190">
            <v>205.92004399999999</v>
          </cell>
          <cell r="AP190">
            <v>502.16833333333341</v>
          </cell>
          <cell r="AQ190">
            <v>460.46366666666671</v>
          </cell>
          <cell r="AR190">
            <v>1168.552044</v>
          </cell>
        </row>
        <row r="192">
          <cell r="A192" t="str">
            <v>Mentor Hours Month 3 of pathway</v>
          </cell>
        </row>
        <row r="193">
          <cell r="A193" t="str">
            <v>Intensive Customers (High)</v>
          </cell>
          <cell r="AO193">
            <v>83.400438916666687</v>
          </cell>
          <cell r="AP193">
            <v>253.93739583333337</v>
          </cell>
          <cell r="AQ193">
            <v>253.57583333333335</v>
          </cell>
          <cell r="AR193">
            <v>590.91366808333339</v>
          </cell>
        </row>
        <row r="194">
          <cell r="A194" t="str">
            <v>Less Intensive Customers (Medium)</v>
          </cell>
          <cell r="AO194">
            <v>49.618575737499988</v>
          </cell>
          <cell r="AP194">
            <v>151.07848437499999</v>
          </cell>
          <cell r="AQ194">
            <v>150.86337499999999</v>
          </cell>
          <cell r="AR194">
            <v>351.56043511249993</v>
          </cell>
        </row>
        <row r="195">
          <cell r="A195" t="str">
            <v>Low Intensive Customers (Low)</v>
          </cell>
          <cell r="AO195">
            <v>45.401699612499996</v>
          </cell>
          <cell r="AP195">
            <v>138.23895312499999</v>
          </cell>
          <cell r="AQ195">
            <v>138.042125</v>
          </cell>
          <cell r="AR195">
            <v>321.68277773749998</v>
          </cell>
        </row>
        <row r="196">
          <cell r="AO196">
            <v>178.42071426666666</v>
          </cell>
          <cell r="AP196">
            <v>543.25483333333329</v>
          </cell>
          <cell r="AQ196">
            <v>542.4813333333334</v>
          </cell>
          <cell r="AR196">
            <v>1264.1568809333332</v>
          </cell>
        </row>
        <row r="197">
          <cell r="A197" t="str">
            <v>Total Mentor Hours of pathway</v>
          </cell>
        </row>
        <row r="198">
          <cell r="A198" t="str">
            <v>Intensive Customers (High)</v>
          </cell>
          <cell r="AO198">
            <v>368.94440878333342</v>
          </cell>
          <cell r="AP198">
            <v>861.10456250000027</v>
          </cell>
          <cell r="AQ198">
            <v>773.75296666666679</v>
          </cell>
          <cell r="AR198">
            <v>2003.8019379500006</v>
          </cell>
        </row>
        <row r="199">
          <cell r="A199" t="str">
            <v>Less Intensive Customers (Medium)</v>
          </cell>
          <cell r="AO199">
            <v>192.21803993749998</v>
          </cell>
          <cell r="AP199">
            <v>455.8033593749999</v>
          </cell>
          <cell r="AQ199">
            <v>412.63892499999997</v>
          </cell>
          <cell r="AR199">
            <v>1060.6603243124998</v>
          </cell>
        </row>
        <row r="200">
          <cell r="A200" t="str">
            <v>Low Intensive Customers (Low)</v>
          </cell>
          <cell r="AO200">
            <v>173.26891111250001</v>
          </cell>
          <cell r="AP200">
            <v>412.14895312499999</v>
          </cell>
          <cell r="AQ200">
            <v>373.65804999999995</v>
          </cell>
          <cell r="AR200">
            <v>959.0759142375</v>
          </cell>
        </row>
        <row r="201">
          <cell r="AO201">
            <v>734.43135983333332</v>
          </cell>
          <cell r="AP201">
            <v>1729.0568750000002</v>
          </cell>
          <cell r="AQ201">
            <v>1560.0499416666667</v>
          </cell>
          <cell r="AR201">
            <v>4023.5381765000002</v>
          </cell>
        </row>
        <row r="203">
          <cell r="A203" t="str">
            <v>Assessor Hours - Assessment</v>
          </cell>
          <cell r="AO203">
            <v>263.00629499999997</v>
          </cell>
          <cell r="AP203">
            <v>513.58125000000007</v>
          </cell>
          <cell r="AQ203">
            <v>418.52625000000006</v>
          </cell>
          <cell r="AR203">
            <v>1195.1137950000002</v>
          </cell>
        </row>
        <row r="204">
          <cell r="A204" t="str">
            <v>Assessor Hours - Sign off</v>
          </cell>
          <cell r="AO204">
            <v>44.980011999999995</v>
          </cell>
          <cell r="AP204">
            <v>136.95499999999998</v>
          </cell>
          <cell r="AQ204">
            <v>136.76</v>
          </cell>
          <cell r="AR204">
            <v>318.69501199999996</v>
          </cell>
        </row>
        <row r="205">
          <cell r="A205" t="str">
            <v>Total</v>
          </cell>
          <cell r="AO205">
            <v>307.98630699999995</v>
          </cell>
          <cell r="AP205">
            <v>650.53625000000011</v>
          </cell>
          <cell r="AQ205">
            <v>555.28625000000011</v>
          </cell>
          <cell r="AR205">
            <v>1513.8088070000001</v>
          </cell>
        </row>
        <row r="207">
          <cell r="A207" t="str">
            <v>FTES reqd</v>
          </cell>
        </row>
        <row r="208">
          <cell r="A208" t="str">
            <v>Mentor FTEs</v>
          </cell>
          <cell r="AO208">
            <v>5.8754508786666673</v>
          </cell>
          <cell r="AP208">
            <v>13.832455000000001</v>
          </cell>
          <cell r="AQ208">
            <v>12.480399533333333</v>
          </cell>
          <cell r="AR208">
            <v>32.188305412000005</v>
          </cell>
        </row>
        <row r="210">
          <cell r="A210" t="str">
            <v>Senior Clinician FTEs (Assessor)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</row>
        <row r="211">
          <cell r="A211" t="str">
            <v>Assessor FTES</v>
          </cell>
          <cell r="AO211">
            <v>2.3465623390476189</v>
          </cell>
          <cell r="AP211">
            <v>4.9564666666666657</v>
          </cell>
          <cell r="AQ211">
            <v>4.2307523809523806</v>
          </cell>
          <cell r="AR211">
            <v>11.533781386666664</v>
          </cell>
        </row>
        <row r="212">
          <cell r="AO212">
            <v>2.3465623390476189</v>
          </cell>
          <cell r="AP212">
            <v>4.9564666666666657</v>
          </cell>
          <cell r="AQ212">
            <v>4.2307523809523806</v>
          </cell>
          <cell r="AR212">
            <v>11.533781386666664</v>
          </cell>
        </row>
        <row r="214">
          <cell r="A214" t="str">
            <v>Total FTEs</v>
          </cell>
          <cell r="AO214">
            <v>8.2220132177142862</v>
          </cell>
          <cell r="AP214">
            <v>18.788921666666667</v>
          </cell>
          <cell r="AQ214">
            <v>16.711151914285715</v>
          </cell>
          <cell r="AR214">
            <v>43.722086798666666</v>
          </cell>
        </row>
        <row r="216">
          <cell r="A216" t="str">
            <v>FTES scheduled</v>
          </cell>
        </row>
        <row r="217">
          <cell r="A217" t="str">
            <v>Mentor FTEs</v>
          </cell>
          <cell r="AO217">
            <v>9</v>
          </cell>
          <cell r="AP217">
            <v>18</v>
          </cell>
          <cell r="AQ217">
            <v>16</v>
          </cell>
          <cell r="AR217">
            <v>43</v>
          </cell>
        </row>
        <row r="219">
          <cell r="A219" t="str">
            <v>Senior Clinician FTEs (Assessor)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</row>
        <row r="220">
          <cell r="A220" t="str">
            <v>Assessor FTES</v>
          </cell>
          <cell r="AO220">
            <v>2.3465623390476189</v>
          </cell>
          <cell r="AP220">
            <v>4.9564666666666657</v>
          </cell>
          <cell r="AQ220">
            <v>4.2307523809523806</v>
          </cell>
          <cell r="AR220">
            <v>11.533781386666664</v>
          </cell>
        </row>
        <row r="221">
          <cell r="AO221">
            <v>2.3465623390476189</v>
          </cell>
          <cell r="AP221">
            <v>4.9564666666666657</v>
          </cell>
          <cell r="AQ221">
            <v>4.2307523809523806</v>
          </cell>
          <cell r="AR221">
            <v>11.533781386666664</v>
          </cell>
        </row>
        <row r="223">
          <cell r="A223" t="str">
            <v>Total FTES</v>
          </cell>
          <cell r="AO223">
            <v>11.346562339047619</v>
          </cell>
          <cell r="AP223">
            <v>22.956466666666664</v>
          </cell>
          <cell r="AQ223">
            <v>20.230752380952381</v>
          </cell>
          <cell r="AR223">
            <v>54.533781386666661</v>
          </cell>
        </row>
        <row r="225">
          <cell r="A225" t="str">
            <v xml:space="preserve">Inflation index - </v>
          </cell>
        </row>
        <row r="227">
          <cell r="A227" t="str">
            <v>Cost reqd</v>
          </cell>
        </row>
        <row r="228">
          <cell r="A228" t="str">
            <v>Mentor £</v>
          </cell>
          <cell r="AO228">
            <v>-11189.675273835001</v>
          </cell>
          <cell r="AP228">
            <v>-26841.574379967748</v>
          </cell>
          <cell r="AQ228">
            <v>-24887.725729113215</v>
          </cell>
          <cell r="AR228">
            <v>-62918.97538291596</v>
          </cell>
        </row>
        <row r="230">
          <cell r="A230" t="str">
            <v>Senior Clinician £ (Assessor)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</row>
        <row r="231">
          <cell r="A231" t="str">
            <v>Assessor £</v>
          </cell>
          <cell r="AO231">
            <v>-8838.3091958271434</v>
          </cell>
          <cell r="AP231">
            <v>-19049.184360918211</v>
          </cell>
          <cell r="AQ231">
            <v>-16688.216934026474</v>
          </cell>
          <cell r="AR231">
            <v>-44575.710490771831</v>
          </cell>
        </row>
        <row r="232">
          <cell r="AO232">
            <v>-8838.3091958271434</v>
          </cell>
          <cell r="AP232">
            <v>-19049.184360918211</v>
          </cell>
          <cell r="AQ232">
            <v>-16688.216934026474</v>
          </cell>
          <cell r="AR232">
            <v>-44575.710490771831</v>
          </cell>
        </row>
        <row r="234">
          <cell r="A234" t="str">
            <v>Total</v>
          </cell>
          <cell r="AO234">
            <v>-20027.984469662144</v>
          </cell>
          <cell r="AP234">
            <v>-45890.758740885954</v>
          </cell>
          <cell r="AQ234">
            <v>-41575.942663139693</v>
          </cell>
          <cell r="AR234">
            <v>-107494.68587368779</v>
          </cell>
        </row>
        <row r="236">
          <cell r="A236" t="str">
            <v>Cost Scheduled</v>
          </cell>
        </row>
        <row r="237">
          <cell r="A237" t="str">
            <v>Mentor £</v>
          </cell>
          <cell r="AO237">
            <v>-17087.625</v>
          </cell>
          <cell r="AP237">
            <v>-34969.684499999996</v>
          </cell>
          <cell r="AQ237">
            <v>-31937.439689999999</v>
          </cell>
          <cell r="AR237">
            <v>-83994.749190000002</v>
          </cell>
        </row>
        <row r="239">
          <cell r="A239" t="str">
            <v>Senior Clinician £ (Assessor)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</row>
        <row r="240">
          <cell r="A240" t="str">
            <v>Assessor £</v>
          </cell>
          <cell r="AO240">
            <v>-8838.3091958271434</v>
          </cell>
          <cell r="AP240">
            <v>-19049.184360918211</v>
          </cell>
          <cell r="AQ240">
            <v>-16688.216934026474</v>
          </cell>
          <cell r="AR240">
            <v>-44575.710490771831</v>
          </cell>
        </row>
        <row r="241">
          <cell r="AO241">
            <v>-8838.3091958271434</v>
          </cell>
          <cell r="AP241">
            <v>-19049.184360918211</v>
          </cell>
          <cell r="AQ241">
            <v>-16688.216934026474</v>
          </cell>
          <cell r="AR241">
            <v>-44575.710490771831</v>
          </cell>
        </row>
        <row r="243">
          <cell r="A243" t="str">
            <v>Total</v>
          </cell>
          <cell r="AO243">
            <v>-25925.934195827143</v>
          </cell>
          <cell r="AP243">
            <v>-54018.868860918206</v>
          </cell>
          <cell r="AQ243">
            <v>-48625.656624026473</v>
          </cell>
          <cell r="AR243">
            <v>-128570.45968077183</v>
          </cell>
        </row>
        <row r="245">
          <cell r="A245" t="str">
            <v>Co-ordinate care package</v>
          </cell>
          <cell r="AO245">
            <v>-11737.200508377549</v>
          </cell>
          <cell r="AP245">
            <v>-15312.993274101245</v>
          </cell>
          <cell r="AQ245">
            <v>-20060.093537062399</v>
          </cell>
          <cell r="AR245">
            <v>-47110.287319541196</v>
          </cell>
        </row>
        <row r="247">
          <cell r="A247" t="str">
            <v>Variance</v>
          </cell>
        </row>
        <row r="248">
          <cell r="A248" t="str">
            <v>Mentor FTEs</v>
          </cell>
          <cell r="AO248">
            <v>-3.1245491213333332</v>
          </cell>
          <cell r="AP248">
            <v>-4.1675450000000005</v>
          </cell>
          <cell r="AQ248">
            <v>-3.5196004666666663</v>
          </cell>
          <cell r="AR248">
            <v>-10.811694588</v>
          </cell>
        </row>
        <row r="250">
          <cell r="A250" t="str">
            <v>Senior Clinician FTEs (Assessor)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</row>
        <row r="251">
          <cell r="A251" t="str">
            <v>Assessor FTES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</row>
        <row r="252">
          <cell r="AO252">
            <v>0</v>
          </cell>
          <cell r="AP252">
            <v>0</v>
          </cell>
          <cell r="AQ252">
            <v>0</v>
          </cell>
          <cell r="AR252">
            <v>0</v>
          </cell>
        </row>
        <row r="254">
          <cell r="A254" t="str">
            <v>Total FTEs</v>
          </cell>
          <cell r="AO254">
            <v>-3.1245491213333332</v>
          </cell>
          <cell r="AP254">
            <v>-4.1675450000000005</v>
          </cell>
          <cell r="AQ254">
            <v>-3.5196004666666663</v>
          </cell>
          <cell r="AR254">
            <v>-10.811694588</v>
          </cell>
        </row>
        <row r="256">
          <cell r="A256" t="str">
            <v>Mentor £</v>
          </cell>
          <cell r="AO256">
            <v>-5897.9497261649994</v>
          </cell>
          <cell r="AP256">
            <v>-8128.1101200322482</v>
          </cell>
          <cell r="AQ256">
            <v>-7049.7139608867874</v>
          </cell>
          <cell r="AR256">
            <v>-21075.773807084035</v>
          </cell>
        </row>
        <row r="258">
          <cell r="A258" t="str">
            <v>Senior Clinician £ (Assessor)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</row>
        <row r="259">
          <cell r="A259" t="str">
            <v>Assessor £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</row>
        <row r="260">
          <cell r="AO260">
            <v>0</v>
          </cell>
          <cell r="AP260">
            <v>0</v>
          </cell>
          <cell r="AQ260">
            <v>0</v>
          </cell>
          <cell r="AR260">
            <v>0</v>
          </cell>
        </row>
        <row r="262">
          <cell r="A262" t="str">
            <v>Total</v>
          </cell>
          <cell r="AO262">
            <v>-5897.9497261649994</v>
          </cell>
          <cell r="AP262">
            <v>-8128.1101200322482</v>
          </cell>
          <cell r="AQ262">
            <v>-7049.7139608867874</v>
          </cell>
          <cell r="AR262">
            <v>-21075.773807084035</v>
          </cell>
        </row>
        <row r="265">
          <cell r="A265" t="str">
            <v>Gross Profit bef pay o/hs</v>
          </cell>
          <cell r="AO265">
            <v>18401.507300836522</v>
          </cell>
          <cell r="AP265">
            <v>43431.831940835742</v>
          </cell>
          <cell r="AQ265">
            <v>25964.128506106121</v>
          </cell>
          <cell r="AR265">
            <v>87797.467747778384</v>
          </cell>
        </row>
        <row r="266">
          <cell r="A266" t="str">
            <v>Margin</v>
          </cell>
          <cell r="AO266">
            <v>0.3282194738563014</v>
          </cell>
          <cell r="AP266">
            <v>0.38515793843734414</v>
          </cell>
          <cell r="AQ266">
            <v>0.274317610035195</v>
          </cell>
          <cell r="AR266">
            <v>0.33322477090457198</v>
          </cell>
        </row>
        <row r="268">
          <cell r="A268" t="str">
            <v xml:space="preserve">Gloucester, Wiltshire and Swindon </v>
          </cell>
        </row>
        <row r="269">
          <cell r="A269" t="str">
            <v>Referrals</v>
          </cell>
          <cell r="AO269">
            <v>84.110011999999998</v>
          </cell>
          <cell r="AP269">
            <v>162.43499999999997</v>
          </cell>
          <cell r="AQ269">
            <v>131.91950000000003</v>
          </cell>
          <cell r="AR269">
            <v>378.46451200000001</v>
          </cell>
        </row>
        <row r="270">
          <cell r="A270" t="str">
            <v>Referrals in system</v>
          </cell>
          <cell r="AO270">
            <v>205.92003299999999</v>
          </cell>
          <cell r="AP270">
            <v>487.30499999999995</v>
          </cell>
          <cell r="AQ270">
            <v>442.16549999999995</v>
          </cell>
          <cell r="AR270">
            <v>1135.3905329999998</v>
          </cell>
        </row>
        <row r="272">
          <cell r="A272" t="str">
            <v>Referrals Month 1 of pathway</v>
          </cell>
        </row>
        <row r="273">
          <cell r="A273" t="str">
            <v>Intensive Customers (High)</v>
          </cell>
          <cell r="AO273">
            <v>33.644004800000005</v>
          </cell>
          <cell r="AP273">
            <v>64.974000000000018</v>
          </cell>
          <cell r="AQ273">
            <v>52.767800000000008</v>
          </cell>
          <cell r="AR273">
            <v>151.38580480000002</v>
          </cell>
        </row>
        <row r="274">
          <cell r="A274" t="str">
            <v>Less Intensive Customers (Medium)</v>
          </cell>
          <cell r="AO274">
            <v>25.2330036</v>
          </cell>
          <cell r="AP274">
            <v>48.730499999999999</v>
          </cell>
          <cell r="AQ274">
            <v>39.575850000000003</v>
          </cell>
          <cell r="AR274">
            <v>113.5393536</v>
          </cell>
        </row>
        <row r="275">
          <cell r="A275" t="str">
            <v>Low Intensive Customers (Low)</v>
          </cell>
          <cell r="AO275">
            <v>25.2330036</v>
          </cell>
          <cell r="AP275">
            <v>48.730499999999999</v>
          </cell>
          <cell r="AQ275">
            <v>39.575850000000003</v>
          </cell>
          <cell r="AR275">
            <v>113.5393536</v>
          </cell>
        </row>
        <row r="276">
          <cell r="AO276">
            <v>84.110012000000012</v>
          </cell>
          <cell r="AP276">
            <v>162.43500000000003</v>
          </cell>
          <cell r="AQ276">
            <v>131.91950000000003</v>
          </cell>
          <cell r="AR276">
            <v>378.46451200000001</v>
          </cell>
        </row>
        <row r="278">
          <cell r="A278" t="str">
            <v>Referrals Month 2 of pathway</v>
          </cell>
        </row>
        <row r="279">
          <cell r="A279" t="str">
            <v>Intensive Customers (High)</v>
          </cell>
          <cell r="AO279">
            <v>27.014004800000002</v>
          </cell>
          <cell r="AP279">
            <v>64.974000000000004</v>
          </cell>
          <cell r="AQ279">
            <v>59.397400000000005</v>
          </cell>
          <cell r="AR279">
            <v>151.3854048</v>
          </cell>
        </row>
        <row r="280">
          <cell r="A280" t="str">
            <v>Less Intensive Customers (Medium)</v>
          </cell>
          <cell r="AO280">
            <v>20.2605036</v>
          </cell>
          <cell r="AP280">
            <v>48.730499999999999</v>
          </cell>
          <cell r="AQ280">
            <v>44.548049999999996</v>
          </cell>
          <cell r="AR280">
            <v>113.53905359999999</v>
          </cell>
        </row>
        <row r="281">
          <cell r="A281" t="str">
            <v>Low Intensive Customers (Low)</v>
          </cell>
          <cell r="AO281">
            <v>20.2605036</v>
          </cell>
          <cell r="AP281">
            <v>48.730499999999999</v>
          </cell>
          <cell r="AQ281">
            <v>44.548049999999996</v>
          </cell>
          <cell r="AR281">
            <v>113.53905359999999</v>
          </cell>
        </row>
        <row r="282">
          <cell r="AO282">
            <v>67.535011999999995</v>
          </cell>
          <cell r="AP282">
            <v>162.435</v>
          </cell>
          <cell r="AQ282">
            <v>148.49349999999998</v>
          </cell>
          <cell r="AR282">
            <v>378.46351199999998</v>
          </cell>
        </row>
        <row r="284">
          <cell r="A284" t="str">
            <v>Referrals Month 3 of pathway</v>
          </cell>
        </row>
        <row r="285">
          <cell r="A285" t="str">
            <v>Intensive Customers (High)</v>
          </cell>
          <cell r="AO285">
            <v>21.710004800000004</v>
          </cell>
          <cell r="AP285">
            <v>64.974000000000004</v>
          </cell>
          <cell r="AQ285">
            <v>64.701000000000008</v>
          </cell>
          <cell r="AR285">
            <v>151.38500480000002</v>
          </cell>
        </row>
        <row r="286">
          <cell r="A286" t="str">
            <v>Less Intensive Customers (Medium)</v>
          </cell>
          <cell r="AO286">
            <v>16.282503599999998</v>
          </cell>
          <cell r="AP286">
            <v>48.730499999999999</v>
          </cell>
          <cell r="AQ286">
            <v>48.525749999999995</v>
          </cell>
          <cell r="AR286">
            <v>113.53875359999998</v>
          </cell>
        </row>
        <row r="287">
          <cell r="A287" t="str">
            <v>Low Intensive Customers (Low)</v>
          </cell>
          <cell r="AO287">
            <v>16.282503599999998</v>
          </cell>
          <cell r="AP287">
            <v>48.730499999999999</v>
          </cell>
          <cell r="AQ287">
            <v>48.525749999999995</v>
          </cell>
          <cell r="AR287">
            <v>113.53875359999998</v>
          </cell>
        </row>
        <row r="288">
          <cell r="AO288">
            <v>54.275012000000004</v>
          </cell>
          <cell r="AP288">
            <v>162.435</v>
          </cell>
          <cell r="AQ288">
            <v>161.7525</v>
          </cell>
          <cell r="AR288">
            <v>378.46251199999995</v>
          </cell>
        </row>
        <row r="290">
          <cell r="A290" t="str">
            <v>Total in system</v>
          </cell>
          <cell r="AO290">
            <v>205.92003600000001</v>
          </cell>
          <cell r="AP290">
            <v>487.30500000000001</v>
          </cell>
          <cell r="AQ290">
            <v>442.16550000000001</v>
          </cell>
          <cell r="AR290">
            <v>1135.3905359999999</v>
          </cell>
        </row>
        <row r="292">
          <cell r="A292" t="str">
            <v xml:space="preserve">Inflation index - </v>
          </cell>
        </row>
        <row r="294">
          <cell r="A294" t="str">
            <v>Revenue per customer (based on activity - sign off)</v>
          </cell>
        </row>
        <row r="295">
          <cell r="A295" t="str">
            <v>Intensive Customers (High)</v>
          </cell>
        </row>
        <row r="296">
          <cell r="A296" t="str">
            <v>Less Intensive Customers (Medium)</v>
          </cell>
        </row>
        <row r="297">
          <cell r="A297" t="str">
            <v>Low Intensive Customers (Low)</v>
          </cell>
        </row>
        <row r="299">
          <cell r="A299" t="str">
            <v>Revenue with volume (based on activity)</v>
          </cell>
        </row>
        <row r="300">
          <cell r="A300" t="str">
            <v>Intensive Customers (High)</v>
          </cell>
          <cell r="AO300">
            <v>29707.656238400003</v>
          </cell>
          <cell r="AP300">
            <v>59093.203260000009</v>
          </cell>
          <cell r="AQ300">
            <v>49431.54001466</v>
          </cell>
          <cell r="AR300">
            <v>138232.39951305999</v>
          </cell>
        </row>
        <row r="301">
          <cell r="A301" t="str">
            <v>Less Intensive Customers (Medium)</v>
          </cell>
          <cell r="AO301">
            <v>19118.994525359827</v>
          </cell>
          <cell r="AP301">
            <v>38030.688807874962</v>
          </cell>
          <cell r="AQ301">
            <v>31812.719769484251</v>
          </cell>
          <cell r="AR301">
            <v>88962.403102719036</v>
          </cell>
        </row>
        <row r="302">
          <cell r="A302" t="str">
            <v>Low Intensive Customers (Low)</v>
          </cell>
          <cell r="AO302">
            <v>18409.349877684715</v>
          </cell>
          <cell r="AP302">
            <v>36619.093929069575</v>
          </cell>
          <cell r="AQ302">
            <v>30631.918850144179</v>
          </cell>
          <cell r="AR302">
            <v>85660.362656898476</v>
          </cell>
        </row>
        <row r="303">
          <cell r="A303" t="str">
            <v>Total revenue based on activity</v>
          </cell>
          <cell r="AO303">
            <v>67236.000641444538</v>
          </cell>
          <cell r="AP303">
            <v>133742.98599694454</v>
          </cell>
          <cell r="AQ303">
            <v>111876.17863428843</v>
          </cell>
          <cell r="AR303">
            <v>312855.16527267755</v>
          </cell>
        </row>
        <row r="305">
          <cell r="A305" t="str">
            <v>Hours</v>
          </cell>
        </row>
        <row r="306">
          <cell r="A306" t="str">
            <v>Mentor Hours Month 1 of pathway</v>
          </cell>
        </row>
        <row r="307">
          <cell r="A307" t="str">
            <v>Intensive Customers (High)</v>
          </cell>
          <cell r="AO307">
            <v>220.08786473333336</v>
          </cell>
          <cell r="AP307">
            <v>425.03825000000006</v>
          </cell>
          <cell r="AQ307">
            <v>345.1893583333333</v>
          </cell>
          <cell r="AR307">
            <v>990.31547306666675</v>
          </cell>
        </row>
        <row r="308">
          <cell r="A308" t="str">
            <v>Less Intensive Customers (Medium)</v>
          </cell>
          <cell r="AO308">
            <v>106.18889014999999</v>
          </cell>
          <cell r="AP308">
            <v>205.07418749999999</v>
          </cell>
          <cell r="AQ308">
            <v>166.54836874999995</v>
          </cell>
          <cell r="AR308">
            <v>477.81144639999997</v>
          </cell>
        </row>
        <row r="309">
          <cell r="A309" t="str">
            <v>Low Intensive Customers (Low)</v>
          </cell>
          <cell r="AO309">
            <v>93.572388349999983</v>
          </cell>
          <cell r="AP309">
            <v>180.70893749999999</v>
          </cell>
          <cell r="AQ309">
            <v>146.76044375000001</v>
          </cell>
          <cell r="AR309">
            <v>421.04176959999995</v>
          </cell>
        </row>
        <row r="310">
          <cell r="AO310">
            <v>419.84914323333334</v>
          </cell>
          <cell r="AP310">
            <v>810.82137499999999</v>
          </cell>
          <cell r="AQ310">
            <v>658.49817083333323</v>
          </cell>
          <cell r="AR310">
            <v>1889.1686890666667</v>
          </cell>
        </row>
        <row r="312">
          <cell r="A312" t="str">
            <v>Mentor Hours Month 2 of pathway</v>
          </cell>
        </row>
        <row r="313">
          <cell r="A313" t="str">
            <v>Intensive Customers (High)</v>
          </cell>
          <cell r="AO313">
            <v>122.68860513333334</v>
          </cell>
          <cell r="AP313">
            <v>295.09025000000003</v>
          </cell>
          <cell r="AQ313">
            <v>269.76319166666673</v>
          </cell>
          <cell r="AR313">
            <v>687.54204680000009</v>
          </cell>
        </row>
        <row r="314">
          <cell r="A314" t="str">
            <v>Less Intensive Customers (Medium)</v>
          </cell>
          <cell r="AO314">
            <v>65.00244905000001</v>
          </cell>
          <cell r="AP314">
            <v>156.34368749999999</v>
          </cell>
          <cell r="AQ314">
            <v>142.92499375</v>
          </cell>
          <cell r="AR314">
            <v>364.27113029999998</v>
          </cell>
        </row>
        <row r="315">
          <cell r="A315" t="str">
            <v>Low Intensive Customers (Low)</v>
          </cell>
          <cell r="AO315">
            <v>59.937323150000005</v>
          </cell>
          <cell r="AP315">
            <v>144.16106249999999</v>
          </cell>
          <cell r="AQ315">
            <v>131.78798125</v>
          </cell>
          <cell r="AR315">
            <v>335.88636689999998</v>
          </cell>
        </row>
        <row r="316">
          <cell r="AO316">
            <v>247.62837733333333</v>
          </cell>
          <cell r="AP316">
            <v>595.59500000000003</v>
          </cell>
          <cell r="AQ316">
            <v>544.4761666666667</v>
          </cell>
          <cell r="AR316">
            <v>1387.6995440000001</v>
          </cell>
        </row>
        <row r="318">
          <cell r="A318" t="str">
            <v>Mentor Hours Month 3 of pathway</v>
          </cell>
        </row>
        <row r="319">
          <cell r="A319" t="str">
            <v>Intensive Customers (High)</v>
          </cell>
          <cell r="AO319">
            <v>100.63491808333335</v>
          </cell>
          <cell r="AP319">
            <v>301.18156249999998</v>
          </cell>
          <cell r="AQ319">
            <v>299.91609375000002</v>
          </cell>
          <cell r="AR319">
            <v>701.73257433333333</v>
          </cell>
        </row>
        <row r="320">
          <cell r="A320" t="str">
            <v>Less Intensive Customers (Medium)</v>
          </cell>
          <cell r="AO320">
            <v>59.872122612499993</v>
          </cell>
          <cell r="AP320">
            <v>179.18610937499997</v>
          </cell>
          <cell r="AQ320">
            <v>178.43322656249998</v>
          </cell>
          <cell r="AR320">
            <v>417.49145854999995</v>
          </cell>
        </row>
        <row r="321">
          <cell r="A321" t="str">
            <v>Low Intensive Customers (Low)</v>
          </cell>
          <cell r="AO321">
            <v>54.783840237500002</v>
          </cell>
          <cell r="AP321">
            <v>163.95782812499996</v>
          </cell>
          <cell r="AQ321">
            <v>163.26892968749996</v>
          </cell>
          <cell r="AR321">
            <v>382.01059804999994</v>
          </cell>
        </row>
        <row r="322">
          <cell r="AO322">
            <v>215.29088093333331</v>
          </cell>
          <cell r="AP322">
            <v>644.32549999999992</v>
          </cell>
          <cell r="AQ322">
            <v>641.61824999999999</v>
          </cell>
          <cell r="AR322">
            <v>1501.2346309333332</v>
          </cell>
        </row>
        <row r="323">
          <cell r="A323" t="str">
            <v>Total Mentor Hours of pathway</v>
          </cell>
        </row>
        <row r="324">
          <cell r="A324" t="str">
            <v>Intensive Customers (High)</v>
          </cell>
          <cell r="AO324">
            <v>443.41138795000006</v>
          </cell>
          <cell r="AP324">
            <v>1021.3100624999998</v>
          </cell>
          <cell r="AQ324">
            <v>914.86864375000005</v>
          </cell>
          <cell r="AR324">
            <v>2379.5900941999998</v>
          </cell>
        </row>
        <row r="325">
          <cell r="A325" t="str">
            <v>Less Intensive Customers (Medium)</v>
          </cell>
          <cell r="AO325">
            <v>231.06346181249995</v>
          </cell>
          <cell r="AP325">
            <v>540.60398437499998</v>
          </cell>
          <cell r="AQ325">
            <v>487.90658906249996</v>
          </cell>
          <cell r="AR325">
            <v>1259.57403525</v>
          </cell>
        </row>
        <row r="326">
          <cell r="A326" t="str">
            <v>Low Intensive Customers (Low)</v>
          </cell>
          <cell r="AO326">
            <v>208.29355173749997</v>
          </cell>
          <cell r="AP326">
            <v>488.82782812500005</v>
          </cell>
          <cell r="AQ326">
            <v>441.81735468750003</v>
          </cell>
          <cell r="AR326">
            <v>1138.9387345499999</v>
          </cell>
        </row>
        <row r="327">
          <cell r="AO327">
            <v>882.76840149999998</v>
          </cell>
          <cell r="AP327">
            <v>2050.7418749999997</v>
          </cell>
          <cell r="AQ327">
            <v>1844.5925875</v>
          </cell>
          <cell r="AR327">
            <v>4778.1028639999995</v>
          </cell>
        </row>
        <row r="329">
          <cell r="A329" t="str">
            <v>Assessor Hours - Assessment</v>
          </cell>
          <cell r="AO329">
            <v>315.41254500000002</v>
          </cell>
          <cell r="AP329">
            <v>609.13125000000002</v>
          </cell>
          <cell r="AQ329">
            <v>494.69812500000006</v>
          </cell>
          <cell r="AR329">
            <v>1419.2419200000002</v>
          </cell>
        </row>
        <row r="330">
          <cell r="A330" t="str">
            <v>Assessor Hours - Sign off</v>
          </cell>
          <cell r="AO330">
            <v>54.275011999999997</v>
          </cell>
          <cell r="AP330">
            <v>162.43499999999997</v>
          </cell>
          <cell r="AQ330">
            <v>161.7525</v>
          </cell>
          <cell r="AR330">
            <v>378.46251199999995</v>
          </cell>
        </row>
        <row r="331">
          <cell r="A331" t="str">
            <v>Total</v>
          </cell>
          <cell r="AO331">
            <v>369.68755700000003</v>
          </cell>
          <cell r="AP331">
            <v>771.56624999999997</v>
          </cell>
          <cell r="AQ331">
            <v>656.45062500000006</v>
          </cell>
          <cell r="AR331">
            <v>1797.704432</v>
          </cell>
        </row>
        <row r="333">
          <cell r="A333" t="str">
            <v>FTES reqd</v>
          </cell>
        </row>
        <row r="334">
          <cell r="A334" t="str">
            <v>Mentor FTEs</v>
          </cell>
          <cell r="AO334">
            <v>7.0621472120000002</v>
          </cell>
          <cell r="AP334">
            <v>16.405935000000003</v>
          </cell>
          <cell r="AQ334">
            <v>14.756740700000003</v>
          </cell>
          <cell r="AR334">
            <v>38.224822912000008</v>
          </cell>
        </row>
        <row r="336">
          <cell r="A336" t="str">
            <v>Senior Clinician FTEs (Assessor)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</row>
        <row r="337">
          <cell r="A337" t="str">
            <v>Assessor FTES</v>
          </cell>
          <cell r="AO337">
            <v>2.8166671009523814</v>
          </cell>
          <cell r="AP337">
            <v>5.8786000000000014</v>
          </cell>
          <cell r="AQ337">
            <v>5.0015285714285715</v>
          </cell>
          <cell r="AR337">
            <v>13.696795672380954</v>
          </cell>
        </row>
        <row r="338">
          <cell r="AO338">
            <v>2.8166671009523814</v>
          </cell>
          <cell r="AP338">
            <v>5.8786000000000014</v>
          </cell>
          <cell r="AQ338">
            <v>5.0015285714285715</v>
          </cell>
          <cell r="AR338">
            <v>13.696795672380954</v>
          </cell>
        </row>
        <row r="340">
          <cell r="A340" t="str">
            <v>Total FTEs</v>
          </cell>
          <cell r="AO340">
            <v>9.8788143129523824</v>
          </cell>
          <cell r="AP340">
            <v>22.284535000000005</v>
          </cell>
          <cell r="AQ340">
            <v>19.758269271428574</v>
          </cell>
          <cell r="AR340">
            <v>51.921618584380965</v>
          </cell>
        </row>
        <row r="342">
          <cell r="A342" t="str">
            <v>FTES scheduled</v>
          </cell>
        </row>
        <row r="343">
          <cell r="A343" t="str">
            <v>Mentor FTEs</v>
          </cell>
          <cell r="AO343">
            <v>10.5</v>
          </cell>
          <cell r="AP343">
            <v>18</v>
          </cell>
          <cell r="AQ343">
            <v>16.5</v>
          </cell>
          <cell r="AR343">
            <v>45</v>
          </cell>
        </row>
        <row r="345">
          <cell r="A345" t="str">
            <v>Senior Clinician FTEs (Assessor)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</row>
        <row r="346">
          <cell r="A346" t="str">
            <v>Assessor FTES</v>
          </cell>
          <cell r="AO346">
            <v>2.8166671009523814</v>
          </cell>
          <cell r="AP346">
            <v>5.8786000000000014</v>
          </cell>
          <cell r="AQ346">
            <v>5.0015285714285715</v>
          </cell>
          <cell r="AR346">
            <v>13.696795672380954</v>
          </cell>
        </row>
        <row r="347">
          <cell r="AO347">
            <v>2.8166671009523814</v>
          </cell>
          <cell r="AP347">
            <v>5.8786000000000014</v>
          </cell>
          <cell r="AQ347">
            <v>5.0015285714285715</v>
          </cell>
          <cell r="AR347">
            <v>13.696795672380954</v>
          </cell>
        </row>
        <row r="349">
          <cell r="A349" t="str">
            <v>Total FTES</v>
          </cell>
          <cell r="AO349">
            <v>13.316667100952381</v>
          </cell>
          <cell r="AP349">
            <v>23.878600000000002</v>
          </cell>
          <cell r="AQ349">
            <v>21.501528571428572</v>
          </cell>
          <cell r="AR349">
            <v>58.696795672380958</v>
          </cell>
        </row>
        <row r="351">
          <cell r="A351" t="str">
            <v xml:space="preserve">Inflation index - </v>
          </cell>
        </row>
        <row r="353">
          <cell r="A353" t="str">
            <v>Cost reqd</v>
          </cell>
        </row>
        <row r="354">
          <cell r="A354" t="str">
            <v>Mentor £</v>
          </cell>
          <cell r="AO354">
            <v>-13446.570263535003</v>
          </cell>
          <cell r="AP354">
            <v>-31835.355659961751</v>
          </cell>
          <cell r="AQ354">
            <v>-29424.958836079339</v>
          </cell>
          <cell r="AR354">
            <v>-74706.884759576089</v>
          </cell>
        </row>
        <row r="356">
          <cell r="A356" t="str">
            <v>Senior Clinician £ (Assessor)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</row>
        <row r="357">
          <cell r="A357" t="str">
            <v>Assessor £</v>
          </cell>
          <cell r="AO357">
            <v>-10606.804883970002</v>
          </cell>
          <cell r="AP357">
            <v>-22593.218660623927</v>
          </cell>
          <cell r="AQ357">
            <v>-19726.973185222658</v>
          </cell>
          <cell r="AR357">
            <v>-52926.996729816587</v>
          </cell>
        </row>
        <row r="358">
          <cell r="AO358">
            <v>-10606.804883970002</v>
          </cell>
          <cell r="AP358">
            <v>-22593.218660623927</v>
          </cell>
          <cell r="AQ358">
            <v>-19726.973185222658</v>
          </cell>
          <cell r="AR358">
            <v>-52926.996729816587</v>
          </cell>
        </row>
        <row r="360">
          <cell r="A360" t="str">
            <v>Total</v>
          </cell>
          <cell r="AO360">
            <v>-24053.375147505005</v>
          </cell>
          <cell r="AP360">
            <v>-54428.574320585678</v>
          </cell>
          <cell r="AQ360">
            <v>-49151.932021301996</v>
          </cell>
          <cell r="AR360">
            <v>-127633.88148939268</v>
          </cell>
        </row>
        <row r="362">
          <cell r="A362" t="str">
            <v>Cost Scheduled</v>
          </cell>
        </row>
        <row r="363">
          <cell r="A363" t="str">
            <v>Mentor £</v>
          </cell>
          <cell r="AO363">
            <v>-19944.899999999998</v>
          </cell>
          <cell r="AP363">
            <v>-34969.684499999996</v>
          </cell>
          <cell r="AQ363">
            <v>-32957.773526249999</v>
          </cell>
          <cell r="AR363">
            <v>-87872.358026250004</v>
          </cell>
        </row>
        <row r="365">
          <cell r="A365" t="str">
            <v>Senior Clinician £ (Assessor)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</row>
        <row r="366">
          <cell r="A366" t="str">
            <v>Assessor £</v>
          </cell>
          <cell r="AO366">
            <v>-10606.804883970002</v>
          </cell>
          <cell r="AP366">
            <v>-22593.218660623927</v>
          </cell>
          <cell r="AQ366">
            <v>-19726.973185222658</v>
          </cell>
          <cell r="AR366">
            <v>-52926.996729816587</v>
          </cell>
        </row>
        <row r="367">
          <cell r="AO367">
            <v>-10606.804883970002</v>
          </cell>
          <cell r="AP367">
            <v>-22593.218660623927</v>
          </cell>
          <cell r="AQ367">
            <v>-19726.973185222658</v>
          </cell>
          <cell r="AR367">
            <v>-52926.996729816587</v>
          </cell>
        </row>
        <row r="369">
          <cell r="A369" t="str">
            <v>Total</v>
          </cell>
          <cell r="AO369">
            <v>-30551.70488397</v>
          </cell>
          <cell r="AP369">
            <v>-57562.903160623922</v>
          </cell>
          <cell r="AQ369">
            <v>-52684.746711472661</v>
          </cell>
          <cell r="AR369">
            <v>-140799.35475606658</v>
          </cell>
        </row>
        <row r="371">
          <cell r="A371" t="str">
            <v>Co-ordinate care package</v>
          </cell>
          <cell r="AO371">
            <v>-13950.157712836601</v>
          </cell>
          <cell r="AP371">
            <v>-18161.922255329384</v>
          </cell>
          <cell r="AQ371">
            <v>-22465.467054350913</v>
          </cell>
          <cell r="AR371">
            <v>-54577.547022516897</v>
          </cell>
        </row>
        <row r="373">
          <cell r="A373" t="str">
            <v>Variance</v>
          </cell>
        </row>
        <row r="374">
          <cell r="A374" t="str">
            <v>Mentor FTEs</v>
          </cell>
          <cell r="AO374">
            <v>-3.4378527879999998</v>
          </cell>
          <cell r="AP374">
            <v>-1.594064999999999</v>
          </cell>
          <cell r="AQ374">
            <v>-1.7432592999999992</v>
          </cell>
          <cell r="AR374">
            <v>-6.7751770879999977</v>
          </cell>
        </row>
        <row r="376">
          <cell r="A376" t="str">
            <v>Senior Clinician FTEs (Assessor)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</row>
        <row r="377">
          <cell r="A377" t="str">
            <v>Assessor FTES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</row>
        <row r="378">
          <cell r="AO378">
            <v>0</v>
          </cell>
          <cell r="AP378">
            <v>0</v>
          </cell>
          <cell r="AQ378">
            <v>0</v>
          </cell>
          <cell r="AR378">
            <v>0</v>
          </cell>
        </row>
        <row r="380">
          <cell r="A380" t="str">
            <v>Total FTEs</v>
          </cell>
          <cell r="AO380">
            <v>-3.4378527879999998</v>
          </cell>
          <cell r="AP380">
            <v>-1.594064999999999</v>
          </cell>
          <cell r="AQ380">
            <v>-1.7432592999999992</v>
          </cell>
          <cell r="AR380">
            <v>-6.7751770879999977</v>
          </cell>
        </row>
        <row r="382">
          <cell r="A382" t="str">
            <v>Mentor £</v>
          </cell>
          <cell r="AO382">
            <v>-6498.3297364649989</v>
          </cell>
          <cell r="AP382">
            <v>-3134.3288400382476</v>
          </cell>
          <cell r="AQ382">
            <v>-3532.8146901706641</v>
          </cell>
          <cell r="AR382">
            <v>-13165.473266673911</v>
          </cell>
        </row>
        <row r="384">
          <cell r="A384" t="str">
            <v>Senior Clinician £ (Assessor)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</row>
        <row r="385">
          <cell r="A385" t="str">
            <v>Assessor £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</row>
        <row r="386">
          <cell r="AO386">
            <v>0</v>
          </cell>
          <cell r="AP386">
            <v>0</v>
          </cell>
          <cell r="AQ386">
            <v>0</v>
          </cell>
          <cell r="AR386">
            <v>0</v>
          </cell>
        </row>
        <row r="388">
          <cell r="A388" t="str">
            <v>Total</v>
          </cell>
          <cell r="AO388">
            <v>-6498.3297364649989</v>
          </cell>
          <cell r="AP388">
            <v>-3134.3288400382476</v>
          </cell>
          <cell r="AQ388">
            <v>-3532.8146901706641</v>
          </cell>
          <cell r="AR388">
            <v>-13165.473266673911</v>
          </cell>
        </row>
        <row r="391">
          <cell r="A391" t="str">
            <v>Gross Profit bef pay o/hs</v>
          </cell>
          <cell r="AO391">
            <v>22734.138044637937</v>
          </cell>
          <cell r="AP391">
            <v>58018.160580991243</v>
          </cell>
          <cell r="AQ391">
            <v>36725.964868464856</v>
          </cell>
          <cell r="AR391">
            <v>117478.26349409408</v>
          </cell>
        </row>
        <row r="392">
          <cell r="A392" t="str">
            <v>Margin</v>
          </cell>
          <cell r="AO392">
            <v>0.33812448432015341</v>
          </cell>
          <cell r="AP392">
            <v>0.43380338900401633</v>
          </cell>
          <cell r="AQ392">
            <v>0.32827332249627694</v>
          </cell>
          <cell r="AR392">
            <v>0.37550367241564531</v>
          </cell>
        </row>
        <row r="394">
          <cell r="A394" t="str">
            <v>Leicestershire &amp; Northamptionshire</v>
          </cell>
        </row>
        <row r="395">
          <cell r="A395" t="str">
            <v>Referrals</v>
          </cell>
          <cell r="AO395">
            <v>133.54251200000002</v>
          </cell>
          <cell r="AP395">
            <v>224.54249999999999</v>
          </cell>
          <cell r="AQ395">
            <v>182.197</v>
          </cell>
          <cell r="AR395">
            <v>540.28201200000001</v>
          </cell>
        </row>
        <row r="396">
          <cell r="A396" t="str">
            <v>Referrals in system</v>
          </cell>
          <cell r="AO396">
            <v>336.472533</v>
          </cell>
          <cell r="AP396">
            <v>673.62750000000005</v>
          </cell>
          <cell r="AQ396">
            <v>610.74299999999994</v>
          </cell>
          <cell r="AR396">
            <v>1620.8430330000001</v>
          </cell>
        </row>
        <row r="398">
          <cell r="A398" t="str">
            <v>Referrals Month 1 of pathway</v>
          </cell>
        </row>
        <row r="399">
          <cell r="A399" t="str">
            <v>Intensive Customers (High)</v>
          </cell>
          <cell r="AO399">
            <v>53.417004800000008</v>
          </cell>
          <cell r="AP399">
            <v>89.816999999999993</v>
          </cell>
          <cell r="AQ399">
            <v>72.878800000000012</v>
          </cell>
          <cell r="AR399">
            <v>216.11280480000002</v>
          </cell>
        </row>
        <row r="400">
          <cell r="A400" t="str">
            <v>Less Intensive Customers (Medium)</v>
          </cell>
          <cell r="AO400">
            <v>40.062753600000001</v>
          </cell>
          <cell r="AP400">
            <v>67.362750000000005</v>
          </cell>
          <cell r="AQ400">
            <v>54.659100000000009</v>
          </cell>
          <cell r="AR400">
            <v>162.08460360000004</v>
          </cell>
        </row>
        <row r="401">
          <cell r="A401" t="str">
            <v>Low Intensive Customers (Low)</v>
          </cell>
          <cell r="AO401">
            <v>40.062753600000001</v>
          </cell>
          <cell r="AP401">
            <v>67.362750000000005</v>
          </cell>
          <cell r="AQ401">
            <v>54.659100000000009</v>
          </cell>
          <cell r="AR401">
            <v>162.08460360000004</v>
          </cell>
        </row>
        <row r="402">
          <cell r="AO402">
            <v>133.54251200000002</v>
          </cell>
          <cell r="AP402">
            <v>224.54250000000002</v>
          </cell>
          <cell r="AQ402">
            <v>182.19700000000003</v>
          </cell>
          <cell r="AR402">
            <v>540.28201200000012</v>
          </cell>
        </row>
        <row r="404">
          <cell r="A404" t="str">
            <v>Referrals Month 2 of pathway</v>
          </cell>
        </row>
        <row r="405">
          <cell r="A405" t="str">
            <v>Intensive Customers (High)</v>
          </cell>
          <cell r="AO405">
            <v>44.252004800000009</v>
          </cell>
          <cell r="AP405">
            <v>89.816999999999979</v>
          </cell>
          <cell r="AQ405">
            <v>82.043400000000005</v>
          </cell>
          <cell r="AR405">
            <v>216.11240479999998</v>
          </cell>
        </row>
        <row r="406">
          <cell r="A406" t="str">
            <v>Less Intensive Customers (Medium)</v>
          </cell>
          <cell r="AO406">
            <v>33.189003599999999</v>
          </cell>
          <cell r="AP406">
            <v>67.362750000000005</v>
          </cell>
          <cell r="AQ406">
            <v>61.532550000000008</v>
          </cell>
          <cell r="AR406">
            <v>162.08430360000003</v>
          </cell>
        </row>
        <row r="407">
          <cell r="A407" t="str">
            <v>Low Intensive Customers (Low)</v>
          </cell>
          <cell r="AO407">
            <v>33.189003599999999</v>
          </cell>
          <cell r="AP407">
            <v>67.362750000000005</v>
          </cell>
          <cell r="AQ407">
            <v>61.532550000000008</v>
          </cell>
          <cell r="AR407">
            <v>162.08430360000003</v>
          </cell>
        </row>
        <row r="408">
          <cell r="AO408">
            <v>110.63001200000002</v>
          </cell>
          <cell r="AP408">
            <v>224.54249999999999</v>
          </cell>
          <cell r="AQ408">
            <v>205.10850000000002</v>
          </cell>
          <cell r="AR408">
            <v>540.28101200000003</v>
          </cell>
        </row>
        <row r="410">
          <cell r="A410" t="str">
            <v>Referrals Month 3 of pathway</v>
          </cell>
        </row>
        <row r="411">
          <cell r="A411" t="str">
            <v>Intensive Customers (High)</v>
          </cell>
          <cell r="AO411">
            <v>36.920004800000008</v>
          </cell>
          <cell r="AP411">
            <v>89.816999999999979</v>
          </cell>
          <cell r="AQ411">
            <v>89.375000000000014</v>
          </cell>
          <cell r="AR411">
            <v>216.11200480000002</v>
          </cell>
        </row>
        <row r="412">
          <cell r="A412" t="str">
            <v>Less Intensive Customers (Medium)</v>
          </cell>
          <cell r="AO412">
            <v>27.690003599999997</v>
          </cell>
          <cell r="AP412">
            <v>67.362750000000005</v>
          </cell>
          <cell r="AQ412">
            <v>67.03125</v>
          </cell>
          <cell r="AR412">
            <v>162.08400360000002</v>
          </cell>
        </row>
        <row r="413">
          <cell r="A413" t="str">
            <v>Low Intensive Customers (Low)</v>
          </cell>
          <cell r="AO413">
            <v>27.690003599999997</v>
          </cell>
          <cell r="AP413">
            <v>67.362750000000005</v>
          </cell>
          <cell r="AQ413">
            <v>67.03125</v>
          </cell>
          <cell r="AR413">
            <v>162.08400360000002</v>
          </cell>
        </row>
        <row r="414">
          <cell r="AO414">
            <v>92.300011999999995</v>
          </cell>
          <cell r="AP414">
            <v>224.54249999999999</v>
          </cell>
          <cell r="AQ414">
            <v>223.4375</v>
          </cell>
          <cell r="AR414">
            <v>540.28001200000006</v>
          </cell>
        </row>
        <row r="416">
          <cell r="A416" t="str">
            <v>Total in system</v>
          </cell>
          <cell r="AO416">
            <v>336.47253600000005</v>
          </cell>
          <cell r="AP416">
            <v>673.62750000000005</v>
          </cell>
          <cell r="AQ416">
            <v>610.74300000000005</v>
          </cell>
          <cell r="AR416">
            <v>1620.8430360000002</v>
          </cell>
        </row>
        <row r="418">
          <cell r="A418" t="str">
            <v xml:space="preserve">Inflation index - </v>
          </cell>
        </row>
        <row r="420">
          <cell r="A420" t="str">
            <v>Revenue per customer (based on activity - sign off)</v>
          </cell>
        </row>
        <row r="421">
          <cell r="A421" t="str">
            <v>Intensive Customers (High)</v>
          </cell>
        </row>
        <row r="422">
          <cell r="A422" t="str">
            <v>Less Intensive Customers (Medium)</v>
          </cell>
        </row>
        <row r="423">
          <cell r="A423" t="str">
            <v>Low Intensive Customers (Low)</v>
          </cell>
        </row>
        <row r="425">
          <cell r="A425" t="str">
            <v>Revenue with volume (based on activity)</v>
          </cell>
        </row>
        <row r="426">
          <cell r="A426" t="str">
            <v>Intensive Customers (High)</v>
          </cell>
          <cell r="AO426">
            <v>47167.2152384</v>
          </cell>
          <cell r="AP426">
            <v>81687.66333000001</v>
          </cell>
          <cell r="AQ426">
            <v>68271.016006359976</v>
          </cell>
          <cell r="AR426">
            <v>197125.89457475999</v>
          </cell>
        </row>
        <row r="427">
          <cell r="A427" t="str">
            <v>Less Intensive Customers (Medium)</v>
          </cell>
          <cell r="AO427">
            <v>30355.465361612351</v>
          </cell>
          <cell r="AP427">
            <v>52571.834528533036</v>
          </cell>
          <cell r="AQ427">
            <v>43937.265558471045</v>
          </cell>
          <cell r="AR427">
            <v>126864.56544861643</v>
          </cell>
        </row>
        <row r="428">
          <cell r="A428" t="str">
            <v>Low Intensive Customers (Low)</v>
          </cell>
          <cell r="AO428">
            <v>29228.753729733267</v>
          </cell>
          <cell r="AP428">
            <v>50620.512196066753</v>
          </cell>
          <cell r="AQ428">
            <v>42306.434748007065</v>
          </cell>
          <cell r="AR428">
            <v>122155.70067380709</v>
          </cell>
        </row>
        <row r="429">
          <cell r="A429" t="str">
            <v>Total revenue based on activity</v>
          </cell>
          <cell r="AO429">
            <v>106751.43432974562</v>
          </cell>
          <cell r="AP429">
            <v>184880.01005459981</v>
          </cell>
          <cell r="AQ429">
            <v>154514.71631283808</v>
          </cell>
          <cell r="AR429">
            <v>446146.16069718346</v>
          </cell>
        </row>
        <row r="431">
          <cell r="A431" t="str">
            <v>Hours</v>
          </cell>
        </row>
        <row r="432">
          <cell r="A432" t="str">
            <v>Mentor Hours Month 1 of pathway</v>
          </cell>
        </row>
        <row r="433">
          <cell r="A433" t="str">
            <v>Intensive Customers (High)</v>
          </cell>
          <cell r="AO433">
            <v>349.43623973333337</v>
          </cell>
          <cell r="AP433">
            <v>587.55287500000009</v>
          </cell>
          <cell r="AQ433">
            <v>476.7488166666667</v>
          </cell>
          <cell r="AR433">
            <v>1413.7379314000002</v>
          </cell>
        </row>
        <row r="434">
          <cell r="A434" t="str">
            <v>Less Intensive Customers (Medium)</v>
          </cell>
          <cell r="AO434">
            <v>168.59742139999997</v>
          </cell>
          <cell r="AP434">
            <v>283.48490624999999</v>
          </cell>
          <cell r="AQ434">
            <v>230.02371249999996</v>
          </cell>
          <cell r="AR434">
            <v>682.1060401499999</v>
          </cell>
        </row>
        <row r="435">
          <cell r="A435" t="str">
            <v>Low Intensive Customers (Low)</v>
          </cell>
          <cell r="AO435">
            <v>148.5660446</v>
          </cell>
          <cell r="AP435">
            <v>249.80353124999999</v>
          </cell>
          <cell r="AQ435">
            <v>202.6941625</v>
          </cell>
          <cell r="AR435">
            <v>601.06373834999999</v>
          </cell>
        </row>
        <row r="436">
          <cell r="AO436">
            <v>666.59970573333339</v>
          </cell>
          <cell r="AP436">
            <v>1120.8413125000002</v>
          </cell>
          <cell r="AQ436">
            <v>909.46669166666675</v>
          </cell>
          <cell r="AR436">
            <v>2696.9077098999996</v>
          </cell>
        </row>
        <row r="438">
          <cell r="A438" t="str">
            <v>Mentor Hours Month 2 of pathway</v>
          </cell>
        </row>
        <row r="439">
          <cell r="A439" t="str">
            <v>Intensive Customers (High)</v>
          </cell>
          <cell r="AO439">
            <v>200.97785513333335</v>
          </cell>
          <cell r="AP439">
            <v>407.91887500000007</v>
          </cell>
          <cell r="AQ439">
            <v>372.61377500000003</v>
          </cell>
          <cell r="AR439">
            <v>981.51050513333348</v>
          </cell>
        </row>
        <row r="440">
          <cell r="A440" t="str">
            <v>Less Intensive Customers (Medium)</v>
          </cell>
          <cell r="AO440">
            <v>106.48138654999998</v>
          </cell>
          <cell r="AP440">
            <v>216.12215625000002</v>
          </cell>
          <cell r="AQ440">
            <v>197.41693125000006</v>
          </cell>
          <cell r="AR440">
            <v>520.02047405000008</v>
          </cell>
        </row>
        <row r="441">
          <cell r="A441" t="str">
            <v>Low Intensive Customers (Low)</v>
          </cell>
          <cell r="AO441">
            <v>98.184135650000016</v>
          </cell>
          <cell r="AP441">
            <v>199.28146875000002</v>
          </cell>
          <cell r="AQ441">
            <v>182.03379375</v>
          </cell>
          <cell r="AR441">
            <v>479.49939815000005</v>
          </cell>
        </row>
        <row r="442">
          <cell r="AO442">
            <v>405.64337733333338</v>
          </cell>
          <cell r="AP442">
            <v>823.3225000000001</v>
          </cell>
          <cell r="AQ442">
            <v>752.06450000000007</v>
          </cell>
          <cell r="AR442">
            <v>1981.0303773333335</v>
          </cell>
        </row>
        <row r="444">
          <cell r="A444" t="str">
            <v>Mentor Hours Month 3 of pathway</v>
          </cell>
        </row>
        <row r="445">
          <cell r="A445" t="str">
            <v>Intensive Customers (High)</v>
          </cell>
          <cell r="AO445">
            <v>171.13960558333338</v>
          </cell>
          <cell r="AP445">
            <v>416.33921874999999</v>
          </cell>
          <cell r="AQ445">
            <v>414.29036458333337</v>
          </cell>
          <cell r="AR445">
            <v>1001.7691889166667</v>
          </cell>
        </row>
        <row r="446">
          <cell r="A446" t="str">
            <v>Less Intensive Customers (Medium)</v>
          </cell>
          <cell r="AO446">
            <v>101.8184507375</v>
          </cell>
          <cell r="AP446">
            <v>247.69844531249998</v>
          </cell>
          <cell r="AQ446">
            <v>246.47949218749997</v>
          </cell>
          <cell r="AR446">
            <v>595.99638823750001</v>
          </cell>
        </row>
        <row r="447">
          <cell r="A447" t="str">
            <v>Low Intensive Customers (Low)</v>
          </cell>
          <cell r="AO447">
            <v>93.165324612499987</v>
          </cell>
          <cell r="AP447">
            <v>226.64758593749997</v>
          </cell>
          <cell r="AQ447">
            <v>225.53222656249994</v>
          </cell>
          <cell r="AR447">
            <v>545.34513711249997</v>
          </cell>
        </row>
        <row r="448">
          <cell r="AO448">
            <v>366.12338093333341</v>
          </cell>
          <cell r="AP448">
            <v>890.68525</v>
          </cell>
          <cell r="AQ448">
            <v>886.30208333333326</v>
          </cell>
          <cell r="AR448">
            <v>2143.1107142666669</v>
          </cell>
        </row>
        <row r="449">
          <cell r="A449" t="str">
            <v>Total Mentor Hours of pathway</v>
          </cell>
        </row>
        <row r="450">
          <cell r="A450" t="str">
            <v>Intensive Customers (High)</v>
          </cell>
          <cell r="AO450">
            <v>721.55370045000018</v>
          </cell>
          <cell r="AP450">
            <v>1411.81096875</v>
          </cell>
          <cell r="AQ450">
            <v>1263.6529562500002</v>
          </cell>
          <cell r="AR450">
            <v>3397.0176254500002</v>
          </cell>
        </row>
        <row r="451">
          <cell r="A451" t="str">
            <v>Less Intensive Customers (Medium)</v>
          </cell>
          <cell r="AO451">
            <v>376.89725868749997</v>
          </cell>
          <cell r="AP451">
            <v>747.30550781249997</v>
          </cell>
          <cell r="AQ451">
            <v>673.92013593750005</v>
          </cell>
          <cell r="AR451">
            <v>1798.1229024375002</v>
          </cell>
        </row>
        <row r="452">
          <cell r="A452" t="str">
            <v>Low Intensive Customers (Low)</v>
          </cell>
          <cell r="AO452">
            <v>339.91550486249997</v>
          </cell>
          <cell r="AP452">
            <v>675.73258593750006</v>
          </cell>
          <cell r="AQ452">
            <v>610.26018281250003</v>
          </cell>
          <cell r="AR452">
            <v>1625.9082736125001</v>
          </cell>
        </row>
        <row r="453">
          <cell r="AO453">
            <v>1438.3664640000002</v>
          </cell>
          <cell r="AP453">
            <v>2834.8490624999999</v>
          </cell>
          <cell r="AQ453">
            <v>2547.833275</v>
          </cell>
          <cell r="AR453">
            <v>6821.048801500001</v>
          </cell>
        </row>
        <row r="455">
          <cell r="A455" t="str">
            <v>Assessor Hours - Assessment</v>
          </cell>
          <cell r="AO455">
            <v>500.78442000000007</v>
          </cell>
          <cell r="AP455">
            <v>842.03437499999995</v>
          </cell>
          <cell r="AQ455">
            <v>683.23874999999998</v>
          </cell>
          <cell r="AR455">
            <v>2026.0575450000001</v>
          </cell>
        </row>
        <row r="456">
          <cell r="A456" t="str">
            <v>Assessor Hours - Sign off</v>
          </cell>
          <cell r="AO456">
            <v>92.300012000000009</v>
          </cell>
          <cell r="AP456">
            <v>224.54249999999996</v>
          </cell>
          <cell r="AQ456">
            <v>223.43749999999997</v>
          </cell>
          <cell r="AR456">
            <v>540.28001199999994</v>
          </cell>
        </row>
        <row r="457">
          <cell r="A457" t="str">
            <v>Total</v>
          </cell>
          <cell r="AO457">
            <v>593.08443200000011</v>
          </cell>
          <cell r="AP457">
            <v>1066.576875</v>
          </cell>
          <cell r="AQ457">
            <v>906.67624999999998</v>
          </cell>
          <cell r="AR457">
            <v>2566.3375569999998</v>
          </cell>
        </row>
        <row r="459">
          <cell r="A459" t="str">
            <v>FTES reqd</v>
          </cell>
        </row>
        <row r="460">
          <cell r="A460" t="str">
            <v>Mentor FTEs</v>
          </cell>
          <cell r="AO460">
            <v>11.506931712</v>
          </cell>
          <cell r="AP460">
            <v>22.6787925</v>
          </cell>
          <cell r="AQ460">
            <v>20.382666199999999</v>
          </cell>
          <cell r="AR460">
            <v>54.568390411999999</v>
          </cell>
        </row>
        <row r="462">
          <cell r="A462" t="str">
            <v>Senior Clinician FTEs (Assessor)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</row>
        <row r="463">
          <cell r="A463" t="str">
            <v>Assessor FTES</v>
          </cell>
          <cell r="AO463">
            <v>4.5187385295238096</v>
          </cell>
          <cell r="AP463">
            <v>8.1263000000000005</v>
          </cell>
          <cell r="AQ463">
            <v>6.9080095238095254</v>
          </cell>
          <cell r="AR463">
            <v>19.553048053333335</v>
          </cell>
        </row>
        <row r="464">
          <cell r="AO464">
            <v>4.5187385295238096</v>
          </cell>
          <cell r="AP464">
            <v>8.1263000000000005</v>
          </cell>
          <cell r="AQ464">
            <v>6.9080095238095254</v>
          </cell>
          <cell r="AR464">
            <v>19.553048053333335</v>
          </cell>
        </row>
        <row r="466">
          <cell r="A466" t="str">
            <v>Total FTEs</v>
          </cell>
          <cell r="AO466">
            <v>16.025670241523809</v>
          </cell>
          <cell r="AP466">
            <v>30.805092500000001</v>
          </cell>
          <cell r="AQ466">
            <v>27.290675723809525</v>
          </cell>
          <cell r="AR466">
            <v>74.121438465333341</v>
          </cell>
        </row>
        <row r="468">
          <cell r="A468" t="str">
            <v>FTES scheduled</v>
          </cell>
        </row>
        <row r="469">
          <cell r="A469" t="str">
            <v>Mentor FTEs</v>
          </cell>
          <cell r="AO469">
            <v>16.5</v>
          </cell>
          <cell r="AP469">
            <v>24</v>
          </cell>
          <cell r="AQ469">
            <v>21.5</v>
          </cell>
          <cell r="AR469">
            <v>62</v>
          </cell>
        </row>
        <row r="471">
          <cell r="A471" t="str">
            <v>Senior Clinician FTEs (Assessor)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</row>
        <row r="472">
          <cell r="A472" t="str">
            <v>Assessor FTES</v>
          </cell>
          <cell r="AO472">
            <v>4.5187385295238096</v>
          </cell>
          <cell r="AP472">
            <v>8.1263000000000005</v>
          </cell>
          <cell r="AQ472">
            <v>6.9080095238095254</v>
          </cell>
          <cell r="AR472">
            <v>19.553048053333335</v>
          </cell>
        </row>
        <row r="473">
          <cell r="AO473">
            <v>4.5187385295238096</v>
          </cell>
          <cell r="AP473">
            <v>8.1263000000000005</v>
          </cell>
          <cell r="AQ473">
            <v>6.9080095238095254</v>
          </cell>
          <cell r="AR473">
            <v>19.553048053333335</v>
          </cell>
        </row>
        <row r="475">
          <cell r="A475" t="str">
            <v>Total FTES</v>
          </cell>
          <cell r="AO475">
            <v>21.018738529523809</v>
          </cell>
          <cell r="AP475">
            <v>32.126300000000001</v>
          </cell>
          <cell r="AQ475">
            <v>28.408009523809525</v>
          </cell>
          <cell r="AR475">
            <v>81.553048053333328</v>
          </cell>
        </row>
        <row r="477">
          <cell r="A477" t="str">
            <v xml:space="preserve">Inflation index - </v>
          </cell>
        </row>
        <row r="479">
          <cell r="A479" t="str">
            <v>Cost reqd</v>
          </cell>
        </row>
        <row r="480">
          <cell r="A480" t="str">
            <v>Mentor £</v>
          </cell>
          <cell r="AO480">
            <v>-21855.305134597504</v>
          </cell>
          <cell r="AP480">
            <v>-44007.697529947131</v>
          </cell>
          <cell r="AQ480">
            <v>-40644.117018500838</v>
          </cell>
          <cell r="AR480">
            <v>-106507.11968304547</v>
          </cell>
        </row>
        <row r="482">
          <cell r="A482" t="str">
            <v>Senior Clinician £ (Assessor)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</row>
        <row r="483">
          <cell r="A483" t="str">
            <v>Assessor £</v>
          </cell>
          <cell r="AO483">
            <v>-16978.420478702144</v>
          </cell>
          <cell r="AP483">
            <v>-31231.802266156606</v>
          </cell>
          <cell r="AQ483">
            <v>-27247.493767784046</v>
          </cell>
          <cell r="AR483">
            <v>-75457.716512642801</v>
          </cell>
        </row>
        <row r="484">
          <cell r="AO484">
            <v>-16978.420478702144</v>
          </cell>
          <cell r="AP484">
            <v>-31231.802266156606</v>
          </cell>
          <cell r="AQ484">
            <v>-27247.493767784046</v>
          </cell>
          <cell r="AR484">
            <v>-75457.716512642801</v>
          </cell>
        </row>
        <row r="486">
          <cell r="A486" t="str">
            <v>Total</v>
          </cell>
          <cell r="AO486">
            <v>-38833.725613299648</v>
          </cell>
          <cell r="AP486">
            <v>-75239.499796103744</v>
          </cell>
          <cell r="AQ486">
            <v>-67891.610786284888</v>
          </cell>
          <cell r="AR486">
            <v>-181964.83619568829</v>
          </cell>
        </row>
        <row r="488">
          <cell r="A488" t="str">
            <v>Cost Scheduled</v>
          </cell>
        </row>
        <row r="489">
          <cell r="A489" t="str">
            <v>Mentor £</v>
          </cell>
          <cell r="AO489">
            <v>-31261.949999999997</v>
          </cell>
          <cell r="AP489">
            <v>-46626.245999999992</v>
          </cell>
          <cell r="AQ489">
            <v>-42923.364198750001</v>
          </cell>
          <cell r="AR489">
            <v>-120811.56019875</v>
          </cell>
        </row>
        <row r="491">
          <cell r="A491" t="str">
            <v>Senior Clinician £ (Assessor)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</row>
        <row r="492">
          <cell r="A492" t="str">
            <v>Assessor £</v>
          </cell>
          <cell r="AO492">
            <v>-16978.420478702144</v>
          </cell>
          <cell r="AP492">
            <v>-31231.802266156606</v>
          </cell>
          <cell r="AQ492">
            <v>-27247.493767784046</v>
          </cell>
          <cell r="AR492">
            <v>-75457.716512642801</v>
          </cell>
        </row>
        <row r="493">
          <cell r="AO493">
            <v>-16978.420478702144</v>
          </cell>
          <cell r="AP493">
            <v>-31231.802266156606</v>
          </cell>
          <cell r="AQ493">
            <v>-27247.493767784046</v>
          </cell>
          <cell r="AR493">
            <v>-75457.716512642801</v>
          </cell>
        </row>
        <row r="495">
          <cell r="A495" t="str">
            <v>Total</v>
          </cell>
          <cell r="AO495">
            <v>-48240.370478702142</v>
          </cell>
          <cell r="AP495">
            <v>-77858.048266156606</v>
          </cell>
          <cell r="AQ495">
            <v>-70170.857966534051</v>
          </cell>
          <cell r="AR495">
            <v>-196269.2767113928</v>
          </cell>
        </row>
        <row r="497">
          <cell r="A497" t="str">
            <v>Co-ordinate care package</v>
          </cell>
          <cell r="AO497">
            <v>-22731.315049621051</v>
          </cell>
          <cell r="AP497">
            <v>-25106.186647072969</v>
          </cell>
          <cell r="AQ497">
            <v>-28546.179148048606</v>
          </cell>
          <cell r="AR497">
            <v>-76383.68084474263</v>
          </cell>
        </row>
        <row r="499">
          <cell r="A499" t="str">
            <v>Variance</v>
          </cell>
        </row>
        <row r="500">
          <cell r="A500" t="str">
            <v>Mentor FTEs</v>
          </cell>
          <cell r="AO500">
            <v>-4.993068287999999</v>
          </cell>
          <cell r="AP500">
            <v>-1.3212075000000003</v>
          </cell>
          <cell r="AQ500">
            <v>-1.1173338000000013</v>
          </cell>
          <cell r="AR500">
            <v>-7.4316095880000006</v>
          </cell>
        </row>
        <row r="502">
          <cell r="A502" t="str">
            <v>Senior Clinician FTEs (Assessor)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</row>
        <row r="503">
          <cell r="A503" t="str">
            <v>Assessor FTES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</row>
        <row r="504">
          <cell r="AO504">
            <v>0</v>
          </cell>
          <cell r="AP504">
            <v>0</v>
          </cell>
          <cell r="AQ504">
            <v>0</v>
          </cell>
          <cell r="AR504">
            <v>0</v>
          </cell>
        </row>
        <row r="506">
          <cell r="A506" t="str">
            <v>Total FTEs</v>
          </cell>
          <cell r="AO506">
            <v>-4.993068287999999</v>
          </cell>
          <cell r="AP506">
            <v>-1.3212075000000003</v>
          </cell>
          <cell r="AQ506">
            <v>-1.1173338000000013</v>
          </cell>
          <cell r="AR506">
            <v>-7.4316095880000006</v>
          </cell>
        </row>
        <row r="508">
          <cell r="A508" t="str">
            <v>Mentor £</v>
          </cell>
          <cell r="AO508">
            <v>-9406.6448654024971</v>
          </cell>
          <cell r="AP508">
            <v>-2618.5484700528764</v>
          </cell>
          <cell r="AQ508">
            <v>-2279.2471802491596</v>
          </cell>
          <cell r="AR508">
            <v>-14304.440515704533</v>
          </cell>
        </row>
        <row r="510">
          <cell r="A510" t="str">
            <v>Senior Clinician £ (Assessor)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</row>
        <row r="511">
          <cell r="A511" t="str">
            <v>Assessor £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</row>
        <row r="512">
          <cell r="AO512">
            <v>0</v>
          </cell>
          <cell r="AP512">
            <v>0</v>
          </cell>
          <cell r="AQ512">
            <v>0</v>
          </cell>
          <cell r="AR512">
            <v>0</v>
          </cell>
        </row>
        <row r="514">
          <cell r="A514" t="str">
            <v>Total</v>
          </cell>
          <cell r="AO514">
            <v>-9406.6448654024971</v>
          </cell>
          <cell r="AP514">
            <v>-2618.5484700528764</v>
          </cell>
          <cell r="AQ514">
            <v>-2279.2471802491596</v>
          </cell>
          <cell r="AR514">
            <v>-14304.440515704533</v>
          </cell>
        </row>
        <row r="517">
          <cell r="A517" t="str">
            <v>Gross Profit bef pay o/hs</v>
          </cell>
          <cell r="AO517">
            <v>35779.748801422429</v>
          </cell>
          <cell r="AP517">
            <v>81915.775141370235</v>
          </cell>
          <cell r="AQ517">
            <v>55797.67919825542</v>
          </cell>
          <cell r="AR517">
            <v>173493.20314104803</v>
          </cell>
        </row>
        <row r="518">
          <cell r="A518" t="str">
            <v>Margin</v>
          </cell>
          <cell r="AO518">
            <v>0.3351687874366352</v>
          </cell>
          <cell r="AP518">
            <v>0.44307534988330216</v>
          </cell>
          <cell r="AQ518">
            <v>0.36111563047033463</v>
          </cell>
          <cell r="AR518">
            <v>0.38887077470292192</v>
          </cell>
        </row>
        <row r="520">
          <cell r="A520" t="str">
            <v>West of England</v>
          </cell>
        </row>
        <row r="521">
          <cell r="A521" t="str">
            <v>Referrals</v>
          </cell>
          <cell r="AO521">
            <v>95.680012000000005</v>
          </cell>
          <cell r="AP521">
            <v>167.21250000000001</v>
          </cell>
          <cell r="AQ521">
            <v>136.697</v>
          </cell>
          <cell r="AR521">
            <v>399.58951200000001</v>
          </cell>
        </row>
        <row r="522">
          <cell r="A522" t="str">
            <v>Referrals in system</v>
          </cell>
          <cell r="AO522">
            <v>239.26503300000002</v>
          </cell>
          <cell r="AP522">
            <v>501.63750000000005</v>
          </cell>
          <cell r="AQ522">
            <v>457.86300000000006</v>
          </cell>
          <cell r="AR522">
            <v>1198.7655330000002</v>
          </cell>
        </row>
        <row r="524">
          <cell r="A524" t="str">
            <v>Referrals Month 1 of pathway</v>
          </cell>
        </row>
        <row r="525">
          <cell r="A525" t="str">
            <v>Intensive Customers (High)</v>
          </cell>
          <cell r="AO525">
            <v>38.272004800000005</v>
          </cell>
          <cell r="AP525">
            <v>66.885000000000005</v>
          </cell>
          <cell r="AQ525">
            <v>54.678800000000003</v>
          </cell>
          <cell r="AR525">
            <v>159.83580480000001</v>
          </cell>
        </row>
        <row r="526">
          <cell r="A526" t="str">
            <v>Less Intensive Customers (Medium)</v>
          </cell>
          <cell r="AO526">
            <v>28.704003599999997</v>
          </cell>
          <cell r="AP526">
            <v>50.163749999999993</v>
          </cell>
          <cell r="AQ526">
            <v>41.009100000000004</v>
          </cell>
          <cell r="AR526">
            <v>119.87685359999999</v>
          </cell>
        </row>
        <row r="527">
          <cell r="A527" t="str">
            <v>Low Intensive Customers (Low)</v>
          </cell>
          <cell r="AO527">
            <v>28.704003599999997</v>
          </cell>
          <cell r="AP527">
            <v>50.163749999999993</v>
          </cell>
          <cell r="AQ527">
            <v>41.009100000000004</v>
          </cell>
          <cell r="AR527">
            <v>119.87685359999999</v>
          </cell>
        </row>
        <row r="528">
          <cell r="AO528">
            <v>95.680011999999991</v>
          </cell>
          <cell r="AP528">
            <v>167.21249999999998</v>
          </cell>
          <cell r="AQ528">
            <v>136.697</v>
          </cell>
          <cell r="AR528">
            <v>399.58951200000001</v>
          </cell>
        </row>
        <row r="530">
          <cell r="A530" t="str">
            <v>Referrals Month 2 of pathway</v>
          </cell>
        </row>
        <row r="531">
          <cell r="A531" t="str">
            <v>Intensive Customers (High)</v>
          </cell>
          <cell r="AO531">
            <v>31.447004800000002</v>
          </cell>
          <cell r="AP531">
            <v>66.885000000000005</v>
          </cell>
          <cell r="AQ531">
            <v>61.503400000000006</v>
          </cell>
          <cell r="AR531">
            <v>159.83540480000002</v>
          </cell>
        </row>
        <row r="532">
          <cell r="A532" t="str">
            <v>Less Intensive Customers (Medium)</v>
          </cell>
          <cell r="AO532">
            <v>23.585253599999998</v>
          </cell>
          <cell r="AP532">
            <v>50.163749999999993</v>
          </cell>
          <cell r="AQ532">
            <v>46.127549999999999</v>
          </cell>
          <cell r="AR532">
            <v>119.87655359999999</v>
          </cell>
        </row>
        <row r="533">
          <cell r="A533" t="str">
            <v>Low Intensive Customers (Low)</v>
          </cell>
          <cell r="AO533">
            <v>23.585253599999998</v>
          </cell>
          <cell r="AP533">
            <v>50.163749999999993</v>
          </cell>
          <cell r="AQ533">
            <v>46.127549999999999</v>
          </cell>
          <cell r="AR533">
            <v>119.87655359999999</v>
          </cell>
        </row>
        <row r="534">
          <cell r="AO534">
            <v>78.617512000000005</v>
          </cell>
          <cell r="AP534">
            <v>167.21249999999998</v>
          </cell>
          <cell r="AQ534">
            <v>153.75850000000003</v>
          </cell>
          <cell r="AR534">
            <v>399.58851200000004</v>
          </cell>
        </row>
        <row r="536">
          <cell r="A536" t="str">
            <v>Referrals Month 3 of pathway</v>
          </cell>
        </row>
        <row r="537">
          <cell r="A537" t="str">
            <v>Intensive Customers (High)</v>
          </cell>
          <cell r="AO537">
            <v>25.987004800000001</v>
          </cell>
          <cell r="AP537">
            <v>66.885000000000005</v>
          </cell>
          <cell r="AQ537">
            <v>66.963000000000008</v>
          </cell>
          <cell r="AR537">
            <v>159.83500480000004</v>
          </cell>
        </row>
        <row r="538">
          <cell r="A538" t="str">
            <v>Less Intensive Customers (Medium)</v>
          </cell>
          <cell r="AO538">
            <v>19.490253599999999</v>
          </cell>
          <cell r="AP538">
            <v>50.163749999999993</v>
          </cell>
          <cell r="AQ538">
            <v>50.222249999999995</v>
          </cell>
          <cell r="AR538">
            <v>119.87625359999998</v>
          </cell>
        </row>
        <row r="539">
          <cell r="A539" t="str">
            <v>Low Intensive Customers (Low)</v>
          </cell>
          <cell r="AO539">
            <v>19.490253599999999</v>
          </cell>
          <cell r="AP539">
            <v>50.163749999999993</v>
          </cell>
          <cell r="AQ539">
            <v>50.222249999999995</v>
          </cell>
          <cell r="AR539">
            <v>119.87625359999998</v>
          </cell>
        </row>
        <row r="540">
          <cell r="AO540">
            <v>64.967511999999999</v>
          </cell>
          <cell r="AP540">
            <v>167.21249999999998</v>
          </cell>
          <cell r="AQ540">
            <v>167.4075</v>
          </cell>
          <cell r="AR540">
            <v>399.587512</v>
          </cell>
        </row>
        <row r="542">
          <cell r="A542" t="str">
            <v>Total in system</v>
          </cell>
          <cell r="AO542">
            <v>239.26503600000001</v>
          </cell>
          <cell r="AP542">
            <v>501.63749999999993</v>
          </cell>
          <cell r="AQ542">
            <v>457.86300000000006</v>
          </cell>
          <cell r="AR542">
            <v>1198.7655360000001</v>
          </cell>
        </row>
        <row r="544">
          <cell r="A544" t="str">
            <v xml:space="preserve">Inflation index - </v>
          </cell>
        </row>
        <row r="546">
          <cell r="A546" t="str">
            <v>Revenue per customer (based on activity - sign off)</v>
          </cell>
        </row>
        <row r="547">
          <cell r="A547" t="str">
            <v>Intensive Customers (High)</v>
          </cell>
        </row>
        <row r="548">
          <cell r="A548" t="str">
            <v>Less Intensive Customers (Medium)</v>
          </cell>
        </row>
        <row r="549">
          <cell r="A549" t="str">
            <v>Low Intensive Customers (Low)</v>
          </cell>
        </row>
        <row r="551">
          <cell r="A551" t="str">
            <v>Revenue with volume (based on activity)</v>
          </cell>
        </row>
        <row r="552">
          <cell r="A552" t="str">
            <v>Intensive Customers (High)</v>
          </cell>
          <cell r="AO552">
            <v>33794.180238400004</v>
          </cell>
          <cell r="AP552">
            <v>60831.238649999999</v>
          </cell>
          <cell r="AQ552">
            <v>51221.716466359998</v>
          </cell>
          <cell r="AR552">
            <v>145847.13535475999</v>
          </cell>
        </row>
        <row r="553">
          <cell r="A553" t="str">
            <v>Less Intensive Customers (Medium)</v>
          </cell>
          <cell r="AO553">
            <v>21748.964030754894</v>
          </cell>
          <cell r="AP553">
            <v>39149.238478694802</v>
          </cell>
          <cell r="AQ553">
            <v>32964.825930428691</v>
          </cell>
          <cell r="AR553">
            <v>93863.028439878384</v>
          </cell>
        </row>
        <row r="554">
          <cell r="A554" t="str">
            <v>Low Intensive Customers (Low)</v>
          </cell>
          <cell r="AO554">
            <v>20941.702127079381</v>
          </cell>
          <cell r="AP554">
            <v>37696.126103453971</v>
          </cell>
          <cell r="AQ554">
            <v>31741.261989760114</v>
          </cell>
          <cell r="AR554">
            <v>90379.090220293467</v>
          </cell>
        </row>
        <row r="555">
          <cell r="A555" t="str">
            <v>Total revenue based on activity</v>
          </cell>
          <cell r="AO555">
            <v>76484.846396234279</v>
          </cell>
          <cell r="AP555">
            <v>137676.60323214877</v>
          </cell>
          <cell r="AQ555">
            <v>115927.8043865488</v>
          </cell>
          <cell r="AR555">
            <v>330089.25401493185</v>
          </cell>
        </row>
        <row r="557">
          <cell r="A557" t="str">
            <v>Hours</v>
          </cell>
        </row>
        <row r="558">
          <cell r="A558" t="str">
            <v>Mentor Hours Month 1 of pathway</v>
          </cell>
        </row>
        <row r="559">
          <cell r="A559" t="str">
            <v>Intensive Customers (High)</v>
          </cell>
          <cell r="AO559">
            <v>250.3626980666667</v>
          </cell>
          <cell r="AP559">
            <v>437.53937500000006</v>
          </cell>
          <cell r="AQ559">
            <v>357.69048333333336</v>
          </cell>
          <cell r="AR559">
            <v>1045.5925564000001</v>
          </cell>
        </row>
        <row r="560">
          <cell r="A560" t="str">
            <v>Less Intensive Customers (Medium)</v>
          </cell>
          <cell r="AO560">
            <v>120.79601514999997</v>
          </cell>
          <cell r="AP560">
            <v>211.10578125000001</v>
          </cell>
          <cell r="AQ560">
            <v>172.57996249999999</v>
          </cell>
          <cell r="AR560">
            <v>504.48175889999993</v>
          </cell>
        </row>
        <row r="561">
          <cell r="A561" t="str">
            <v>Low Intensive Customers (Low)</v>
          </cell>
          <cell r="AO561">
            <v>106.44401335000001</v>
          </cell>
          <cell r="AP561">
            <v>186.02390624999998</v>
          </cell>
          <cell r="AQ561">
            <v>152.0754125</v>
          </cell>
          <cell r="AR561">
            <v>444.54333209999993</v>
          </cell>
        </row>
        <row r="562">
          <cell r="AO562">
            <v>477.60272656666666</v>
          </cell>
          <cell r="AP562">
            <v>834.66906250000011</v>
          </cell>
          <cell r="AQ562">
            <v>682.34585833333335</v>
          </cell>
          <cell r="AR562">
            <v>1994.6176473999999</v>
          </cell>
        </row>
        <row r="564">
          <cell r="A564" t="str">
            <v>Mentor Hours Month 2 of pathway</v>
          </cell>
        </row>
        <row r="565">
          <cell r="A565" t="str">
            <v>Intensive Customers (High)</v>
          </cell>
          <cell r="AO565">
            <v>142.82181346666673</v>
          </cell>
          <cell r="AP565">
            <v>303.76937500000003</v>
          </cell>
          <cell r="AQ565">
            <v>279.32794166666673</v>
          </cell>
          <cell r="AR565">
            <v>725.91913013333351</v>
          </cell>
        </row>
        <row r="566">
          <cell r="A566" t="str">
            <v>Less Intensive Customers (Medium)</v>
          </cell>
          <cell r="AO566">
            <v>75.669355300000007</v>
          </cell>
          <cell r="AP566">
            <v>160.94203124999999</v>
          </cell>
          <cell r="AQ566">
            <v>147.99255625000001</v>
          </cell>
          <cell r="AR566">
            <v>384.60394280000003</v>
          </cell>
        </row>
        <row r="567">
          <cell r="A567" t="str">
            <v>Low Intensive Customers (Low)</v>
          </cell>
          <cell r="AO567">
            <v>69.773041899999996</v>
          </cell>
          <cell r="AP567">
            <v>148.40109374999997</v>
          </cell>
          <cell r="AQ567">
            <v>136.46066875</v>
          </cell>
          <cell r="AR567">
            <v>354.63480440000001</v>
          </cell>
        </row>
        <row r="568">
          <cell r="AO568">
            <v>288.26421066666671</v>
          </cell>
          <cell r="AP568">
            <v>613.11249999999995</v>
          </cell>
          <cell r="AQ568">
            <v>563.78116666666676</v>
          </cell>
          <cell r="AR568">
            <v>1465.1578773333335</v>
          </cell>
        </row>
        <row r="570">
          <cell r="A570" t="str">
            <v>Mentor Hours Month 3 of pathway</v>
          </cell>
        </row>
        <row r="571">
          <cell r="A571" t="str">
            <v>Intensive Customers (High)</v>
          </cell>
          <cell r="AO571">
            <v>120.46059516666668</v>
          </cell>
          <cell r="AP571">
            <v>310.03984375000005</v>
          </cell>
          <cell r="AQ571">
            <v>310.40140625000009</v>
          </cell>
          <cell r="AR571">
            <v>740.90184516666682</v>
          </cell>
        </row>
        <row r="572">
          <cell r="A572" t="str">
            <v>Less Intensive Customers (Medium)</v>
          </cell>
          <cell r="AO572">
            <v>71.667286674999986</v>
          </cell>
          <cell r="AP572">
            <v>184.45628906249996</v>
          </cell>
          <cell r="AQ572">
            <v>184.67139843749996</v>
          </cell>
          <cell r="AR572">
            <v>440.79497417499988</v>
          </cell>
        </row>
        <row r="573">
          <cell r="A573" t="str">
            <v>Low Intensive Customers (Low)</v>
          </cell>
          <cell r="AO573">
            <v>65.576582424999998</v>
          </cell>
          <cell r="AP573">
            <v>168.78011718749997</v>
          </cell>
          <cell r="AQ573">
            <v>168.97694531249996</v>
          </cell>
          <cell r="AR573">
            <v>403.33364492499993</v>
          </cell>
        </row>
        <row r="574">
          <cell r="AO574">
            <v>257.70446426666666</v>
          </cell>
          <cell r="AP574">
            <v>663.27625</v>
          </cell>
          <cell r="AQ574">
            <v>664.04975000000002</v>
          </cell>
          <cell r="AR574">
            <v>1585.0304642666665</v>
          </cell>
        </row>
        <row r="575">
          <cell r="A575" t="str">
            <v>Total Mentor Hours of pathway</v>
          </cell>
        </row>
        <row r="576">
          <cell r="A576" t="str">
            <v>Intensive Customers (High)</v>
          </cell>
          <cell r="AO576">
            <v>513.64510670000004</v>
          </cell>
          <cell r="AP576">
            <v>1051.34859375</v>
          </cell>
          <cell r="AQ576">
            <v>947.41983125000013</v>
          </cell>
          <cell r="AR576">
            <v>2512.4135317</v>
          </cell>
        </row>
        <row r="577">
          <cell r="A577" t="str">
            <v>Less Intensive Customers (Medium)</v>
          </cell>
          <cell r="AO577">
            <v>268.13265712499992</v>
          </cell>
          <cell r="AP577">
            <v>556.50410156249995</v>
          </cell>
          <cell r="AQ577">
            <v>505.24391718749996</v>
          </cell>
          <cell r="AR577">
            <v>1329.8806758749997</v>
          </cell>
        </row>
        <row r="578">
          <cell r="A578" t="str">
            <v>Low Intensive Customers (Low)</v>
          </cell>
          <cell r="AO578">
            <v>241.79363767500001</v>
          </cell>
          <cell r="AP578">
            <v>503.20511718749998</v>
          </cell>
          <cell r="AQ578">
            <v>457.51302656249999</v>
          </cell>
          <cell r="AR578">
            <v>1202.511781425</v>
          </cell>
        </row>
        <row r="579">
          <cell r="AO579">
            <v>1023.5714015</v>
          </cell>
          <cell r="AP579">
            <v>2111.0578124999997</v>
          </cell>
          <cell r="AQ579">
            <v>1910.1767750000001</v>
          </cell>
          <cell r="AR579">
            <v>5044.8059889999995</v>
          </cell>
        </row>
        <row r="581">
          <cell r="A581" t="str">
            <v>Assessor Hours - Assessment</v>
          </cell>
          <cell r="AO581">
            <v>358.80004500000001</v>
          </cell>
          <cell r="AP581">
            <v>627.046875</v>
          </cell>
          <cell r="AQ581">
            <v>512.61374999999998</v>
          </cell>
          <cell r="AR581">
            <v>1498.4606699999999</v>
          </cell>
        </row>
        <row r="582">
          <cell r="A582" t="str">
            <v>Assessor Hours - Sign off</v>
          </cell>
          <cell r="AO582">
            <v>64.967511999999999</v>
          </cell>
          <cell r="AP582">
            <v>167.21250000000003</v>
          </cell>
          <cell r="AQ582">
            <v>167.40750000000003</v>
          </cell>
          <cell r="AR582">
            <v>399.58751200000006</v>
          </cell>
        </row>
        <row r="583">
          <cell r="A583" t="str">
            <v>Total</v>
          </cell>
          <cell r="AO583">
            <v>423.76755700000001</v>
          </cell>
          <cell r="AP583">
            <v>794.25937500000009</v>
          </cell>
          <cell r="AQ583">
            <v>680.02125000000001</v>
          </cell>
          <cell r="AR583">
            <v>1898.048182</v>
          </cell>
        </row>
        <row r="585">
          <cell r="A585" t="str">
            <v>FTES reqd</v>
          </cell>
        </row>
        <row r="586">
          <cell r="A586" t="str">
            <v>Mentor FTEs</v>
          </cell>
          <cell r="AO586">
            <v>8.1885712119999994</v>
          </cell>
          <cell r="AP586">
            <v>16.888462499999999</v>
          </cell>
          <cell r="AQ586">
            <v>15.2814142</v>
          </cell>
          <cell r="AR586">
            <v>40.358447912000003</v>
          </cell>
        </row>
        <row r="588">
          <cell r="A588" t="str">
            <v>Senior Clinician FTEs (Assessor)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</row>
        <row r="589">
          <cell r="A589" t="str">
            <v>Assessor FTES</v>
          </cell>
          <cell r="AO589">
            <v>3.228705196190476</v>
          </cell>
          <cell r="AP589">
            <v>6.051499999999999</v>
          </cell>
          <cell r="AQ589">
            <v>5.1811142857142851</v>
          </cell>
          <cell r="AR589">
            <v>14.461319481904761</v>
          </cell>
        </row>
        <row r="590">
          <cell r="AO590">
            <v>3.228705196190476</v>
          </cell>
          <cell r="AP590">
            <v>6.051499999999999</v>
          </cell>
          <cell r="AQ590">
            <v>5.1811142857142851</v>
          </cell>
          <cell r="AR590">
            <v>14.461319481904761</v>
          </cell>
        </row>
        <row r="592">
          <cell r="A592" t="str">
            <v>Total FTEs</v>
          </cell>
          <cell r="AO592">
            <v>11.417276408190475</v>
          </cell>
          <cell r="AP592">
            <v>22.9399625</v>
          </cell>
          <cell r="AQ592">
            <v>20.462528485714287</v>
          </cell>
          <cell r="AR592">
            <v>54.819767393904762</v>
          </cell>
        </row>
        <row r="594">
          <cell r="A594" t="str">
            <v>FTES scheduled</v>
          </cell>
        </row>
        <row r="595">
          <cell r="A595" t="str">
            <v>Mentor FTEs</v>
          </cell>
          <cell r="AO595">
            <v>10.5</v>
          </cell>
          <cell r="AP595">
            <v>18</v>
          </cell>
          <cell r="AQ595">
            <v>17</v>
          </cell>
          <cell r="AR595">
            <v>45.5</v>
          </cell>
        </row>
        <row r="597">
          <cell r="A597" t="str">
            <v>Senior Clinician FTEs (Assessor)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</row>
        <row r="598">
          <cell r="A598" t="str">
            <v>Assessor FTES</v>
          </cell>
          <cell r="AO598">
            <v>3.228705196190476</v>
          </cell>
          <cell r="AP598">
            <v>6.051499999999999</v>
          </cell>
          <cell r="AQ598">
            <v>5.1811142857142851</v>
          </cell>
          <cell r="AR598">
            <v>14.461319481904761</v>
          </cell>
        </row>
        <row r="599">
          <cell r="AO599">
            <v>3.228705196190476</v>
          </cell>
          <cell r="AP599">
            <v>6.051499999999999</v>
          </cell>
          <cell r="AQ599">
            <v>5.1811142857142851</v>
          </cell>
          <cell r="AR599">
            <v>14.461319481904761</v>
          </cell>
        </row>
        <row r="601">
          <cell r="A601" t="str">
            <v>Total FTES</v>
          </cell>
          <cell r="AO601">
            <v>13.728705196190475</v>
          </cell>
          <cell r="AP601">
            <v>24.051499999999997</v>
          </cell>
          <cell r="AQ601">
            <v>22.181114285714287</v>
          </cell>
          <cell r="AR601">
            <v>59.961319481904759</v>
          </cell>
        </row>
        <row r="603">
          <cell r="A603" t="str">
            <v xml:space="preserve">Inflation index - </v>
          </cell>
        </row>
        <row r="605">
          <cell r="A605" t="str">
            <v>Cost reqd</v>
          </cell>
        </row>
        <row r="606">
          <cell r="A606" t="str">
            <v>Mentor £</v>
          </cell>
          <cell r="AO606">
            <v>-15562.731539497501</v>
          </cell>
          <cell r="AP606">
            <v>-32771.689649960623</v>
          </cell>
          <cell r="AQ606">
            <v>-30475.388825503367</v>
          </cell>
          <cell r="AR606">
            <v>-78809.810014961491</v>
          </cell>
        </row>
        <row r="608">
          <cell r="A608" t="str">
            <v>Senior Clinician £ (Assessor)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</row>
        <row r="609">
          <cell r="A609" t="str">
            <v>Assessor £</v>
          </cell>
          <cell r="AO609">
            <v>-12138.457137130716</v>
          </cell>
          <cell r="AP609">
            <v>-23257.725091818746</v>
          </cell>
          <cell r="AQ609">
            <v>-20438.430228727586</v>
          </cell>
          <cell r="AR609">
            <v>-55834.612457677045</v>
          </cell>
        </row>
        <row r="610">
          <cell r="AO610">
            <v>-12138.457137130716</v>
          </cell>
          <cell r="AP610">
            <v>-23257.725091818746</v>
          </cell>
          <cell r="AQ610">
            <v>-20438.430228727586</v>
          </cell>
          <cell r="AR610">
            <v>-55834.612457677045</v>
          </cell>
        </row>
        <row r="612">
          <cell r="A612" t="str">
            <v>Total</v>
          </cell>
          <cell r="AO612">
            <v>-27701.188676628219</v>
          </cell>
          <cell r="AP612">
            <v>-56029.414741779372</v>
          </cell>
          <cell r="AQ612">
            <v>-50913.819054230953</v>
          </cell>
          <cell r="AR612">
            <v>-134644.42247263854</v>
          </cell>
        </row>
        <row r="614">
          <cell r="A614" t="str">
            <v>Cost Scheduled</v>
          </cell>
        </row>
        <row r="615">
          <cell r="A615" t="str">
            <v>Mentor £</v>
          </cell>
          <cell r="AO615">
            <v>-19944.899999999998</v>
          </cell>
          <cell r="AP615">
            <v>-34969.684499999996</v>
          </cell>
          <cell r="AQ615">
            <v>-33978.107362499999</v>
          </cell>
          <cell r="AR615">
            <v>-88892.691862499996</v>
          </cell>
        </row>
        <row r="617">
          <cell r="A617" t="str">
            <v>Senior Clinician £ (Assessor)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</row>
        <row r="618">
          <cell r="A618" t="str">
            <v>Assessor £</v>
          </cell>
          <cell r="AO618">
            <v>-12138.457137130716</v>
          </cell>
          <cell r="AP618">
            <v>-23257.725091818746</v>
          </cell>
          <cell r="AQ618">
            <v>-20438.430228727586</v>
          </cell>
          <cell r="AR618">
            <v>-55834.612457677045</v>
          </cell>
        </row>
        <row r="619">
          <cell r="AO619">
            <v>-12138.457137130716</v>
          </cell>
          <cell r="AP619">
            <v>-23257.725091818746</v>
          </cell>
          <cell r="AQ619">
            <v>-20438.430228727586</v>
          </cell>
          <cell r="AR619">
            <v>-55834.612457677045</v>
          </cell>
        </row>
        <row r="621">
          <cell r="A621" t="str">
            <v>Total</v>
          </cell>
          <cell r="AO621">
            <v>-32083.357137130712</v>
          </cell>
          <cell r="AP621">
            <v>-58227.409591818738</v>
          </cell>
          <cell r="AQ621">
            <v>-54416.537591227585</v>
          </cell>
          <cell r="AR621">
            <v>-144727.30432017703</v>
          </cell>
        </row>
        <row r="623">
          <cell r="A623" t="str">
            <v>Co-ordinate care package</v>
          </cell>
          <cell r="AO623">
            <v>-16331.561736153273</v>
          </cell>
          <cell r="AP623">
            <v>-18696.096439309662</v>
          </cell>
          <cell r="AQ623">
            <v>-23130.72218777227</v>
          </cell>
          <cell r="AR623">
            <v>-58158.380363235206</v>
          </cell>
        </row>
        <row r="625">
          <cell r="A625" t="str">
            <v>Variance</v>
          </cell>
        </row>
        <row r="626">
          <cell r="A626" t="str">
            <v>Mentor FTEs</v>
          </cell>
          <cell r="AO626">
            <v>-2.3114287879999993</v>
          </cell>
          <cell r="AP626">
            <v>-1.1115374999999992</v>
          </cell>
          <cell r="AQ626">
            <v>-1.7185857999999994</v>
          </cell>
          <cell r="AR626">
            <v>-5.1415520879999983</v>
          </cell>
        </row>
        <row r="628">
          <cell r="A628" t="str">
            <v>Senior Clinician FTEs (Assessor)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</row>
        <row r="629">
          <cell r="A629" t="str">
            <v>Assessor FTES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</row>
        <row r="630">
          <cell r="AO630">
            <v>0</v>
          </cell>
          <cell r="AP630">
            <v>0</v>
          </cell>
          <cell r="AQ630">
            <v>0</v>
          </cell>
          <cell r="AR630">
            <v>0</v>
          </cell>
        </row>
        <row r="632">
          <cell r="A632" t="str">
            <v>Total FTEs</v>
          </cell>
          <cell r="AO632">
            <v>-2.3114287879999993</v>
          </cell>
          <cell r="AP632">
            <v>-1.1115374999999992</v>
          </cell>
          <cell r="AQ632">
            <v>-1.7185857999999994</v>
          </cell>
          <cell r="AR632">
            <v>-5.1415520879999983</v>
          </cell>
        </row>
        <row r="634">
          <cell r="A634" t="str">
            <v>Mentor £</v>
          </cell>
          <cell r="AO634">
            <v>-4382.1684605024984</v>
          </cell>
          <cell r="AP634">
            <v>-2197.9948500393721</v>
          </cell>
          <cell r="AQ634">
            <v>-3502.7185369966364</v>
          </cell>
          <cell r="AR634">
            <v>-10082.881847538507</v>
          </cell>
        </row>
        <row r="636">
          <cell r="A636" t="str">
            <v>Senior Clinician £ (Assessor)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</row>
        <row r="637">
          <cell r="A637" t="str">
            <v>Assessor £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</row>
        <row r="638">
          <cell r="AO638">
            <v>0</v>
          </cell>
          <cell r="AP638">
            <v>0</v>
          </cell>
          <cell r="AQ638">
            <v>0</v>
          </cell>
          <cell r="AR638">
            <v>0</v>
          </cell>
        </row>
        <row r="640">
          <cell r="A640" t="str">
            <v>Total</v>
          </cell>
          <cell r="AO640">
            <v>-4382.1684605024984</v>
          </cell>
          <cell r="AP640">
            <v>-2197.9948500393721</v>
          </cell>
          <cell r="AQ640">
            <v>-3502.7185369966364</v>
          </cell>
          <cell r="AR640">
            <v>-10082.881847538507</v>
          </cell>
        </row>
        <row r="643">
          <cell r="A643" t="str">
            <v>Gross Profit bef pay o/hs</v>
          </cell>
          <cell r="AO643">
            <v>28069.927522950296</v>
          </cell>
          <cell r="AP643">
            <v>60753.09720102037</v>
          </cell>
          <cell r="AQ643">
            <v>38380.544607548945</v>
          </cell>
          <cell r="AR643">
            <v>127203.56933151961</v>
          </cell>
        </row>
        <row r="644">
          <cell r="A644" t="str">
            <v>Margin</v>
          </cell>
          <cell r="AO644">
            <v>0.36699985481480046</v>
          </cell>
          <cell r="AP644">
            <v>0.44127394034104084</v>
          </cell>
          <cell r="AQ644">
            <v>0.33107281562560392</v>
          </cell>
          <cell r="AR644">
            <v>0.3853611342517847</v>
          </cell>
        </row>
        <row r="646">
          <cell r="A646" t="str">
            <v>ALL REGIONS</v>
          </cell>
        </row>
        <row r="647">
          <cell r="A647" t="str">
            <v>Referrals</v>
          </cell>
          <cell r="AO647">
            <v>455.29255999999998</v>
          </cell>
          <cell r="AP647">
            <v>818.54499999999996</v>
          </cell>
          <cell r="AQ647">
            <v>662.00250000000005</v>
          </cell>
          <cell r="AR647">
            <v>1935.84006</v>
          </cell>
        </row>
        <row r="648">
          <cell r="A648" t="str">
            <v>Referrals in system</v>
          </cell>
          <cell r="AO648">
            <v>1132.0076649999999</v>
          </cell>
          <cell r="AP648">
            <v>2455.6350000000002</v>
          </cell>
          <cell r="AQ648">
            <v>2219.8625000000002</v>
          </cell>
          <cell r="AR648">
            <v>5807.5051650000005</v>
          </cell>
        </row>
        <row r="650">
          <cell r="A650" t="str">
            <v>Referrals Month 1 of pathway</v>
          </cell>
        </row>
        <row r="651">
          <cell r="A651" t="str">
            <v>Intensive Customers (High)</v>
          </cell>
          <cell r="AO651">
            <v>182.11702399999999</v>
          </cell>
          <cell r="AP651">
            <v>327.41800000000006</v>
          </cell>
          <cell r="AQ651">
            <v>264.80100000000004</v>
          </cell>
          <cell r="AR651">
            <v>774.33602400000007</v>
          </cell>
        </row>
        <row r="652">
          <cell r="A652" t="str">
            <v>Less Intensive Customers (Medium)</v>
          </cell>
          <cell r="AO652">
            <v>136.58776799999998</v>
          </cell>
          <cell r="AP652">
            <v>245.56349999999998</v>
          </cell>
          <cell r="AQ652">
            <v>198.60074999999995</v>
          </cell>
          <cell r="AR652">
            <v>580.75201799999991</v>
          </cell>
        </row>
        <row r="653">
          <cell r="A653" t="str">
            <v>Low Intensive Customers (Low)</v>
          </cell>
          <cell r="AO653">
            <v>136.58776799999998</v>
          </cell>
          <cell r="AP653">
            <v>245.56349999999998</v>
          </cell>
          <cell r="AQ653">
            <v>198.60074999999995</v>
          </cell>
          <cell r="AR653">
            <v>580.75201799999991</v>
          </cell>
        </row>
        <row r="654">
          <cell r="AO654">
            <v>455.29255999999998</v>
          </cell>
          <cell r="AP654">
            <v>818.54500000000007</v>
          </cell>
          <cell r="AQ654">
            <v>662.00249999999994</v>
          </cell>
          <cell r="AR654">
            <v>1935.8400599999998</v>
          </cell>
        </row>
        <row r="656">
          <cell r="A656" t="str">
            <v>Referrals Month 2 of pathway</v>
          </cell>
        </row>
        <row r="657">
          <cell r="A657" t="str">
            <v>Intensive Customers (High)</v>
          </cell>
          <cell r="AO657">
            <v>148.70702399999999</v>
          </cell>
          <cell r="AP657">
            <v>327.41800000000001</v>
          </cell>
          <cell r="AQ657">
            <v>298.20900000000006</v>
          </cell>
          <cell r="AR657">
            <v>774.334024</v>
          </cell>
        </row>
        <row r="658">
          <cell r="A658" t="str">
            <v>Less Intensive Customers (Medium)</v>
          </cell>
          <cell r="AO658">
            <v>111.53026799999998</v>
          </cell>
          <cell r="AP658">
            <v>245.56349999999998</v>
          </cell>
          <cell r="AQ658">
            <v>223.65674999999996</v>
          </cell>
          <cell r="AR658">
            <v>580.75051799999994</v>
          </cell>
        </row>
        <row r="659">
          <cell r="A659" t="str">
            <v>Low Intensive Customers (Low)</v>
          </cell>
          <cell r="AO659">
            <v>111.53026799999998</v>
          </cell>
          <cell r="AP659">
            <v>245.56349999999998</v>
          </cell>
          <cell r="AQ659">
            <v>223.65674999999996</v>
          </cell>
          <cell r="AR659">
            <v>580.75051799999994</v>
          </cell>
        </row>
        <row r="660">
          <cell r="AO660">
            <v>371.76755999999995</v>
          </cell>
          <cell r="AP660">
            <v>818.54499999999996</v>
          </cell>
          <cell r="AQ660">
            <v>745.52250000000004</v>
          </cell>
          <cell r="AR660">
            <v>1935.8350599999999</v>
          </cell>
        </row>
        <row r="662">
          <cell r="A662" t="str">
            <v>Referrals Month 3 of pathway</v>
          </cell>
        </row>
        <row r="663">
          <cell r="A663" t="str">
            <v>Intensive Customers (High)</v>
          </cell>
          <cell r="AO663">
            <v>121.97902399999998</v>
          </cell>
          <cell r="AP663">
            <v>327.41800000000001</v>
          </cell>
          <cell r="AQ663">
            <v>324.93500000000006</v>
          </cell>
          <cell r="AR663">
            <v>774.33202400000005</v>
          </cell>
        </row>
        <row r="664">
          <cell r="A664" t="str">
            <v>Less Intensive Customers (Medium)</v>
          </cell>
          <cell r="AO664">
            <v>91.484267999999986</v>
          </cell>
          <cell r="AP664">
            <v>245.56349999999998</v>
          </cell>
          <cell r="AQ664">
            <v>243.70124999999996</v>
          </cell>
          <cell r="AR664">
            <v>580.74901799999998</v>
          </cell>
        </row>
        <row r="665">
          <cell r="A665" t="str">
            <v>Low Intensive Customers (Low)</v>
          </cell>
          <cell r="AO665">
            <v>91.484267999999986</v>
          </cell>
          <cell r="AP665">
            <v>245.56349999999998</v>
          </cell>
          <cell r="AQ665">
            <v>243.70124999999996</v>
          </cell>
          <cell r="AR665">
            <v>580.74901799999998</v>
          </cell>
        </row>
        <row r="666">
          <cell r="AO666">
            <v>304.94755999999995</v>
          </cell>
          <cell r="AP666">
            <v>818.54499999999996</v>
          </cell>
          <cell r="AQ666">
            <v>812.33749999999998</v>
          </cell>
          <cell r="AR666">
            <v>1935.83006</v>
          </cell>
        </row>
        <row r="668">
          <cell r="A668" t="str">
            <v>Total in system</v>
          </cell>
          <cell r="AO668">
            <v>1132.0076799999997</v>
          </cell>
          <cell r="AP668">
            <v>2455.6350000000002</v>
          </cell>
          <cell r="AQ668">
            <v>2219.8625000000002</v>
          </cell>
          <cell r="AR668">
            <v>5807.5051800000001</v>
          </cell>
        </row>
        <row r="672">
          <cell r="A672" t="str">
            <v>Revenue per customer (based on activity - sign off)</v>
          </cell>
        </row>
        <row r="673">
          <cell r="A673" t="str">
            <v>Intensive Customers (High)</v>
          </cell>
          <cell r="AO673">
            <v>883.00000000000011</v>
          </cell>
          <cell r="AP673">
            <v>909.4899999999999</v>
          </cell>
          <cell r="AQ673">
            <v>936.77470000000005</v>
          </cell>
          <cell r="AR673">
            <v>912.59037994427604</v>
          </cell>
        </row>
        <row r="674">
          <cell r="A674" t="str">
            <v>Less Intensive Customers (Medium)</v>
          </cell>
          <cell r="AO674">
            <v>757.69792722416253</v>
          </cell>
          <cell r="AP674">
            <v>780.42886504088744</v>
          </cell>
          <cell r="AQ674">
            <v>803.84173099211398</v>
          </cell>
          <cell r="AR674">
            <v>783.08928571742797</v>
          </cell>
        </row>
        <row r="675">
          <cell r="A675" t="str">
            <v>Low Intensive Customers (Low)</v>
          </cell>
          <cell r="AO675">
            <v>729.57425796446682</v>
          </cell>
          <cell r="AP675">
            <v>751.46148570340063</v>
          </cell>
          <cell r="AQ675">
            <v>774.00533027450285</v>
          </cell>
          <cell r="AR675">
            <v>754.02315885997268</v>
          </cell>
        </row>
        <row r="676">
          <cell r="A676" t="str">
            <v>Average</v>
          </cell>
          <cell r="AO676">
            <v>799.38165555658884</v>
          </cell>
          <cell r="AP676">
            <v>823.36310522328631</v>
          </cell>
          <cell r="AQ676">
            <v>848.06399837998515</v>
          </cell>
          <cell r="AR676">
            <v>826.16988535093071</v>
          </cell>
        </row>
        <row r="677">
          <cell r="A677" t="str">
            <v>Revenue with volume (based on activity)</v>
          </cell>
        </row>
        <row r="678">
          <cell r="A678" t="str">
            <v>Intensive Customers (High)</v>
          </cell>
          <cell r="AO678">
            <v>160809.332192</v>
          </cell>
          <cell r="AP678">
            <v>297783.39682000002</v>
          </cell>
          <cell r="AQ678">
            <v>248058.87733470005</v>
          </cell>
          <cell r="AR678">
            <v>706651.60634670011</v>
          </cell>
        </row>
        <row r="679">
          <cell r="A679" t="str">
            <v>Less Intensive Customers (Medium)</v>
          </cell>
          <cell r="AO679">
            <v>103492.26869777478</v>
          </cell>
          <cell r="AP679">
            <v>191644.84360046795</v>
          </cell>
          <cell r="AQ679">
            <v>159643.57065633204</v>
          </cell>
          <cell r="AR679">
            <v>454780.68295457482</v>
          </cell>
        </row>
        <row r="680">
          <cell r="A680" t="str">
            <v>Low Intensive Customers (Low)</v>
          </cell>
          <cell r="AO680">
            <v>99650.91948562274</v>
          </cell>
          <cell r="AP680">
            <v>184531.51254452701</v>
          </cell>
          <cell r="AQ680">
            <v>153718.03909651394</v>
          </cell>
          <cell r="AR680">
            <v>437900.47112666367</v>
          </cell>
        </row>
        <row r="681">
          <cell r="A681" t="str">
            <v>Total revenue based on activity</v>
          </cell>
          <cell r="AO681">
            <v>363952.52037539752</v>
          </cell>
          <cell r="AP681">
            <v>673959.75296499499</v>
          </cell>
          <cell r="AQ681">
            <v>561420.48708754603</v>
          </cell>
          <cell r="AR681">
            <v>1599332.7604279385</v>
          </cell>
        </row>
        <row r="683">
          <cell r="A683" t="str">
            <v>Setup costs</v>
          </cell>
          <cell r="AO683">
            <v>150000</v>
          </cell>
          <cell r="AP683">
            <v>0</v>
          </cell>
          <cell r="AQ683">
            <v>0</v>
          </cell>
          <cell r="AR683">
            <v>150000</v>
          </cell>
        </row>
        <row r="685">
          <cell r="A685" t="str">
            <v>Revenue</v>
          </cell>
          <cell r="AO685">
            <v>513952.52037539752</v>
          </cell>
          <cell r="AP685">
            <v>673959.75296499499</v>
          </cell>
          <cell r="AQ685">
            <v>561420.48708754592</v>
          </cell>
          <cell r="AR685">
            <v>1749332.7604279383</v>
          </cell>
        </row>
        <row r="687">
          <cell r="A687" t="str">
            <v>Hours</v>
          </cell>
        </row>
        <row r="688">
          <cell r="A688" t="str">
            <v>Mentor Hours Month 1 of pathway</v>
          </cell>
        </row>
        <row r="689">
          <cell r="A689" t="str">
            <v>Intensive Customers (High)</v>
          </cell>
          <cell r="AO689">
            <v>1191.3488653333334</v>
          </cell>
          <cell r="AP689">
            <v>2141.8594166666671</v>
          </cell>
          <cell r="AQ689">
            <v>1732.2398750000002</v>
          </cell>
          <cell r="AR689">
            <v>5065.4481570000007</v>
          </cell>
        </row>
        <row r="690">
          <cell r="A690" t="str">
            <v>Less Intensive Customers (Medium)</v>
          </cell>
          <cell r="AO690">
            <v>574.80685699999992</v>
          </cell>
          <cell r="AP690">
            <v>1033.4130624999998</v>
          </cell>
          <cell r="AQ690">
            <v>835.77815624999994</v>
          </cell>
          <cell r="AR690">
            <v>2443.9980757499998</v>
          </cell>
        </row>
        <row r="691">
          <cell r="A691" t="str">
            <v>Low Intensive Customers (Low)</v>
          </cell>
          <cell r="AO691">
            <v>506.51297299999993</v>
          </cell>
          <cell r="AP691">
            <v>910.63131250000015</v>
          </cell>
          <cell r="AQ691">
            <v>736.47778124999991</v>
          </cell>
          <cell r="AR691">
            <v>2153.6220667500002</v>
          </cell>
        </row>
        <row r="692">
          <cell r="AO692">
            <v>2272.6686953333333</v>
          </cell>
          <cell r="AP692">
            <v>4085.9037916666671</v>
          </cell>
          <cell r="AQ692">
            <v>3304.4958125000003</v>
          </cell>
          <cell r="AR692">
            <v>9663.0682995000006</v>
          </cell>
        </row>
        <row r="694">
          <cell r="A694" t="str">
            <v>Mentor Hours Month 2 of pathway</v>
          </cell>
        </row>
        <row r="695">
          <cell r="A695" t="str">
            <v>Intensive Customers (High)</v>
          </cell>
          <cell r="AO695">
            <v>675.37773400000015</v>
          </cell>
          <cell r="AP695">
            <v>1487.0234166666669</v>
          </cell>
          <cell r="AQ695">
            <v>1354.3658750000004</v>
          </cell>
          <cell r="AR695">
            <v>3516.7670256666675</v>
          </cell>
        </row>
        <row r="696">
          <cell r="A696" t="str">
            <v>Less Intensive Customers (Medium)</v>
          </cell>
          <cell r="AO696">
            <v>357.82627650000001</v>
          </cell>
          <cell r="AP696">
            <v>787.84956250000016</v>
          </cell>
          <cell r="AQ696">
            <v>717.56540624999991</v>
          </cell>
          <cell r="AR696">
            <v>1863.2412452500002</v>
          </cell>
        </row>
        <row r="697">
          <cell r="A697" t="str">
            <v>Low Intensive Customers (Low)</v>
          </cell>
          <cell r="AO697">
            <v>329.94370950000001</v>
          </cell>
          <cell r="AP697">
            <v>726.4586875</v>
          </cell>
          <cell r="AQ697">
            <v>661.65121875</v>
          </cell>
          <cell r="AR697">
            <v>1718.0536157500001</v>
          </cell>
        </row>
        <row r="698">
          <cell r="AO698">
            <v>1363.1477200000002</v>
          </cell>
          <cell r="AP698">
            <v>3001.3316666666669</v>
          </cell>
          <cell r="AQ698">
            <v>2733.5825000000004</v>
          </cell>
          <cell r="AR698">
            <v>7098.0618866666673</v>
          </cell>
        </row>
        <row r="700">
          <cell r="A700" t="str">
            <v>Mentor Hours Month 3 of pathway</v>
          </cell>
        </row>
        <row r="701">
          <cell r="A701" t="str">
            <v>Intensive Customers (High)</v>
          </cell>
          <cell r="AO701">
            <v>565.42360083333335</v>
          </cell>
          <cell r="AP701">
            <v>1517.7188541666669</v>
          </cell>
          <cell r="AQ701">
            <v>1506.209114583334</v>
          </cell>
          <cell r="AR701">
            <v>3589.3515695833339</v>
          </cell>
        </row>
        <row r="702">
          <cell r="A702" t="str">
            <v>Less Intensive Customers (Medium)</v>
          </cell>
          <cell r="AO702">
            <v>336.39527712499995</v>
          </cell>
          <cell r="AP702">
            <v>902.9574531249998</v>
          </cell>
          <cell r="AQ702">
            <v>896.10980468749983</v>
          </cell>
          <cell r="AR702">
            <v>2135.4625349374996</v>
          </cell>
        </row>
        <row r="703">
          <cell r="A703" t="str">
            <v>Low Intensive Customers (Low)</v>
          </cell>
          <cell r="AO703">
            <v>307.80644337499996</v>
          </cell>
          <cell r="AP703">
            <v>826.21885937499985</v>
          </cell>
          <cell r="AQ703">
            <v>819.95316406249992</v>
          </cell>
          <cell r="AR703">
            <v>1953.9784668124998</v>
          </cell>
        </row>
        <row r="704">
          <cell r="AO704">
            <v>1209.6253213333334</v>
          </cell>
          <cell r="AP704">
            <v>3246.8951666666662</v>
          </cell>
          <cell r="AQ704">
            <v>3222.2720833333337</v>
          </cell>
          <cell r="AR704">
            <v>7678.7925713333334</v>
          </cell>
        </row>
        <row r="705">
          <cell r="A705" t="str">
            <v>Total Mentor Hours of pathway</v>
          </cell>
        </row>
        <row r="706">
          <cell r="A706" t="str">
            <v>Intensive Customers (High)</v>
          </cell>
          <cell r="AO706">
            <v>2432.1502001666672</v>
          </cell>
          <cell r="AP706">
            <v>5146.6016874999996</v>
          </cell>
          <cell r="AQ706">
            <v>4592.8148645833335</v>
          </cell>
          <cell r="AR706">
            <v>12171.566752250001</v>
          </cell>
        </row>
        <row r="707">
          <cell r="A707" t="str">
            <v>Less Intensive Customers (Medium)</v>
          </cell>
          <cell r="AO707">
            <v>1269.0284106249999</v>
          </cell>
          <cell r="AP707">
            <v>2724.2200781249994</v>
          </cell>
          <cell r="AQ707">
            <v>2449.4533671875001</v>
          </cell>
          <cell r="AR707">
            <v>6442.7018559374992</v>
          </cell>
        </row>
        <row r="708">
          <cell r="A708" t="str">
            <v>Low Intensive Customers (Low)</v>
          </cell>
          <cell r="AO708">
            <v>1144.263125875</v>
          </cell>
          <cell r="AP708">
            <v>2463.3088593750003</v>
          </cell>
          <cell r="AQ708">
            <v>2218.0821640624999</v>
          </cell>
          <cell r="AR708">
            <v>5825.6541493125005</v>
          </cell>
        </row>
        <row r="709">
          <cell r="AO709">
            <v>4845.4417366666667</v>
          </cell>
          <cell r="AP709">
            <v>10334.130625</v>
          </cell>
          <cell r="AQ709">
            <v>9260.3503958333331</v>
          </cell>
          <cell r="AR709">
            <v>24439.9227575</v>
          </cell>
        </row>
        <row r="711">
          <cell r="A711" t="str">
            <v>Assessor Hours - Assessment</v>
          </cell>
          <cell r="AO711">
            <v>1707.3471</v>
          </cell>
          <cell r="AP711">
            <v>3069.5437499999998</v>
          </cell>
          <cell r="AQ711">
            <v>2482.5093750000001</v>
          </cell>
          <cell r="AR711">
            <v>7259.4002249999994</v>
          </cell>
        </row>
        <row r="712">
          <cell r="A712" t="str">
            <v>Assessor Hours - Sign off</v>
          </cell>
          <cell r="AO712">
            <v>304.94756000000001</v>
          </cell>
          <cell r="AP712">
            <v>818.54499999999985</v>
          </cell>
          <cell r="AQ712">
            <v>812.33749999999986</v>
          </cell>
          <cell r="AR712">
            <v>1935.8300599999998</v>
          </cell>
        </row>
        <row r="713">
          <cell r="A713" t="str">
            <v>Total</v>
          </cell>
          <cell r="AO713">
            <v>2012.29466</v>
          </cell>
          <cell r="AP713">
            <v>3888.0887499999999</v>
          </cell>
          <cell r="AQ713">
            <v>3294.8468750000002</v>
          </cell>
          <cell r="AR713">
            <v>9195.2302849999996</v>
          </cell>
        </row>
        <row r="715">
          <cell r="A715" t="str">
            <v>FTES reqd</v>
          </cell>
        </row>
        <row r="716">
          <cell r="A716" t="str">
            <v>Mentor FTEs</v>
          </cell>
          <cell r="AO716">
            <v>38.763533893333332</v>
          </cell>
          <cell r="AP716">
            <v>82.673044999999988</v>
          </cell>
          <cell r="AQ716">
            <v>74.08280316666665</v>
          </cell>
          <cell r="AR716">
            <v>195.51938205999997</v>
          </cell>
        </row>
        <row r="718">
          <cell r="A718" t="str">
            <v>Senior Clinician FTEs (Assessor)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</row>
        <row r="719">
          <cell r="A719" t="str">
            <v>Assessor FTES</v>
          </cell>
          <cell r="AO719">
            <v>15.331768838095238</v>
          </cell>
          <cell r="AP719">
            <v>29.623533333333334</v>
          </cell>
          <cell r="AQ719">
            <v>25.103595238095235</v>
          </cell>
          <cell r="AR719">
            <v>70.058897409523809</v>
          </cell>
        </row>
        <row r="720">
          <cell r="AO720">
            <v>15.331768838095238</v>
          </cell>
          <cell r="AP720">
            <v>29.623533333333334</v>
          </cell>
          <cell r="AQ720">
            <v>25.103595238095235</v>
          </cell>
          <cell r="AR720">
            <v>70.058897409523809</v>
          </cell>
        </row>
        <row r="722">
          <cell r="A722" t="str">
            <v>Total FTEs</v>
          </cell>
          <cell r="AO722">
            <v>54.095302731428568</v>
          </cell>
          <cell r="AP722">
            <v>112.29657833333331</v>
          </cell>
          <cell r="AQ722">
            <v>99.186398404761889</v>
          </cell>
          <cell r="AR722">
            <v>265.57827946952375</v>
          </cell>
        </row>
        <row r="724">
          <cell r="A724" t="str">
            <v>FTES scheduled</v>
          </cell>
        </row>
        <row r="725">
          <cell r="A725" t="str">
            <v>Mentor FTEs</v>
          </cell>
          <cell r="AO725">
            <v>56.5</v>
          </cell>
          <cell r="AP725">
            <v>96</v>
          </cell>
          <cell r="AQ725">
            <v>86</v>
          </cell>
          <cell r="AR725">
            <v>238.5</v>
          </cell>
        </row>
        <row r="727">
          <cell r="A727" t="str">
            <v>Senior Clinician FTEs (Assessor)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</row>
        <row r="728">
          <cell r="A728" t="str">
            <v>Assessor FTES</v>
          </cell>
          <cell r="AO728">
            <v>15.331768838095238</v>
          </cell>
          <cell r="AP728">
            <v>29.623533333333334</v>
          </cell>
          <cell r="AQ728">
            <v>25.103595238095235</v>
          </cell>
          <cell r="AR728">
            <v>70.058897409523809</v>
          </cell>
        </row>
        <row r="729">
          <cell r="AO729">
            <v>15.331768838095238</v>
          </cell>
          <cell r="AP729">
            <v>29.623533333333334</v>
          </cell>
          <cell r="AQ729">
            <v>25.103595238095235</v>
          </cell>
          <cell r="AR729">
            <v>70.058897409523809</v>
          </cell>
        </row>
        <row r="731">
          <cell r="A731" t="str">
            <v>Total FTES</v>
          </cell>
          <cell r="AO731">
            <v>71.831768838095243</v>
          </cell>
          <cell r="AP731">
            <v>125.62353333333334</v>
          </cell>
          <cell r="AQ731">
            <v>111.10359523809524</v>
          </cell>
          <cell r="AR731">
            <v>308.55889740952381</v>
          </cell>
        </row>
        <row r="735">
          <cell r="A735" t="str">
            <v>Cost reqd</v>
          </cell>
        </row>
        <row r="736">
          <cell r="A736" t="str">
            <v>Mentor £</v>
          </cell>
          <cell r="AO736">
            <v>-73707.719157375017</v>
          </cell>
          <cell r="AP736">
            <v>-160425.22361980725</v>
          </cell>
          <cell r="AQ736">
            <v>-147713.05636397342</v>
          </cell>
          <cell r="AR736">
            <v>-381845.99914115568</v>
          </cell>
        </row>
        <row r="738">
          <cell r="A738" t="str">
            <v>Senior Clinician £ (Assessor)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</row>
        <row r="739">
          <cell r="A739" t="str">
            <v>Assessor £</v>
          </cell>
          <cell r="AO739">
            <v>-57665.985462278579</v>
          </cell>
          <cell r="AP739">
            <v>-113852.10187804606</v>
          </cell>
          <cell r="AQ739">
            <v>-99009.58222711581</v>
          </cell>
          <cell r="AR739">
            <v>-270527.66956744046</v>
          </cell>
        </row>
        <row r="740">
          <cell r="AO740">
            <v>-57665.985462278579</v>
          </cell>
          <cell r="AP740">
            <v>-113852.10187804606</v>
          </cell>
          <cell r="AQ740">
            <v>-99009.58222711581</v>
          </cell>
          <cell r="AR740">
            <v>-270527.66956744046</v>
          </cell>
        </row>
        <row r="742">
          <cell r="A742" t="str">
            <v>Total</v>
          </cell>
          <cell r="AO742">
            <v>-131373.70461965358</v>
          </cell>
          <cell r="AP742">
            <v>-274277.32549785334</v>
          </cell>
          <cell r="AQ742">
            <v>-246722.63859108923</v>
          </cell>
          <cell r="AR742">
            <v>-652373.66870859615</v>
          </cell>
        </row>
        <row r="744">
          <cell r="A744" t="str">
            <v>Cost Scheduled</v>
          </cell>
        </row>
        <row r="745">
          <cell r="A745" t="str">
            <v>Mentor £</v>
          </cell>
          <cell r="AO745">
            <v>-107194.5</v>
          </cell>
          <cell r="AP745">
            <v>-186504.98399999997</v>
          </cell>
          <cell r="AQ745">
            <v>-171693.45679500003</v>
          </cell>
          <cell r="AR745">
            <v>-465392.94079499994</v>
          </cell>
        </row>
        <row r="747">
          <cell r="A747" t="str">
            <v>Senior Clinician £ (Assessor)</v>
          </cell>
          <cell r="AO747">
            <v>0</v>
          </cell>
          <cell r="AP747">
            <v>0</v>
          </cell>
          <cell r="AQ747">
            <v>0</v>
          </cell>
          <cell r="AR747">
            <v>0</v>
          </cell>
        </row>
        <row r="748">
          <cell r="A748" t="str">
            <v>Assessor £</v>
          </cell>
          <cell r="AO748">
            <v>-57665.985462278579</v>
          </cell>
          <cell r="AP748">
            <v>-113852.10187804606</v>
          </cell>
          <cell r="AQ748">
            <v>-99009.58222711581</v>
          </cell>
          <cell r="AR748">
            <v>-270527.66956744046</v>
          </cell>
        </row>
        <row r="749">
          <cell r="AO749">
            <v>-57665.985462278579</v>
          </cell>
          <cell r="AP749">
            <v>-113852.10187804606</v>
          </cell>
          <cell r="AQ749">
            <v>-99009.58222711581</v>
          </cell>
          <cell r="AR749">
            <v>-270527.66956744046</v>
          </cell>
        </row>
        <row r="751">
          <cell r="A751" t="str">
            <v>Total</v>
          </cell>
          <cell r="AO751">
            <v>-164860.48546227859</v>
          </cell>
          <cell r="AP751">
            <v>-300357.085878046</v>
          </cell>
          <cell r="AQ751">
            <v>-270703.03902211587</v>
          </cell>
          <cell r="AR751">
            <v>-735920.61036244035</v>
          </cell>
        </row>
        <row r="753">
          <cell r="A753" t="str">
            <v>Co-ordinate care package</v>
          </cell>
          <cell r="AO753">
            <v>-85805.944537721458</v>
          </cell>
          <cell r="AP753">
            <v>-91521.843521953953</v>
          </cell>
          <cell r="AQ753">
            <v>-112525.5815348842</v>
          </cell>
          <cell r="AR753">
            <v>-289853.36959455966</v>
          </cell>
        </row>
        <row r="755">
          <cell r="A755" t="str">
            <v>Variance</v>
          </cell>
        </row>
        <row r="756">
          <cell r="A756" t="str">
            <v>Mentor FTEs</v>
          </cell>
          <cell r="AO756">
            <v>-17.736466106666668</v>
          </cell>
          <cell r="AP756">
            <v>-13.326954999999998</v>
          </cell>
          <cell r="AQ756">
            <v>-11.917196833333335</v>
          </cell>
          <cell r="AR756">
            <v>-42.980617940000002</v>
          </cell>
        </row>
        <row r="758">
          <cell r="A758" t="str">
            <v>Senior Clinician FTEs (Assessor)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</row>
        <row r="759">
          <cell r="A759" t="str">
            <v>Assessor FTES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</row>
        <row r="760">
          <cell r="AO760">
            <v>0</v>
          </cell>
          <cell r="AP760">
            <v>0</v>
          </cell>
          <cell r="AQ760">
            <v>0</v>
          </cell>
          <cell r="AR760">
            <v>0</v>
          </cell>
        </row>
        <row r="762">
          <cell r="A762" t="str">
            <v>Total FTEs</v>
          </cell>
          <cell r="AO762">
            <v>-17.736466106666668</v>
          </cell>
          <cell r="AP762">
            <v>-13.326954999999998</v>
          </cell>
          <cell r="AQ762">
            <v>-11.917196833333335</v>
          </cell>
          <cell r="AR762">
            <v>-42.980617940000002</v>
          </cell>
        </row>
        <row r="764">
          <cell r="A764" t="str">
            <v>Mentor £</v>
          </cell>
          <cell r="AO764">
            <v>-33486.780842624998</v>
          </cell>
          <cell r="AP764">
            <v>-26079.76038019274</v>
          </cell>
          <cell r="AQ764">
            <v>-23980.400431026606</v>
          </cell>
          <cell r="AR764">
            <v>-83546.941653844347</v>
          </cell>
        </row>
        <row r="766">
          <cell r="A766" t="str">
            <v>Senior Clinician £ (Assessor)</v>
          </cell>
          <cell r="AO766">
            <v>0</v>
          </cell>
          <cell r="AP766">
            <v>0</v>
          </cell>
          <cell r="AQ766">
            <v>0</v>
          </cell>
          <cell r="AR766">
            <v>0</v>
          </cell>
        </row>
        <row r="767">
          <cell r="A767" t="str">
            <v>Assessor £</v>
          </cell>
          <cell r="AO767">
            <v>0</v>
          </cell>
          <cell r="AP767">
            <v>0</v>
          </cell>
          <cell r="AQ767">
            <v>0</v>
          </cell>
          <cell r="AR767">
            <v>0</v>
          </cell>
        </row>
        <row r="768">
          <cell r="AO768">
            <v>0</v>
          </cell>
          <cell r="AP768">
            <v>0</v>
          </cell>
          <cell r="AQ768">
            <v>0</v>
          </cell>
          <cell r="AR768">
            <v>0</v>
          </cell>
        </row>
        <row r="770">
          <cell r="A770" t="str">
            <v>Total</v>
          </cell>
          <cell r="AO770">
            <v>-33486.780842624998</v>
          </cell>
          <cell r="AP770">
            <v>-26079.76038019274</v>
          </cell>
          <cell r="AQ770">
            <v>-23980.400431026606</v>
          </cell>
          <cell r="AR770">
            <v>-83546.941653844347</v>
          </cell>
        </row>
        <row r="773">
          <cell r="A773" t="str">
            <v>Gross Profit bef pay o/hs</v>
          </cell>
          <cell r="AO773">
            <v>263286.09037539747</v>
          </cell>
          <cell r="AP773">
            <v>282080.82356499502</v>
          </cell>
          <cell r="AQ773">
            <v>178191.86653054584</v>
          </cell>
          <cell r="AR773">
            <v>723558.78047093831</v>
          </cell>
        </row>
        <row r="774">
          <cell r="A774" t="str">
            <v>Margin</v>
          </cell>
          <cell r="AO774">
            <v>0.51227706828461494</v>
          </cell>
          <cell r="AP774">
            <v>0.41854253510542505</v>
          </cell>
          <cell r="AQ774">
            <v>0.31739466340985029</v>
          </cell>
          <cell r="AR774">
            <v>0.41361986515014704</v>
          </cell>
        </row>
        <row r="777">
          <cell r="A777" t="str">
            <v xml:space="preserve">Inflation index - </v>
          </cell>
        </row>
        <row r="779">
          <cell r="A779" t="str">
            <v>Other direct costs</v>
          </cell>
        </row>
        <row r="780">
          <cell r="A780" t="str">
            <v>Mileage</v>
          </cell>
          <cell r="AO780">
            <v>-31533.72</v>
          </cell>
          <cell r="AP780">
            <v>-49554.898560000001</v>
          </cell>
          <cell r="AQ780">
            <v>-48504.233422799996</v>
          </cell>
          <cell r="AR780">
            <v>-129592.8519828</v>
          </cell>
        </row>
        <row r="781">
          <cell r="A781" t="str">
            <v>Health Insurance</v>
          </cell>
          <cell r="AO781">
            <v>-11944.399999999998</v>
          </cell>
          <cell r="AP781">
            <v>-19474.416000000001</v>
          </cell>
          <cell r="AQ781">
            <v>-18638.103380000004</v>
          </cell>
          <cell r="AR781">
            <v>-50056.919380000007</v>
          </cell>
        </row>
        <row r="782">
          <cell r="A782" t="str">
            <v>Training costs</v>
          </cell>
          <cell r="AO782">
            <v>-6438.75</v>
          </cell>
          <cell r="AP782">
            <v>-6631.9124999999985</v>
          </cell>
          <cell r="AQ782">
            <v>-6830.8698749999994</v>
          </cell>
          <cell r="AR782">
            <v>-19901.532374999999</v>
          </cell>
        </row>
        <row r="783">
          <cell r="A783" t="str">
            <v>Sundries (uniforms…)</v>
          </cell>
          <cell r="AO783">
            <v>-1148.5</v>
          </cell>
          <cell r="AP783">
            <v>-1872.54</v>
          </cell>
          <cell r="AQ783">
            <v>-1792.1253250000002</v>
          </cell>
          <cell r="AR783">
            <v>-4813.1653249999999</v>
          </cell>
        </row>
        <row r="784">
          <cell r="A784" t="str">
            <v>Mobile phones</v>
          </cell>
          <cell r="AO784">
            <v>-7350.4</v>
          </cell>
          <cell r="AP784">
            <v>-11984.256000000001</v>
          </cell>
          <cell r="AQ784">
            <v>-11469.602079999999</v>
          </cell>
          <cell r="AR784">
            <v>-30804.25808</v>
          </cell>
        </row>
        <row r="785">
          <cell r="A785" t="str">
            <v>Other direct costs</v>
          </cell>
          <cell r="AO785">
            <v>-58415.77</v>
          </cell>
          <cell r="AP785">
            <v>-89518.023060000007</v>
          </cell>
          <cell r="AQ785">
            <v>-87234.934082799999</v>
          </cell>
          <cell r="AR785">
            <v>-235168.72714280002</v>
          </cell>
        </row>
        <row r="786">
          <cell r="A786" t="str">
            <v>% revenue</v>
          </cell>
          <cell r="AO786">
            <v>-0.11365985705709229</v>
          </cell>
          <cell r="AP786">
            <v>-0.13282398936461345</v>
          </cell>
          <cell r="AQ786">
            <v>-0.15538252715953504</v>
          </cell>
          <cell r="AR786">
            <v>-0.134433386524626</v>
          </cell>
        </row>
        <row r="788">
          <cell r="A788" t="str">
            <v>Admin costs</v>
          </cell>
          <cell r="AO788">
            <v>-1851.2392399999999</v>
          </cell>
          <cell r="AP788">
            <v>-3403.3764699999992</v>
          </cell>
          <cell r="AQ788">
            <v>-2821.4641865399994</v>
          </cell>
          <cell r="AR788">
            <v>-8076.079896539999</v>
          </cell>
        </row>
        <row r="789">
          <cell r="A789" t="str">
            <v>Marketing Costs</v>
          </cell>
          <cell r="AO789">
            <v>-1411.5699204999996</v>
          </cell>
          <cell r="AP789">
            <v>-2595.0745583749995</v>
          </cell>
          <cell r="AQ789">
            <v>-2151.3664422367501</v>
          </cell>
          <cell r="AR789">
            <v>-6158.0109211117488</v>
          </cell>
        </row>
        <row r="790">
          <cell r="A790" t="str">
            <v>IT Costs</v>
          </cell>
          <cell r="AO790">
            <v>-1837.6</v>
          </cell>
          <cell r="AP790">
            <v>-2996.0640000000003</v>
          </cell>
          <cell r="AQ790">
            <v>-2867.4005199999997</v>
          </cell>
          <cell r="AR790">
            <v>-7701.0645199999999</v>
          </cell>
        </row>
        <row r="791">
          <cell r="A791" t="str">
            <v>Other</v>
          </cell>
          <cell r="AO791">
            <v>-2424</v>
          </cell>
          <cell r="AP791">
            <v>-2496.7199999999998</v>
          </cell>
          <cell r="AQ791">
            <v>-2571.6215999999999</v>
          </cell>
          <cell r="AR791">
            <v>-7492.3415999999997</v>
          </cell>
        </row>
        <row r="792">
          <cell r="A792" t="str">
            <v>Contingency</v>
          </cell>
          <cell r="AO792">
            <v>-20000</v>
          </cell>
          <cell r="AP792">
            <v>-10000</v>
          </cell>
          <cell r="AQ792">
            <v>-10000</v>
          </cell>
          <cell r="AR792">
            <v>-40000</v>
          </cell>
        </row>
        <row r="793">
          <cell r="A793" t="str">
            <v>Overheads</v>
          </cell>
          <cell r="AO793">
            <v>-27524.409160499999</v>
          </cell>
          <cell r="AP793">
            <v>-21491.235028374998</v>
          </cell>
          <cell r="AQ793">
            <v>-20411.85274877675</v>
          </cell>
          <cell r="AR793">
            <v>-69427.49693765174</v>
          </cell>
        </row>
        <row r="794">
          <cell r="A794" t="str">
            <v>% revenue</v>
          </cell>
          <cell r="AO794">
            <v>-5.3554381133097309E-2</v>
          </cell>
          <cell r="AP794">
            <v>-3.1888009534437642E-2</v>
          </cell>
          <cell r="AQ794">
            <v>-3.6357513162133322E-2</v>
          </cell>
          <cell r="AR794">
            <v>-3.9687987619158135E-2</v>
          </cell>
        </row>
        <row r="796">
          <cell r="A796" t="str">
            <v>Setup Costs</v>
          </cell>
        </row>
        <row r="797">
          <cell r="A797" t="str">
            <v>Project Manager</v>
          </cell>
          <cell r="AO797">
            <v>-31162.5</v>
          </cell>
          <cell r="AP797">
            <v>0</v>
          </cell>
          <cell r="AQ797">
            <v>0</v>
          </cell>
          <cell r="AR797">
            <v>-31162.5</v>
          </cell>
        </row>
        <row r="798">
          <cell r="A798" t="str">
            <v>Recruitment costs</v>
          </cell>
          <cell r="AO798">
            <v>-40000</v>
          </cell>
          <cell r="AP798">
            <v>0</v>
          </cell>
          <cell r="AQ798">
            <v>0</v>
          </cell>
          <cell r="AR798">
            <v>-40000</v>
          </cell>
        </row>
        <row r="799">
          <cell r="A799" t="str">
            <v>Uniforms</v>
          </cell>
          <cell r="AO799">
            <v>-2550</v>
          </cell>
          <cell r="AP799">
            <v>0</v>
          </cell>
          <cell r="AQ799">
            <v>0</v>
          </cell>
          <cell r="AR799">
            <v>-2550</v>
          </cell>
        </row>
        <row r="800">
          <cell r="A800" t="str">
            <v>Training</v>
          </cell>
          <cell r="AO800">
            <v>-3999.9999999999995</v>
          </cell>
          <cell r="AP800">
            <v>0</v>
          </cell>
          <cell r="AQ800">
            <v>0</v>
          </cell>
          <cell r="AR800">
            <v>-3999.9999999999995</v>
          </cell>
        </row>
        <row r="801">
          <cell r="A801" t="str">
            <v>CRB Checks</v>
          </cell>
          <cell r="AO801">
            <v>-884.00000000000011</v>
          </cell>
          <cell r="AP801">
            <v>0</v>
          </cell>
          <cell r="AQ801">
            <v>0</v>
          </cell>
          <cell r="AR801">
            <v>-884.00000000000011</v>
          </cell>
        </row>
        <row r="802">
          <cell r="A802" t="str">
            <v>Legal fees</v>
          </cell>
          <cell r="AO802">
            <v>0</v>
          </cell>
          <cell r="AP802">
            <v>0</v>
          </cell>
          <cell r="AQ802">
            <v>0</v>
          </cell>
          <cell r="AR802">
            <v>0</v>
          </cell>
        </row>
        <row r="803">
          <cell r="A803" t="str">
            <v>IT Costs (Working links)</v>
          </cell>
          <cell r="AO803">
            <v>-6199.05</v>
          </cell>
          <cell r="AP803">
            <v>0</v>
          </cell>
          <cell r="AQ803">
            <v>0</v>
          </cell>
          <cell r="AR803">
            <v>-6199.05</v>
          </cell>
        </row>
        <row r="804">
          <cell r="A804" t="str">
            <v>Laptops</v>
          </cell>
          <cell r="AO804">
            <v>-11578.45</v>
          </cell>
          <cell r="AP804">
            <v>0</v>
          </cell>
          <cell r="AQ804">
            <v>0</v>
          </cell>
          <cell r="AR804">
            <v>-11578.45</v>
          </cell>
        </row>
        <row r="805">
          <cell r="A805" t="str">
            <v>Setup costs</v>
          </cell>
          <cell r="AO805">
            <v>-96374</v>
          </cell>
          <cell r="AP805">
            <v>0</v>
          </cell>
          <cell r="AQ805">
            <v>0</v>
          </cell>
          <cell r="AR805">
            <v>-96374</v>
          </cell>
        </row>
        <row r="806">
          <cell r="A806" t="str">
            <v>% revenue</v>
          </cell>
          <cell r="AO806">
            <v>-0.18751537579698449</v>
          </cell>
          <cell r="AP806">
            <v>0</v>
          </cell>
          <cell r="AQ806">
            <v>0</v>
          </cell>
          <cell r="AR806">
            <v>-5.5091862554740058E-2</v>
          </cell>
        </row>
        <row r="808">
          <cell r="A808" t="str">
            <v>Net Profit / EBITDA</v>
          </cell>
          <cell r="AO808">
            <v>80971.911214897467</v>
          </cell>
          <cell r="AP808">
            <v>171071.56547662002</v>
          </cell>
          <cell r="AQ808">
            <v>70545.079698969086</v>
          </cell>
          <cell r="AR808">
            <v>322588.55639048654</v>
          </cell>
        </row>
        <row r="809">
          <cell r="A809" t="str">
            <v>Margin</v>
          </cell>
          <cell r="AO809">
            <v>0.15754745429744083</v>
          </cell>
          <cell r="AP809">
            <v>0.25383053620637397</v>
          </cell>
          <cell r="AQ809">
            <v>0.12565462308818193</v>
          </cell>
          <cell r="AR809">
            <v>0.18440662845162281</v>
          </cell>
        </row>
        <row r="812">
          <cell r="A812" t="str">
            <v>Balance Back Senior Clinician &amp; Assessor</v>
          </cell>
        </row>
        <row r="813">
          <cell r="A813" t="str">
            <v>Senior Clinician FTEs (Assessor)</v>
          </cell>
          <cell r="AO813">
            <v>19</v>
          </cell>
          <cell r="AP813">
            <v>24</v>
          </cell>
          <cell r="AQ813">
            <v>24</v>
          </cell>
          <cell r="AR813">
            <v>67</v>
          </cell>
        </row>
        <row r="814">
          <cell r="A814" t="str">
            <v>Assessor FTES</v>
          </cell>
          <cell r="AO814">
            <v>15</v>
          </cell>
          <cell r="AP814">
            <v>24</v>
          </cell>
          <cell r="AQ814">
            <v>24</v>
          </cell>
          <cell r="AR814">
            <v>63</v>
          </cell>
        </row>
        <row r="815">
          <cell r="AO815">
            <v>34</v>
          </cell>
          <cell r="AP815">
            <v>48</v>
          </cell>
          <cell r="AQ815">
            <v>48</v>
          </cell>
          <cell r="AR815">
            <v>130</v>
          </cell>
        </row>
        <row r="817">
          <cell r="A817" t="str">
            <v xml:space="preserve">Inflation index - </v>
          </cell>
        </row>
        <row r="819">
          <cell r="A819" t="str">
            <v>Cost Overall Scheduled</v>
          </cell>
        </row>
        <row r="820">
          <cell r="A820" t="str">
            <v>Senior Clinician £ (Assessor)</v>
          </cell>
          <cell r="AO820">
            <v>-87116.315000000002</v>
          </cell>
          <cell r="AP820">
            <v>-113048.36070000002</v>
          </cell>
          <cell r="AQ820">
            <v>-116439.81152100004</v>
          </cell>
          <cell r="AR820">
            <v>-316604.48722100008</v>
          </cell>
        </row>
        <row r="821">
          <cell r="A821" t="str">
            <v>Assessor £</v>
          </cell>
          <cell r="AO821">
            <v>-56355.614999999991</v>
          </cell>
          <cell r="AP821">
            <v>-92325.584700000021</v>
          </cell>
          <cell r="AQ821">
            <v>-95095.352241000001</v>
          </cell>
          <cell r="AR821">
            <v>-243776.55194099998</v>
          </cell>
        </row>
        <row r="822">
          <cell r="A822" t="str">
            <v>Total</v>
          </cell>
          <cell r="AO822">
            <v>-143471.93</v>
          </cell>
          <cell r="AP822">
            <v>-205373.94540000003</v>
          </cell>
          <cell r="AQ822">
            <v>-211535.16376200004</v>
          </cell>
          <cell r="AR822">
            <v>-560381.03916200006</v>
          </cell>
        </row>
        <row r="824">
          <cell r="A824" t="str">
            <v>Total scheduled by region</v>
          </cell>
        </row>
        <row r="825">
          <cell r="A825" t="str">
            <v>Senior Clinician £ (Assessor)</v>
          </cell>
          <cell r="AO825">
            <v>0</v>
          </cell>
          <cell r="AP825">
            <v>0</v>
          </cell>
          <cell r="AQ825">
            <v>0</v>
          </cell>
          <cell r="AR825">
            <v>0</v>
          </cell>
        </row>
        <row r="826">
          <cell r="A826" t="str">
            <v>Assessor £</v>
          </cell>
          <cell r="AO826">
            <v>-57665.985462278579</v>
          </cell>
          <cell r="AP826">
            <v>-113852.10187804606</v>
          </cell>
          <cell r="AQ826">
            <v>-99009.58222711581</v>
          </cell>
          <cell r="AR826">
            <v>-270527.66956744046</v>
          </cell>
        </row>
        <row r="827">
          <cell r="A827" t="str">
            <v>Total</v>
          </cell>
          <cell r="AO827">
            <v>-57665.985462278579</v>
          </cell>
          <cell r="AP827">
            <v>-113852.10187804606</v>
          </cell>
          <cell r="AQ827">
            <v>-99009.58222711581</v>
          </cell>
          <cell r="AR827">
            <v>-270527.66956744046</v>
          </cell>
        </row>
        <row r="829">
          <cell r="A829" t="str">
            <v>Co-ordinate care package</v>
          </cell>
          <cell r="AO829">
            <v>-85805.944537721429</v>
          </cell>
          <cell r="AP829">
            <v>-91521.843521953939</v>
          </cell>
          <cell r="AQ829">
            <v>-112525.5815348842</v>
          </cell>
          <cell r="AR829">
            <v>-289853.36959455954</v>
          </cell>
        </row>
        <row r="831">
          <cell r="A831" t="str">
            <v>Check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mated"/>
      <sheetName val="Monthend Pack"/>
      <sheetName val="Suplementary Pack"/>
      <sheetName val="Lookup"/>
      <sheetName val="Index"/>
      <sheetName val="P&amp;L by reg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D5" t="str">
            <v xml:space="preserve">                          ""         ""</v>
          </cell>
        </row>
        <row r="6">
          <cell r="D6" t="str">
            <v>Agency Analysis by Hospital</v>
          </cell>
        </row>
        <row r="7">
          <cell r="D7" t="str">
            <v>Agency Analysis Rolling 12 month by Hospital</v>
          </cell>
        </row>
        <row r="8">
          <cell r="D8" t="str">
            <v>Average Revenue Per Discharge- Rolling 12 Month</v>
          </cell>
        </row>
        <row r="9">
          <cell r="D9" t="str">
            <v>Consolidated P&amp;L including overheads-Month</v>
          </cell>
        </row>
        <row r="10">
          <cell r="D10" t="str">
            <v>Consolidated P&amp;L including overheads-YTD</v>
          </cell>
        </row>
        <row r="11">
          <cell r="D11" t="str">
            <v>Consumables &amp; Prosthesis per Discharge Report</v>
          </cell>
        </row>
        <row r="12">
          <cell r="D12" t="str">
            <v>CT Analysis Report - Month</v>
          </cell>
        </row>
        <row r="13">
          <cell r="D13" t="str">
            <v>CT Analysis Report - YTD</v>
          </cell>
        </row>
        <row r="14">
          <cell r="D14" t="str">
            <v>Detailed P&amp;L Analysis Report- Month</v>
          </cell>
        </row>
        <row r="15">
          <cell r="D15" t="str">
            <v>Equipment Cost Analysis - Month</v>
          </cell>
        </row>
        <row r="16">
          <cell r="D16" t="str">
            <v>Equipment Cost Analysis - YTD</v>
          </cell>
        </row>
        <row r="17">
          <cell r="D17" t="str">
            <v>FTE Analysis per Discharge</v>
          </cell>
        </row>
        <row r="18">
          <cell r="D18" t="str">
            <v>FTE Analysis by Hospital - Against Last Month</v>
          </cell>
        </row>
        <row r="19">
          <cell r="D19" t="str">
            <v>FTE Analysis by Hospital - YOY</v>
          </cell>
        </row>
        <row r="20">
          <cell r="D20" t="str">
            <v>FTE Analysis by Job Code</v>
          </cell>
        </row>
        <row r="21">
          <cell r="D21" t="str">
            <v>FTE Analysis by Job Code - YOY</v>
          </cell>
        </row>
        <row r="22">
          <cell r="D22" t="str">
            <v>FTE Schedule – Contract, Bank &amp; Agency</v>
          </cell>
        </row>
        <row r="23">
          <cell r="D23" t="str">
            <v>FTE Analysis by Department - Contract</v>
          </cell>
        </row>
        <row r="24">
          <cell r="D24" t="str">
            <v>FTE Analysis by Department - Bank</v>
          </cell>
        </row>
        <row r="25">
          <cell r="D25" t="str">
            <v>FTE Analysis by Department - Agency</v>
          </cell>
        </row>
        <row r="26">
          <cell r="D26" t="str">
            <v>FTE Analysis by Department</v>
          </cell>
        </row>
        <row r="27">
          <cell r="D27" t="str">
            <v>Hospitals Analysis Report - Month</v>
          </cell>
        </row>
        <row r="28">
          <cell r="D28" t="str">
            <v>Hospitals Analysis Report - YTD</v>
          </cell>
        </row>
        <row r="29">
          <cell r="D29" t="str">
            <v>Hospitals Complexity Graph</v>
          </cell>
        </row>
        <row r="30">
          <cell r="D30" t="str">
            <v>Hospitals Cost Analysis Report  inc bl &amp; rd  (Other Costs)</v>
          </cell>
        </row>
        <row r="31">
          <cell r="D31" t="str">
            <v>Hospitals Cost Analysis Report (Other Costs)</v>
          </cell>
        </row>
        <row r="32">
          <cell r="D32" t="str">
            <v>Hospitals Cost Analysis Report (Staff)</v>
          </cell>
        </row>
        <row r="33">
          <cell r="D33" t="str">
            <v>Hospitals Cost Analysis Report inc bl &amp; rd (Staff)</v>
          </cell>
        </row>
        <row r="34">
          <cell r="D34" t="str">
            <v>Hospitals FTE per Discharge Report</v>
          </cell>
        </row>
        <row r="35">
          <cell r="D35" t="str">
            <v>Hospitals Profit &amp; Loss Account – Month</v>
          </cell>
        </row>
        <row r="36">
          <cell r="D36" t="str">
            <v>Hospitals Profit &amp; Loss Account – YTD</v>
          </cell>
        </row>
        <row r="37">
          <cell r="D37" t="str">
            <v>Medical Fees Analysis – Month</v>
          </cell>
        </row>
        <row r="38">
          <cell r="D38" t="str">
            <v>Medical Fees Analysis – YTD</v>
          </cell>
        </row>
        <row r="39">
          <cell r="D39" t="str">
            <v>MRI Analysis Report – Month</v>
          </cell>
        </row>
        <row r="40">
          <cell r="D40" t="str">
            <v>MRI Analysis Report – YTD</v>
          </cell>
        </row>
        <row r="41">
          <cell r="D41" t="str">
            <v>NewRep 303 Report</v>
          </cell>
        </row>
        <row r="42">
          <cell r="D42" t="str">
            <v>Payer 1 Report- Volume Change</v>
          </cell>
        </row>
        <row r="43">
          <cell r="D43" t="str">
            <v>Payer 1 Report- Volume Change per Wkg Day</v>
          </cell>
        </row>
        <row r="44">
          <cell r="D44" t="str">
            <v>East Payor Report- Volume Change</v>
          </cell>
        </row>
        <row r="45">
          <cell r="D45" t="str">
            <v>East Payor Report- Volume Change per Wkg Day</v>
          </cell>
        </row>
        <row r="46">
          <cell r="D46" t="str">
            <v>South Payor Report- Volume Change</v>
          </cell>
        </row>
        <row r="47">
          <cell r="D47" t="str">
            <v>South Payor Report- Volume Change per Wkg Day</v>
          </cell>
        </row>
        <row r="48">
          <cell r="D48" t="str">
            <v>West Payor Report- Volume Change</v>
          </cell>
        </row>
        <row r="49">
          <cell r="D49" t="str">
            <v>West Payor Report- Volume Change per Wkg Day</v>
          </cell>
        </row>
        <row r="50">
          <cell r="D50" t="str">
            <v>Payer Volume Report by Hospital - Month</v>
          </cell>
        </row>
        <row r="51">
          <cell r="D51" t="str">
            <v>Payer Volume Report by Hospital YTD</v>
          </cell>
        </row>
        <row r="52">
          <cell r="D52" t="str">
            <v>Payer Volume Change Graph</v>
          </cell>
        </row>
        <row r="53">
          <cell r="D53" t="str">
            <v>Payer Volume Change per Wkg Day Change Graph</v>
          </cell>
        </row>
        <row r="54">
          <cell r="D54" t="str">
            <v>Printing &amp; Stationary Analysis</v>
          </cell>
        </row>
        <row r="55">
          <cell r="D55" t="str">
            <v>Property Cost Analysis – Month</v>
          </cell>
        </row>
        <row r="56">
          <cell r="D56" t="str">
            <v>Property Cost Analysis – YTD</v>
          </cell>
        </row>
        <row r="57">
          <cell r="D57" t="str">
            <v>Sales Price Variance Report AOP – Month</v>
          </cell>
        </row>
        <row r="58">
          <cell r="D58" t="str">
            <v>Sales Price Variance Report AOP – YTD</v>
          </cell>
        </row>
        <row r="59">
          <cell r="D59" t="str">
            <v>Sales Price Variance Report Forecast – Month</v>
          </cell>
        </row>
        <row r="60">
          <cell r="D60" t="str">
            <v>Sales Price Variance Report Forecast – YTD</v>
          </cell>
        </row>
        <row r="61">
          <cell r="D61" t="str">
            <v>South Cost Analysis Report  (Other Costs)</v>
          </cell>
        </row>
        <row r="62">
          <cell r="D62" t="str">
            <v>South Cost Analysis Report  (Staff)</v>
          </cell>
        </row>
        <row r="63">
          <cell r="D63" t="str">
            <v>South P&amp;L – Month</v>
          </cell>
        </row>
        <row r="64">
          <cell r="D64" t="str">
            <v>South P&amp;L – YTD</v>
          </cell>
        </row>
        <row r="65">
          <cell r="D65" t="str">
            <v>West Cost Analysis Report  (Other Costs)</v>
          </cell>
        </row>
        <row r="66">
          <cell r="D66" t="str">
            <v>West Cost Analysis Report  (Staff)</v>
          </cell>
        </row>
        <row r="67">
          <cell r="D67" t="str">
            <v>North P&amp;L – Month</v>
          </cell>
        </row>
        <row r="68">
          <cell r="D68" t="str">
            <v>North P&amp;L – YTD</v>
          </cell>
        </row>
        <row r="69">
          <cell r="D69" t="str">
            <v>Drugs Per Discharge Report</v>
          </cell>
        </row>
        <row r="70">
          <cell r="D70" t="str">
            <v>Prosthesis Per Discharge Report</v>
          </cell>
        </row>
        <row r="71">
          <cell r="D71" t="str">
            <v>Consumables Per Discharge Report</v>
          </cell>
        </row>
        <row r="72">
          <cell r="D72" t="str">
            <v>Agency Trend Analysis by Hospital</v>
          </cell>
        </row>
        <row r="73">
          <cell r="D73" t="str">
            <v>East Cost Analysis Report  (Other Costs)</v>
          </cell>
        </row>
        <row r="74">
          <cell r="D74" t="str">
            <v>East Cost Analysis Report  (Staff)</v>
          </cell>
        </row>
        <row r="75">
          <cell r="D75" t="str">
            <v>Midlands P&amp;L – Month</v>
          </cell>
        </row>
        <row r="76">
          <cell r="D76" t="str">
            <v>Midlands P&amp;L – YTD</v>
          </cell>
        </row>
        <row r="77">
          <cell r="D77" t="str">
            <v>Redwood DTC P&amp;L – Month</v>
          </cell>
        </row>
        <row r="78">
          <cell r="D78" t="str">
            <v>Redwood DTC P&amp;L – YTD</v>
          </cell>
        </row>
        <row r="79">
          <cell r="D79" t="str">
            <v>Classic P&amp;L - Month</v>
          </cell>
        </row>
        <row r="80">
          <cell r="D80" t="str">
            <v>Classic P&amp;L - YTD</v>
          </cell>
        </row>
        <row r="81">
          <cell r="D81" t="str">
            <v>Comparison Key Actions</v>
          </cell>
        </row>
        <row r="82">
          <cell r="D82" t="str">
            <v>Comparison Key Actions</v>
          </cell>
        </row>
      </sheetData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ement in Grp P&amp;L (2)"/>
      <sheetName val="Movement in Grp P&amp;L"/>
      <sheetName val="Group P&amp;L afterRD"/>
      <sheetName val="Hospital  P&amp;L afterRD"/>
      <sheetName val="Grp adjustment"/>
      <sheetName val="Group P&amp;L"/>
      <sheetName val="Redwood"/>
      <sheetName val="HospexlBLRD"/>
      <sheetName val="Vol Constraints"/>
      <sheetName val="Lookup"/>
      <sheetName val="Revenue"/>
      <sheetName val="Rev Calcs"/>
      <sheetName val="Staff Cost Page"/>
      <sheetName val="Staff cost agency"/>
      <sheetName val="Pension"/>
      <sheetName val="Staff cost calcs"/>
      <sheetName val="Direct Costs Page"/>
      <sheetName val="Direct cost calcs"/>
      <sheetName val="Medical fees"/>
      <sheetName val="Property &amp; Equipment"/>
      <sheetName val="Admin, Marketing &amp; Other"/>
      <sheetName val="Central"/>
      <sheetName val="Shared Services"/>
      <sheetName val="Blackrock"/>
      <sheetName val="KPI -Grp"/>
      <sheetName val="KPI -Hospital"/>
      <sheetName val="Capital_Cashflow"/>
      <sheetName val="YOY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58">
          <cell r="D158">
            <v>2003</v>
          </cell>
          <cell r="E158">
            <v>2004</v>
          </cell>
          <cell r="F158">
            <v>2005</v>
          </cell>
        </row>
        <row r="159">
          <cell r="C159" t="str">
            <v>IP</v>
          </cell>
          <cell r="D159">
            <v>2.397451456310673E-2</v>
          </cell>
          <cell r="E159">
            <v>1.7128584854518181E-2</v>
          </cell>
          <cell r="F159">
            <v>1.7299518105943879E-2</v>
          </cell>
        </row>
        <row r="160">
          <cell r="C160" t="str">
            <v>DC</v>
          </cell>
          <cell r="D160">
            <v>4.7577011494252863E-2</v>
          </cell>
          <cell r="E160">
            <v>3.8274941340609825E-2</v>
          </cell>
          <cell r="F160">
            <v>3.9728036771658592E-2</v>
          </cell>
        </row>
        <row r="161">
          <cell r="C161" t="str">
            <v>OP</v>
          </cell>
          <cell r="D161">
            <v>9.4126409578170644E-2</v>
          </cell>
          <cell r="E161">
            <v>8.1062763066712007E-2</v>
          </cell>
          <cell r="F161">
            <v>8.5483633718892227E-2</v>
          </cell>
        </row>
        <row r="163">
          <cell r="C163" t="str">
            <v>ALL</v>
          </cell>
          <cell r="D163">
            <v>7.9270765542044819E-2</v>
          </cell>
          <cell r="E163">
            <v>6.8026567661522375E-2</v>
          </cell>
          <cell r="F163">
            <v>7.2095395824371078E-2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Sheet2"/>
      <sheetName val="Var to last year &amp; grp target"/>
      <sheetName val="Grp target"/>
      <sheetName val="P&amp;L"/>
      <sheetName val="Revenue Query"/>
      <sheetName val="Departments Query"/>
      <sheetName val="Revenue Calcs"/>
      <sheetName val="BUPA"/>
      <sheetName val="Insurance"/>
      <sheetName val="Revenue Page"/>
      <sheetName val="Revenue trend"/>
      <sheetName val="Cost trend 1"/>
      <sheetName val="Cost Trend 2"/>
      <sheetName val="Staff Cost Page"/>
      <sheetName val="Agency mix change"/>
      <sheetName val="Q2 allocation"/>
      <sheetName val="costanal"/>
      <sheetName val="Direct Cost Calcs"/>
      <sheetName val="Direct Costs Page"/>
      <sheetName val="Medical fees"/>
      <sheetName val="Property &amp; Equipment"/>
      <sheetName val="Admin, Marketing &amp; Other"/>
      <sheetName val="Dep'n"/>
      <sheetName val="Central Costs "/>
      <sheetName val="SS &amp; CPU"/>
      <sheetName val="Blackrock"/>
      <sheetName val="Teddies &amp; Feasibilit"/>
      <sheetName val="Sheet1"/>
      <sheetName val="Assmptn &amp; Marketing 2001-2003"/>
      <sheetName val="Movement post 21 June"/>
      <sheetName val="Summary Operating Stat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2">
          <cell r="P32" t="str">
            <v>IP</v>
          </cell>
          <cell r="Q32">
            <v>2.9173483922413812E-2</v>
          </cell>
          <cell r="R32">
            <v>4.0907318186937047E-2</v>
          </cell>
          <cell r="S32">
            <v>4.449935591780263E-2</v>
          </cell>
          <cell r="T32">
            <v>4.4640961460337358E-2</v>
          </cell>
        </row>
        <row r="33">
          <cell r="P33" t="str">
            <v>DC</v>
          </cell>
          <cell r="Q33">
            <v>6.820233523187369E-2</v>
          </cell>
          <cell r="R33">
            <v>4.9060275095998529E-2</v>
          </cell>
          <cell r="S33">
            <v>4.7892650289254046E-2</v>
          </cell>
          <cell r="T33">
            <v>4.9025551428633962E-2</v>
          </cell>
        </row>
        <row r="34">
          <cell r="P34" t="str">
            <v>OP</v>
          </cell>
          <cell r="Q34">
            <v>7.1571430077589593E-2</v>
          </cell>
          <cell r="R34">
            <v>5.4439826376771583E-2</v>
          </cell>
          <cell r="S34">
            <v>4.3415521749601282E-2</v>
          </cell>
          <cell r="T34">
            <v>4.2037459092428842E-2</v>
          </cell>
        </row>
        <row r="36">
          <cell r="P36" t="str">
            <v>ALL</v>
          </cell>
          <cell r="Q36">
            <v>6.6173460546483653E-2</v>
          </cell>
          <cell r="R36">
            <v>5.2126247025638062E-2</v>
          </cell>
          <cell r="S36">
            <v>4.4203522199984802E-2</v>
          </cell>
          <cell r="T36">
            <v>4.337169369961047E-2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elivery Prices"/>
      <sheetName val="Dispensing Prices"/>
      <sheetName val="Oral Chemo Group A Drugs Prices"/>
      <sheetName val="Oral Chemo Group B Drugs Prices"/>
      <sheetName val="UCLH Offer schedule (As Guide)"/>
      <sheetName val="Tender Summary"/>
      <sheetName val="Summary P&amp;L (Excl Drug Value)"/>
      <sheetName val="Summary P&amp;L"/>
      <sheetName val="Purch Feedback-Colc Specific"/>
      <sheetName val="Drug Summary"/>
      <sheetName val="Pharmacy Feedback"/>
      <sheetName val="Purchasing"/>
      <sheetName val="High Drug Van"/>
      <sheetName val="Low Drug Van"/>
      <sheetName val="High Drug Post"/>
      <sheetName val="Low Drug Post"/>
      <sheetName val="Working Capi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7">
          <cell r="H37">
            <v>9656.64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16">
          <cell r="C16">
            <v>1.495890410958904E-2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elivery Prices"/>
      <sheetName val="Dispensing Prices"/>
      <sheetName val="Oral Chemo Group A Drugs Prices"/>
      <sheetName val="Oral Chemo Group B Drugs Prices"/>
      <sheetName val="UCLH Offer schedule (As Guide)"/>
      <sheetName val="Tender Summary"/>
      <sheetName val="Summary P&amp;L (Excl Drug Value)"/>
      <sheetName val="Summary P&amp;L"/>
      <sheetName val="Purch Feedback-Colc Specific"/>
      <sheetName val="Drug Summary"/>
      <sheetName val="Pharmacy Feedback"/>
      <sheetName val="Purchasing"/>
      <sheetName val="High Drug Van"/>
      <sheetName val="Low Drug Van"/>
      <sheetName val="High Drug Post"/>
      <sheetName val="Low Drug Post"/>
      <sheetName val="Working Capital"/>
      <sheetName val="Sheet1"/>
      <sheetName val="Drug Summary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>
        <row r="19">
          <cell r="D19">
            <v>6450.366</v>
          </cell>
        </row>
      </sheetData>
      <sheetData sheetId="9" refreshError="1"/>
      <sheetData sheetId="10">
        <row r="37">
          <cell r="H37">
            <v>9656.64</v>
          </cell>
        </row>
      </sheetData>
      <sheetData sheetId="11" refreshError="1"/>
      <sheetData sheetId="12" refreshError="1"/>
      <sheetData sheetId="13">
        <row r="13">
          <cell r="N13">
            <v>80</v>
          </cell>
        </row>
      </sheetData>
      <sheetData sheetId="14" refreshError="1"/>
      <sheetData sheetId="15">
        <row r="10">
          <cell r="N10">
            <v>10.85</v>
          </cell>
        </row>
      </sheetData>
      <sheetData sheetId="16" refreshError="1"/>
      <sheetData sheetId="17">
        <row r="16">
          <cell r="C16">
            <v>1.495890410958904E-2</v>
          </cell>
        </row>
      </sheetData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by Hospital 2000"/>
      <sheetName val="Pathology 2000"/>
      <sheetName val="Physio 2000"/>
      <sheetName val="Pharm 2000"/>
      <sheetName val="xray 2000"/>
      <sheetName val="CT 2000"/>
      <sheetName val="MRI 2000"/>
      <sheetName val="Summary by Hospital 1999"/>
      <sheetName val="Pathology 1999"/>
      <sheetName val="Physio 1999"/>
      <sheetName val="Pharm 1999"/>
      <sheetName val="xray 1999"/>
      <sheetName val="CT 1999"/>
      <sheetName val="MRI 1999"/>
      <sheetName val="RA &amp; 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A8" t="str">
            <v>AL</v>
          </cell>
          <cell r="C8">
            <v>5</v>
          </cell>
          <cell r="D8">
            <v>4</v>
          </cell>
          <cell r="E8">
            <v>6</v>
          </cell>
          <cell r="F8">
            <v>6</v>
          </cell>
          <cell r="H8">
            <v>6</v>
          </cell>
          <cell r="I8">
            <v>5</v>
          </cell>
          <cell r="J8">
            <v>2</v>
          </cell>
          <cell r="K8">
            <v>6</v>
          </cell>
          <cell r="L8">
            <v>5</v>
          </cell>
          <cell r="M8">
            <v>1</v>
          </cell>
          <cell r="N8">
            <v>2</v>
          </cell>
        </row>
        <row r="9">
          <cell r="A9" t="str">
            <v>BU</v>
          </cell>
          <cell r="C9">
            <v>36</v>
          </cell>
          <cell r="D9">
            <v>33</v>
          </cell>
          <cell r="E9">
            <v>41</v>
          </cell>
          <cell r="F9">
            <v>23</v>
          </cell>
          <cell r="G9">
            <v>36</v>
          </cell>
          <cell r="H9">
            <v>41</v>
          </cell>
          <cell r="I9">
            <v>54</v>
          </cell>
          <cell r="J9">
            <v>26</v>
          </cell>
          <cell r="K9">
            <v>30</v>
          </cell>
          <cell r="L9">
            <v>22</v>
          </cell>
          <cell r="M9">
            <v>48</v>
          </cell>
          <cell r="N9">
            <v>34</v>
          </cell>
        </row>
        <row r="10">
          <cell r="A10" t="str">
            <v>CB</v>
          </cell>
          <cell r="C10">
            <v>20</v>
          </cell>
          <cell r="D10">
            <v>21</v>
          </cell>
          <cell r="E10">
            <v>48</v>
          </cell>
          <cell r="F10">
            <v>29</v>
          </cell>
          <cell r="G10">
            <v>23</v>
          </cell>
          <cell r="H10">
            <v>48</v>
          </cell>
          <cell r="I10">
            <v>44</v>
          </cell>
          <cell r="J10">
            <v>39</v>
          </cell>
          <cell r="K10">
            <v>37</v>
          </cell>
          <cell r="L10">
            <v>37</v>
          </cell>
          <cell r="M10">
            <v>45</v>
          </cell>
          <cell r="N10">
            <v>29</v>
          </cell>
        </row>
        <row r="11">
          <cell r="A11" t="str">
            <v>CP</v>
          </cell>
          <cell r="C11">
            <v>28</v>
          </cell>
          <cell r="D11">
            <v>17</v>
          </cell>
          <cell r="E11">
            <v>15</v>
          </cell>
          <cell r="F11">
            <v>29</v>
          </cell>
          <cell r="G11">
            <v>25</v>
          </cell>
          <cell r="H11">
            <v>32</v>
          </cell>
          <cell r="I11">
            <v>39</v>
          </cell>
          <cell r="J11">
            <v>9</v>
          </cell>
          <cell r="K11">
            <v>21</v>
          </cell>
          <cell r="L11">
            <v>46</v>
          </cell>
          <cell r="M11">
            <v>52</v>
          </cell>
          <cell r="N11">
            <v>50</v>
          </cell>
        </row>
        <row r="12">
          <cell r="A12" t="str">
            <v>DN</v>
          </cell>
          <cell r="C12">
            <v>24</v>
          </cell>
          <cell r="D12">
            <v>32</v>
          </cell>
          <cell r="E12">
            <v>17</v>
          </cell>
          <cell r="F12">
            <v>23</v>
          </cell>
          <cell r="G12">
            <v>23</v>
          </cell>
          <cell r="H12">
            <v>17</v>
          </cell>
          <cell r="I12">
            <v>25</v>
          </cell>
          <cell r="J12">
            <v>26</v>
          </cell>
          <cell r="K12">
            <v>27</v>
          </cell>
          <cell r="L12">
            <v>30</v>
          </cell>
          <cell r="M12">
            <v>30</v>
          </cell>
          <cell r="N12">
            <v>25</v>
          </cell>
        </row>
        <row r="13">
          <cell r="A13" t="str">
            <v>GP</v>
          </cell>
          <cell r="C13">
            <v>9</v>
          </cell>
          <cell r="D13">
            <v>12</v>
          </cell>
          <cell r="E13">
            <v>9</v>
          </cell>
          <cell r="F13">
            <v>7</v>
          </cell>
          <cell r="G13">
            <v>5</v>
          </cell>
          <cell r="H13">
            <v>8</v>
          </cell>
          <cell r="I13">
            <v>4</v>
          </cell>
          <cell r="J13">
            <v>7</v>
          </cell>
          <cell r="K13">
            <v>11</v>
          </cell>
          <cell r="L13">
            <v>13</v>
          </cell>
          <cell r="M13">
            <v>14</v>
          </cell>
          <cell r="N13">
            <v>2</v>
          </cell>
        </row>
        <row r="14">
          <cell r="A14" t="str">
            <v>HP</v>
          </cell>
          <cell r="C14">
            <v>20</v>
          </cell>
          <cell r="D14">
            <v>12</v>
          </cell>
          <cell r="E14">
            <v>17</v>
          </cell>
          <cell r="F14">
            <v>24</v>
          </cell>
          <cell r="G14">
            <v>20</v>
          </cell>
          <cell r="H14">
            <v>29</v>
          </cell>
          <cell r="I14">
            <v>22</v>
          </cell>
          <cell r="J14">
            <v>22</v>
          </cell>
          <cell r="K14">
            <v>15</v>
          </cell>
          <cell r="L14">
            <v>19</v>
          </cell>
          <cell r="M14">
            <v>38</v>
          </cell>
          <cell r="N14">
            <v>17</v>
          </cell>
        </row>
        <row r="15">
          <cell r="A15" t="str">
            <v>HT</v>
          </cell>
          <cell r="C15">
            <v>6</v>
          </cell>
          <cell r="D15">
            <v>11</v>
          </cell>
          <cell r="E15">
            <v>15</v>
          </cell>
          <cell r="F15">
            <v>9</v>
          </cell>
          <cell r="G15">
            <v>7</v>
          </cell>
          <cell r="H15">
            <v>8</v>
          </cell>
          <cell r="I15">
            <v>8</v>
          </cell>
          <cell r="J15">
            <v>5</v>
          </cell>
          <cell r="K15">
            <v>4</v>
          </cell>
          <cell r="L15">
            <v>12</v>
          </cell>
          <cell r="M15">
            <v>3</v>
          </cell>
          <cell r="N15">
            <v>8</v>
          </cell>
        </row>
        <row r="16">
          <cell r="A16" t="str">
            <v>PT</v>
          </cell>
          <cell r="C16">
            <v>9</v>
          </cell>
          <cell r="D16">
            <v>22</v>
          </cell>
          <cell r="E16">
            <v>18</v>
          </cell>
          <cell r="F16">
            <v>8</v>
          </cell>
          <cell r="G16">
            <v>23</v>
          </cell>
          <cell r="H16">
            <v>13</v>
          </cell>
          <cell r="I16">
            <v>10</v>
          </cell>
          <cell r="J16">
            <v>18</v>
          </cell>
          <cell r="K16">
            <v>17</v>
          </cell>
          <cell r="L16">
            <v>31</v>
          </cell>
          <cell r="M16">
            <v>19</v>
          </cell>
          <cell r="N16">
            <v>18</v>
          </cell>
        </row>
        <row r="17">
          <cell r="A17" t="str">
            <v>SS</v>
          </cell>
          <cell r="C17">
            <v>2</v>
          </cell>
          <cell r="D17">
            <v>1</v>
          </cell>
          <cell r="E17">
            <v>7</v>
          </cell>
          <cell r="G17">
            <v>8</v>
          </cell>
          <cell r="H17">
            <v>5</v>
          </cell>
          <cell r="I17">
            <v>1</v>
          </cell>
          <cell r="J17">
            <v>6</v>
          </cell>
          <cell r="K17">
            <v>4</v>
          </cell>
          <cell r="L17">
            <v>4</v>
          </cell>
          <cell r="M17">
            <v>8</v>
          </cell>
        </row>
        <row r="18">
          <cell r="A18" t="str">
            <v>RD</v>
          </cell>
          <cell r="J18">
            <v>2</v>
          </cell>
          <cell r="K18">
            <v>2</v>
          </cell>
          <cell r="L18">
            <v>3</v>
          </cell>
          <cell r="M18">
            <v>9</v>
          </cell>
          <cell r="N18">
            <v>7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 Schedule Methotrexate"/>
      <sheetName val="Methotrexate Prices"/>
      <sheetName val="Customer Quotation"/>
      <sheetName val="Tender Summary"/>
      <sheetName val="Pricing Variables"/>
      <sheetName val="Total P&amp;L 1"/>
      <sheetName val="P&amp;L 1.1"/>
      <sheetName val="Cost of Sales 1.1"/>
      <sheetName val="Cost of Service 1"/>
      <sheetName val="Standard Costs"/>
      <sheetName val="Standard Pumps"/>
      <sheetName val="Nursing Costs"/>
      <sheetName val="Authorisation Levels"/>
      <sheetName val="Cost of Sales 1.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xxxx</v>
          </cell>
        </row>
        <row r="6">
          <cell r="K6" t="str">
            <v>Concat</v>
          </cell>
          <cell r="L6" t="str">
            <v>Type</v>
          </cell>
          <cell r="M6" t="str">
            <v>Value</v>
          </cell>
        </row>
        <row r="7">
          <cell r="K7" t="str">
            <v>Customer ServicesCost of Service 1</v>
          </cell>
          <cell r="L7" t="str">
            <v>Margin</v>
          </cell>
          <cell r="M7">
            <v>0.2</v>
          </cell>
        </row>
        <row r="8">
          <cell r="K8" t="str">
            <v>DispensingCost of Service 1</v>
          </cell>
          <cell r="L8" t="str">
            <v>Margin</v>
          </cell>
          <cell r="M8">
            <v>0.2</v>
          </cell>
        </row>
        <row r="9">
          <cell r="K9" t="str">
            <v>WarehouseCost of Service 1</v>
          </cell>
          <cell r="L9" t="str">
            <v>Margin</v>
          </cell>
          <cell r="M9">
            <v>0.2</v>
          </cell>
        </row>
        <row r="10">
          <cell r="K10" t="str">
            <v>Transport &amp; Cold ChainCost of Service 1</v>
          </cell>
          <cell r="L10" t="str">
            <v>Margin</v>
          </cell>
          <cell r="M10">
            <v>0.2</v>
          </cell>
        </row>
        <row r="11">
          <cell r="K11" t="str">
            <v>Clinical WasteCost of Service 1</v>
          </cell>
          <cell r="L11" t="str">
            <v>Margin</v>
          </cell>
          <cell r="M11">
            <v>0.2</v>
          </cell>
        </row>
        <row r="12">
          <cell r="K12" t="str">
            <v>Drug Per DeliveryCost of Sales 1.1</v>
          </cell>
          <cell r="L12" t="str">
            <v>Margin</v>
          </cell>
          <cell r="M12">
            <v>1.0000000000000001E-9</v>
          </cell>
        </row>
        <row r="13">
          <cell r="K13" t="str">
            <v>Drug ROCECost of Sales 1.1</v>
          </cell>
          <cell r="L13" t="str">
            <v>Margin</v>
          </cell>
          <cell r="M13">
            <v>1.0000000000000001E-9</v>
          </cell>
        </row>
        <row r="14">
          <cell r="K14" t="str">
            <v>Nursing Per VisitCost of Sales 1.1</v>
          </cell>
          <cell r="L14" t="str">
            <v>Fixed</v>
          </cell>
          <cell r="M14">
            <v>45</v>
          </cell>
        </row>
        <row r="15">
          <cell r="K15" t="str">
            <v>Ancillary ItemsCost of Sales 1.1</v>
          </cell>
          <cell r="L15" t="str">
            <v>Margin</v>
          </cell>
          <cell r="M15">
            <v>0.2</v>
          </cell>
        </row>
        <row r="16">
          <cell r="K16" t="str">
            <v>Pumps Per DeliveryCost of Sales 1.1</v>
          </cell>
          <cell r="L16" t="str">
            <v>Margin</v>
          </cell>
          <cell r="M16">
            <v>1.0000000000000001E-9</v>
          </cell>
        </row>
        <row r="17">
          <cell r="K17" t="str">
            <v>Pumps ROCECost of Sales 1.1</v>
          </cell>
          <cell r="L17" t="str">
            <v>Margin</v>
          </cell>
          <cell r="M17">
            <v>1.0000000000000001E-9</v>
          </cell>
        </row>
        <row r="18">
          <cell r="K18" t="e">
            <v>#N/A</v>
          </cell>
          <cell r="L18" t="str">
            <v>Margin</v>
          </cell>
          <cell r="M18">
            <v>0</v>
          </cell>
        </row>
        <row r="19">
          <cell r="K19" t="e">
            <v>#N/A</v>
          </cell>
          <cell r="L19" t="str">
            <v>Margin</v>
          </cell>
          <cell r="M19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by Hospital 2000"/>
      <sheetName val="Pathology 2000"/>
      <sheetName val="Physio 2000"/>
      <sheetName val="Pharm 2000"/>
      <sheetName val="xray 2000"/>
      <sheetName val="CT 2000"/>
      <sheetName val="MRI 2000"/>
      <sheetName val="Summary by Hospital 1999"/>
      <sheetName val="Pathology 1999"/>
      <sheetName val="Physio 1999"/>
      <sheetName val="Pharm 1999"/>
      <sheetName val="xray 1999"/>
      <sheetName val="CT 1999"/>
      <sheetName val="MRI 19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A8" t="str">
            <v>AL</v>
          </cell>
          <cell r="C8">
            <v>74</v>
          </cell>
          <cell r="D8">
            <v>83</v>
          </cell>
          <cell r="E8">
            <v>99</v>
          </cell>
          <cell r="F8">
            <v>59</v>
          </cell>
          <cell r="G8">
            <v>100</v>
          </cell>
          <cell r="H8">
            <v>65</v>
          </cell>
        </row>
        <row r="9">
          <cell r="A9" t="str">
            <v>BU</v>
          </cell>
          <cell r="C9">
            <v>184</v>
          </cell>
          <cell r="D9">
            <v>137</v>
          </cell>
          <cell r="E9">
            <v>170</v>
          </cell>
          <cell r="F9">
            <v>131</v>
          </cell>
          <cell r="G9">
            <v>179</v>
          </cell>
          <cell r="H9">
            <v>144</v>
          </cell>
        </row>
        <row r="10">
          <cell r="A10" t="str">
            <v>CB</v>
          </cell>
          <cell r="C10">
            <v>207</v>
          </cell>
          <cell r="D10">
            <v>250</v>
          </cell>
          <cell r="E10">
            <v>286</v>
          </cell>
          <cell r="F10">
            <v>185</v>
          </cell>
          <cell r="G10">
            <v>260</v>
          </cell>
          <cell r="H10">
            <v>267</v>
          </cell>
        </row>
        <row r="11">
          <cell r="A11" t="str">
            <v>CP</v>
          </cell>
          <cell r="C11">
            <v>64</v>
          </cell>
          <cell r="D11">
            <v>53</v>
          </cell>
          <cell r="E11">
            <v>78</v>
          </cell>
          <cell r="F11">
            <v>54</v>
          </cell>
          <cell r="G11">
            <v>60</v>
          </cell>
          <cell r="H11">
            <v>87</v>
          </cell>
        </row>
        <row r="12">
          <cell r="A12" t="str">
            <v>DN</v>
          </cell>
          <cell r="C12">
            <v>93</v>
          </cell>
          <cell r="D12">
            <v>94</v>
          </cell>
          <cell r="E12">
            <v>94</v>
          </cell>
          <cell r="F12">
            <v>70</v>
          </cell>
          <cell r="G12">
            <v>74</v>
          </cell>
          <cell r="H12">
            <v>75</v>
          </cell>
        </row>
        <row r="13">
          <cell r="A13" t="str">
            <v>GP</v>
          </cell>
          <cell r="C13">
            <v>78</v>
          </cell>
          <cell r="D13">
            <v>108</v>
          </cell>
          <cell r="E13">
            <v>80</v>
          </cell>
          <cell r="F13">
            <v>97</v>
          </cell>
          <cell r="G13">
            <v>98</v>
          </cell>
          <cell r="H13">
            <v>31</v>
          </cell>
        </row>
        <row r="14">
          <cell r="A14" t="str">
            <v>HP</v>
          </cell>
          <cell r="C14">
            <v>86</v>
          </cell>
          <cell r="D14">
            <v>88</v>
          </cell>
          <cell r="E14">
            <v>84</v>
          </cell>
          <cell r="F14">
            <v>74</v>
          </cell>
          <cell r="G14">
            <v>87</v>
          </cell>
          <cell r="H14">
            <v>59</v>
          </cell>
        </row>
        <row r="15">
          <cell r="A15" t="str">
            <v>HT</v>
          </cell>
          <cell r="C15">
            <v>46</v>
          </cell>
          <cell r="D15">
            <v>49</v>
          </cell>
          <cell r="E15">
            <v>72</v>
          </cell>
          <cell r="F15">
            <v>54</v>
          </cell>
          <cell r="G15">
            <v>64</v>
          </cell>
          <cell r="H15">
            <v>58</v>
          </cell>
        </row>
        <row r="16">
          <cell r="A16" t="str">
            <v>PT</v>
          </cell>
          <cell r="C16">
            <v>60</v>
          </cell>
          <cell r="D16">
            <v>99</v>
          </cell>
          <cell r="E16">
            <v>81</v>
          </cell>
          <cell r="F16">
            <v>65</v>
          </cell>
          <cell r="G16">
            <v>96</v>
          </cell>
          <cell r="H16">
            <v>91</v>
          </cell>
        </row>
        <row r="17">
          <cell r="A17" t="str">
            <v>SS</v>
          </cell>
          <cell r="C17">
            <v>80</v>
          </cell>
          <cell r="D17">
            <v>47</v>
          </cell>
          <cell r="E17">
            <v>40</v>
          </cell>
          <cell r="F17">
            <v>52</v>
          </cell>
          <cell r="G17">
            <v>57</v>
          </cell>
          <cell r="H17">
            <v>61</v>
          </cell>
        </row>
        <row r="18">
          <cell r="A18" t="str">
            <v>RD</v>
          </cell>
          <cell r="C18">
            <v>60</v>
          </cell>
          <cell r="D18">
            <v>94</v>
          </cell>
          <cell r="E18">
            <v>83</v>
          </cell>
          <cell r="F18">
            <v>60</v>
          </cell>
          <cell r="G18">
            <v>62</v>
          </cell>
          <cell r="H18">
            <v>91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 Act "/>
      <sheetName val="Flash  detail "/>
      <sheetName val="Feb recut detail "/>
      <sheetName val="Feb flash summary"/>
      <sheetName val="Feb act recut detail "/>
      <sheetName val="Feb act summary"/>
      <sheetName val="RA &amp; RM"/>
      <sheetName val="Discharges (2)"/>
      <sheetName val="Sheet1"/>
      <sheetName val="Blackrock"/>
      <sheetName val="RA &amp; RM (2)"/>
      <sheetName val="March flash summary"/>
      <sheetName val="March recut flash detail "/>
      <sheetName val="March act recut detail "/>
      <sheetName val="March act summary"/>
      <sheetName val="Discharg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uction for classics"/>
      <sheetName val="summary"/>
      <sheetName val="Sheet1"/>
      <sheetName val="TOTAL Excl Classics"/>
      <sheetName val="TOTAL HO Adj"/>
      <sheetName val="TOTAL"/>
      <sheetName val="CLASSIC"/>
      <sheetName val="DEV"/>
      <sheetName val="PROJECT"/>
      <sheetName val="BSST"/>
      <sheetName val="AP&amp;FAC"/>
      <sheetName val="AA"/>
      <sheetName val="CS"/>
      <sheetName val="costanal"/>
      <sheetName val="Revenue Cal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6 Offer Schedule"/>
      <sheetName val="Tender Summary"/>
      <sheetName val="Contribution Margins"/>
      <sheetName val="Summary P&amp;L"/>
      <sheetName val="Total P&amp;L"/>
      <sheetName val="P&amp;L IV"/>
      <sheetName val="P&amp;L IVOral"/>
      <sheetName val="P&amp;L IH"/>
      <sheetName val="P&amp;L IHOral"/>
      <sheetName val="P&amp;L Oral"/>
      <sheetName val="Cost of Sales IV"/>
      <sheetName val="Cost of Sales IVOral"/>
      <sheetName val="Cost of Sales IH"/>
      <sheetName val="Cost of Sales IHOral"/>
      <sheetName val="Cost of Sales Oral"/>
      <sheetName val="Cost of Service IV"/>
      <sheetName val="Cost of Service IVOral"/>
      <sheetName val="Cost of Service IH"/>
      <sheetName val="Cost of Service IHOral"/>
      <sheetName val="Cost of Service Oral"/>
      <sheetName val="Drugs"/>
      <sheetName val="Pumps"/>
      <sheetName val="Ancils"/>
      <sheetName val="Postage"/>
      <sheetName val="Current P&amp;L"/>
      <sheetName val="Standard Costs"/>
      <sheetName val="Standard Mark up"/>
      <sheetName val="HPN Pumps"/>
      <sheetName val="Service Specification"/>
    </sheetNames>
    <sheetDataSet>
      <sheetData sheetId="0"/>
      <sheetData sheetId="1">
        <row r="2">
          <cell r="B2" t="str">
            <v>National PAH Framework</v>
          </cell>
        </row>
      </sheetData>
      <sheetData sheetId="2">
        <row r="8">
          <cell r="C8">
            <v>0.2</v>
          </cell>
        </row>
        <row r="11">
          <cell r="C1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I10">
            <v>20103.742823440738</v>
          </cell>
        </row>
      </sheetData>
      <sheetData sheetId="26"/>
      <sheetData sheetId="27">
        <row r="10">
          <cell r="C10">
            <v>5</v>
          </cell>
        </row>
      </sheetData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Revenue - Summary"/>
      <sheetName val="Revenue - Detailed"/>
      <sheetName val="Volume - Detailed"/>
      <sheetName val="Revenue &amp; Volume - Detail"/>
      <sheetName val="Rev &amp; Vol - with Bal to achieve"/>
      <sheetName val="MONREP Hosps"/>
      <sheetName val="Monrep Q2 Fct"/>
      <sheetName val="2007 August - Total Revenue"/>
    </sheetNames>
    <sheetDataSet>
      <sheetData sheetId="0">
        <row r="4">
          <cell r="C4" t="str">
            <v>August</v>
          </cell>
        </row>
        <row r="8">
          <cell r="B8">
            <v>2006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centre summary-0144"/>
      <sheetName val="Tender Summary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er"/>
      <sheetName val="Upside"/>
      <sheetName val="Summary P&amp;L"/>
      <sheetName val="P&amp;L with contbn"/>
      <sheetName val="P&amp;L with costs"/>
      <sheetName val="Overheads"/>
      <sheetName val="Care Pathway"/>
      <sheetName val="Transport costs"/>
      <sheetName val="Price analysis"/>
      <sheetName val="Herceptin cost"/>
      <sheetName val="Internal compound cost"/>
      <sheetName val="R Web comp cost"/>
      <sheetName val="Staff Structure"/>
      <sheetName val="Volume model"/>
      <sheetName val="Volume model (2)"/>
      <sheetName val="Revenue &amp; Var Cost with vol"/>
      <sheetName val="Christie PMI opp"/>
      <sheetName val="Staffing Costs"/>
      <sheetName val="CAPEX"/>
      <sheetName val="Revenue &amp; Var Cost per case"/>
      <sheetName val="extended stability"/>
      <sheetName val="new chemo unit"/>
      <sheetName val="Input - General Assumptions"/>
      <sheetName val="Timing"/>
      <sheetName val="Indexation"/>
      <sheetName val="PBR TARIFF"/>
      <sheetName val="Ref costs -TNELIP"/>
    </sheetNames>
    <sheetDataSet>
      <sheetData sheetId="0"/>
      <sheetData sheetId="1"/>
      <sheetData sheetId="2">
        <row r="1">
          <cell r="A1" t="str">
            <v>Bupa Home Healthcare</v>
          </cell>
        </row>
      </sheetData>
      <sheetData sheetId="3"/>
      <sheetData sheetId="4">
        <row r="1">
          <cell r="A1" t="str">
            <v>Bupa Home Healthcare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9">
          <cell r="C29">
            <v>21.950933572710952</v>
          </cell>
        </row>
      </sheetData>
      <sheetData sheetId="18"/>
      <sheetData sheetId="19"/>
      <sheetData sheetId="20"/>
      <sheetData sheetId="21"/>
      <sheetData sheetId="22"/>
      <sheetData sheetId="23">
        <row r="27"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  <cell r="AC27">
            <v>1</v>
          </cell>
          <cell r="AD27">
            <v>1</v>
          </cell>
          <cell r="AE27">
            <v>1</v>
          </cell>
          <cell r="AF27">
            <v>1</v>
          </cell>
          <cell r="AG27">
            <v>1</v>
          </cell>
          <cell r="AH27">
            <v>2</v>
          </cell>
          <cell r="AI27">
            <v>2</v>
          </cell>
          <cell r="AJ27">
            <v>2</v>
          </cell>
          <cell r="AK27">
            <v>2</v>
          </cell>
          <cell r="AL27">
            <v>2</v>
          </cell>
          <cell r="AM27">
            <v>2</v>
          </cell>
          <cell r="AN27">
            <v>2</v>
          </cell>
          <cell r="AO27">
            <v>2</v>
          </cell>
          <cell r="AP27">
            <v>2</v>
          </cell>
          <cell r="AQ27">
            <v>2</v>
          </cell>
          <cell r="AR27">
            <v>2</v>
          </cell>
          <cell r="AS27">
            <v>2</v>
          </cell>
          <cell r="AT27">
            <v>3</v>
          </cell>
          <cell r="AU27">
            <v>3</v>
          </cell>
          <cell r="AV27">
            <v>3</v>
          </cell>
          <cell r="AW27">
            <v>3</v>
          </cell>
          <cell r="AX27">
            <v>3</v>
          </cell>
          <cell r="AY27">
            <v>3</v>
          </cell>
          <cell r="AZ27">
            <v>3</v>
          </cell>
          <cell r="BA27">
            <v>3</v>
          </cell>
          <cell r="BB27">
            <v>3</v>
          </cell>
          <cell r="BC27">
            <v>3</v>
          </cell>
          <cell r="BD27">
            <v>3</v>
          </cell>
          <cell r="BE27">
            <v>3</v>
          </cell>
          <cell r="BF27">
            <v>4</v>
          </cell>
          <cell r="BG27">
            <v>4</v>
          </cell>
          <cell r="BH27">
            <v>4</v>
          </cell>
          <cell r="BI27">
            <v>4</v>
          </cell>
          <cell r="BJ27">
            <v>4</v>
          </cell>
          <cell r="BK27">
            <v>4</v>
          </cell>
          <cell r="BL27">
            <v>4</v>
          </cell>
          <cell r="BM27">
            <v>4</v>
          </cell>
          <cell r="BN27">
            <v>4</v>
          </cell>
          <cell r="BO27">
            <v>4</v>
          </cell>
          <cell r="BP27">
            <v>4</v>
          </cell>
          <cell r="BQ27">
            <v>4</v>
          </cell>
          <cell r="BR27">
            <v>5</v>
          </cell>
          <cell r="BS27">
            <v>5</v>
          </cell>
          <cell r="BT27">
            <v>5</v>
          </cell>
          <cell r="BU27">
            <v>5</v>
          </cell>
          <cell r="BV27">
            <v>5</v>
          </cell>
          <cell r="BW27">
            <v>5</v>
          </cell>
          <cell r="BX27">
            <v>5</v>
          </cell>
          <cell r="BY27">
            <v>5</v>
          </cell>
          <cell r="BZ27">
            <v>5</v>
          </cell>
          <cell r="CA27">
            <v>5</v>
          </cell>
          <cell r="CB27">
            <v>5</v>
          </cell>
          <cell r="CC27">
            <v>5</v>
          </cell>
          <cell r="CD27">
            <v>6</v>
          </cell>
          <cell r="CE27">
            <v>6</v>
          </cell>
          <cell r="CF27">
            <v>6</v>
          </cell>
          <cell r="CG27">
            <v>6</v>
          </cell>
          <cell r="CH27">
            <v>6</v>
          </cell>
          <cell r="CI27">
            <v>6</v>
          </cell>
          <cell r="CJ27">
            <v>6</v>
          </cell>
          <cell r="CK27">
            <v>6</v>
          </cell>
          <cell r="CL27">
            <v>6</v>
          </cell>
          <cell r="CM27">
            <v>6</v>
          </cell>
          <cell r="CN27">
            <v>6</v>
          </cell>
          <cell r="CO27">
            <v>6</v>
          </cell>
          <cell r="CP27">
            <v>7</v>
          </cell>
          <cell r="CQ27">
            <v>7</v>
          </cell>
          <cell r="CR27">
            <v>7</v>
          </cell>
          <cell r="CS27">
            <v>7</v>
          </cell>
          <cell r="CT27">
            <v>7</v>
          </cell>
        </row>
      </sheetData>
      <sheetData sheetId="24"/>
      <sheetData sheetId="25"/>
      <sheetData sheetId="2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Memo"/>
      <sheetName val="High Level Cost rec"/>
      <sheetName val="Cost Reconciliation"/>
      <sheetName val="Data for Cost Rec"/>
      <sheetName val="Contribution Analysis"/>
      <sheetName val="Single pathway"/>
      <sheetName val="Pathway with volume"/>
      <sheetName val="Volumescalcs"/>
      <sheetName val="Fixed staff costs"/>
      <sheetName val="MRI"/>
      <sheetName val="CT"/>
      <sheetName val="X ray"/>
      <sheetName val="Physio"/>
      <sheetName val="Path"/>
      <sheetName val="Other OP"/>
      <sheetName val="Screening"/>
      <sheetName val="Conrev"/>
      <sheetName val="Otherrev"/>
      <sheetName val="Property &amp; Equipment"/>
      <sheetName val="Admin, Marketing &amp; Other"/>
      <sheetName val="2005 P&amp;L Check"/>
      <sheetName val="DATA - Q2Fcst"/>
      <sheetName val="DATA - Depttotals"/>
      <sheetName val="DATA-IP_DCrev"/>
      <sheetName val="DATA - NetOPRev"/>
      <sheetName val="DATA -proccost"/>
      <sheetName val="DATA - Fcstvol"/>
      <sheetName val="cost centre summary-014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8">
          <cell r="B18" t="str">
            <v>2005Insured -premiumvol</v>
          </cell>
        </row>
        <row r="19">
          <cell r="B19" t="str">
            <v>2005Insured -premiumvol</v>
          </cell>
        </row>
        <row r="21">
          <cell r="B21" t="str">
            <v>2005Insured -premiumvol</v>
          </cell>
        </row>
        <row r="23">
          <cell r="B23" t="str">
            <v>2005Self Funding (Cosmetic)vol</v>
          </cell>
        </row>
        <row r="24">
          <cell r="B24" t="str">
            <v>2005Self Funding (Non Cosmetic)vol</v>
          </cell>
        </row>
        <row r="25">
          <cell r="B25" t="str">
            <v>2005NHSvol</v>
          </cell>
        </row>
        <row r="26">
          <cell r="B26" t="str">
            <v>2005Othervol</v>
          </cell>
        </row>
        <row r="27">
          <cell r="B27" t="str">
            <v>2005All Payorsvol</v>
          </cell>
        </row>
        <row r="30">
          <cell r="B30" t="str">
            <v>2005Insured - directedvol</v>
          </cell>
        </row>
        <row r="34">
          <cell r="B34" t="str">
            <v>2005Insured -premiumrevxfees</v>
          </cell>
        </row>
        <row r="35">
          <cell r="B35" t="str">
            <v>2005Insured -premiumrevxfees</v>
          </cell>
        </row>
        <row r="37">
          <cell r="B37" t="str">
            <v>2005Insured -premiumrevxfees</v>
          </cell>
        </row>
        <row r="39">
          <cell r="B39" t="str">
            <v>2005Self Funding (Cosmetic)revxfees</v>
          </cell>
        </row>
        <row r="40">
          <cell r="B40" t="str">
            <v>2005Self Funding (Non Cosmetic)revxfees</v>
          </cell>
        </row>
        <row r="41">
          <cell r="B41" t="str">
            <v>2005NHSrevxfees</v>
          </cell>
        </row>
        <row r="42">
          <cell r="B42" t="str">
            <v>2005Otherrevxfees</v>
          </cell>
        </row>
        <row r="43">
          <cell r="B43" t="str">
            <v>2005All Payorsrevxfees</v>
          </cell>
        </row>
        <row r="46">
          <cell r="B46" t="str">
            <v>2005Insured - directedrevxfees</v>
          </cell>
        </row>
        <row r="50">
          <cell r="B50" t="str">
            <v>2005Insured -premiumRevincFees</v>
          </cell>
        </row>
        <row r="51">
          <cell r="B51" t="str">
            <v>2005Insured -premiumRevincFees</v>
          </cell>
        </row>
        <row r="53">
          <cell r="B53" t="str">
            <v>2005Insured -premiumRevincFees</v>
          </cell>
        </row>
        <row r="55">
          <cell r="B55" t="str">
            <v>2005Self Funding (Cosmetic)RevincFees</v>
          </cell>
        </row>
        <row r="56">
          <cell r="B56" t="str">
            <v>2005Self Funding (Non Cosmetic)RevincFees</v>
          </cell>
        </row>
        <row r="57">
          <cell r="B57" t="str">
            <v>2005NHSRevincFees</v>
          </cell>
        </row>
        <row r="58">
          <cell r="B58" t="str">
            <v>2005OtherRevincFees</v>
          </cell>
        </row>
        <row r="59">
          <cell r="B59" t="str">
            <v>2005All PayorsRevincFees</v>
          </cell>
        </row>
        <row r="62">
          <cell r="B62" t="str">
            <v>2005Insured - directedRevincFees</v>
          </cell>
        </row>
        <row r="66">
          <cell r="B66" t="str">
            <v>2005Insured -premiumCon</v>
          </cell>
        </row>
        <row r="67">
          <cell r="B67" t="str">
            <v>2005Insured -premiumCon</v>
          </cell>
        </row>
        <row r="68">
          <cell r="B68" t="str">
            <v>2005Insured -premiumDrugs</v>
          </cell>
        </row>
        <row r="69">
          <cell r="B69" t="str">
            <v>2005Insured -premiumCons</v>
          </cell>
        </row>
        <row r="70">
          <cell r="B70" t="str">
            <v>2005Insured -premiumProsth</v>
          </cell>
        </row>
        <row r="71">
          <cell r="B71" t="str">
            <v>2005Insured -premiumOther Direct Costs</v>
          </cell>
        </row>
        <row r="72">
          <cell r="B72" t="str">
            <v>2005Insured -premiumPath</v>
          </cell>
        </row>
        <row r="73">
          <cell r="B73" t="str">
            <v>2005Insured -premiumWards  Staff</v>
          </cell>
        </row>
        <row r="74">
          <cell r="B74" t="str">
            <v>2005Insured -premiumTheatres Staff</v>
          </cell>
        </row>
        <row r="75">
          <cell r="B75" t="str">
            <v>2005Insured -premiumPhysio Staff</v>
          </cell>
        </row>
        <row r="76">
          <cell r="B76" t="str">
            <v>2005Insured -premiumRadio Staff</v>
          </cell>
        </row>
        <row r="77">
          <cell r="B77" t="str">
            <v>2005Insured -premiumOther fees</v>
          </cell>
        </row>
        <row r="78">
          <cell r="B78" t="str">
            <v>2005Insured -premiumRadio Fees</v>
          </cell>
        </row>
        <row r="79">
          <cell r="B79" t="str">
            <v>2005Insured -premiumOther fees</v>
          </cell>
        </row>
        <row r="86">
          <cell r="B86" t="str">
            <v>2005Insured -premiumCon</v>
          </cell>
        </row>
        <row r="87">
          <cell r="B87" t="str">
            <v>2005Insured -premiumCon</v>
          </cell>
        </row>
        <row r="88">
          <cell r="B88" t="str">
            <v>2005Insured -premiumDrugs</v>
          </cell>
        </row>
        <row r="89">
          <cell r="B89" t="str">
            <v>2005Insured -premiumCons</v>
          </cell>
        </row>
        <row r="90">
          <cell r="B90" t="str">
            <v>2005Insured -premiumProsth</v>
          </cell>
        </row>
        <row r="91">
          <cell r="B91" t="str">
            <v>2005Insured -premiumOther Direct Costs</v>
          </cell>
        </row>
        <row r="92">
          <cell r="B92" t="str">
            <v>2005Insured -premiumPath</v>
          </cell>
        </row>
        <row r="93">
          <cell r="B93" t="str">
            <v>2005Insured -premiumWards  Staff</v>
          </cell>
        </row>
        <row r="94">
          <cell r="B94" t="str">
            <v>2005Insured -premiumTheatres Staff</v>
          </cell>
        </row>
        <row r="95">
          <cell r="B95" t="str">
            <v>2005Insured -premiumPhysio Staff</v>
          </cell>
        </row>
        <row r="96">
          <cell r="B96" t="str">
            <v>2005Insured -premiumRadio Staff</v>
          </cell>
        </row>
        <row r="97">
          <cell r="B97" t="str">
            <v>2005Insured -premiumOther fees</v>
          </cell>
        </row>
        <row r="98">
          <cell r="B98" t="str">
            <v>2005Insured -premiumRadio Fees</v>
          </cell>
        </row>
        <row r="99">
          <cell r="B99" t="str">
            <v>2005Insured -premiumOther fees</v>
          </cell>
        </row>
        <row r="106">
          <cell r="B106" t="str">
            <v>2005Insured - directedCon</v>
          </cell>
        </row>
        <row r="107">
          <cell r="B107" t="str">
            <v>2005Insured - directedCon</v>
          </cell>
        </row>
        <row r="108">
          <cell r="B108" t="str">
            <v>2005Insured - directedDrugs</v>
          </cell>
        </row>
        <row r="109">
          <cell r="B109" t="str">
            <v>2005Insured - directedCons</v>
          </cell>
        </row>
        <row r="110">
          <cell r="B110" t="str">
            <v>2005Insured - directedProsth</v>
          </cell>
        </row>
        <row r="111">
          <cell r="B111" t="str">
            <v>2005Insured - directedOther Direct Costs</v>
          </cell>
        </row>
        <row r="112">
          <cell r="B112" t="str">
            <v>2005Insured - directedPath</v>
          </cell>
        </row>
        <row r="113">
          <cell r="B113" t="str">
            <v>2005Insured - directedWards  Staff</v>
          </cell>
        </row>
        <row r="114">
          <cell r="B114" t="str">
            <v>2005Insured - directedTheatres Staff</v>
          </cell>
        </row>
        <row r="115">
          <cell r="B115" t="str">
            <v>2005Insured - directedPhysio Staff</v>
          </cell>
        </row>
        <row r="116">
          <cell r="B116" t="str">
            <v>2005Insured - directedRadio Staff</v>
          </cell>
        </row>
        <row r="117">
          <cell r="B117" t="str">
            <v>2005Insured - directedOther fees</v>
          </cell>
        </row>
        <row r="118">
          <cell r="B118" t="str">
            <v>2005Insured - directedRadio Fees</v>
          </cell>
        </row>
        <row r="119">
          <cell r="B119" t="str">
            <v>2005Insured - directedOther fees</v>
          </cell>
        </row>
        <row r="126">
          <cell r="B126" t="str">
            <v>2005Insured -premiumCon</v>
          </cell>
        </row>
        <row r="127">
          <cell r="B127" t="str">
            <v>2005Insured -premiumCon</v>
          </cell>
        </row>
        <row r="128">
          <cell r="B128" t="str">
            <v>2005Insured -premiumDrugs</v>
          </cell>
        </row>
        <row r="129">
          <cell r="B129" t="str">
            <v>2005Insured -premiumCons</v>
          </cell>
        </row>
        <row r="130">
          <cell r="B130" t="str">
            <v>2005Insured -premiumProsth</v>
          </cell>
        </row>
        <row r="131">
          <cell r="B131" t="str">
            <v>2005Insured -premiumOther Direct Costs</v>
          </cell>
        </row>
        <row r="132">
          <cell r="B132" t="str">
            <v>2005Insured -premiumPath</v>
          </cell>
        </row>
        <row r="133">
          <cell r="B133" t="str">
            <v>2005Insured -premiumWards  Staff</v>
          </cell>
        </row>
        <row r="134">
          <cell r="B134" t="str">
            <v>2005Insured -premiumTheatres Staff</v>
          </cell>
        </row>
        <row r="135">
          <cell r="B135" t="str">
            <v>2005Insured -premiumPhysio Staff</v>
          </cell>
        </row>
        <row r="136">
          <cell r="B136" t="str">
            <v>2005Insured -premiumRadio Staff</v>
          </cell>
        </row>
        <row r="137">
          <cell r="B137" t="str">
            <v>2005Insured -premiumOther fees</v>
          </cell>
        </row>
        <row r="138">
          <cell r="B138" t="str">
            <v>2005Insured -premiumRadio Fees</v>
          </cell>
        </row>
        <row r="139">
          <cell r="B139" t="str">
            <v>2005Insured -premiumOther fees</v>
          </cell>
        </row>
        <row r="146">
          <cell r="B146" t="str">
            <v>2005Insured - directedCon</v>
          </cell>
        </row>
        <row r="147">
          <cell r="B147" t="str">
            <v>2005Insured - directedCon</v>
          </cell>
        </row>
        <row r="148">
          <cell r="B148" t="str">
            <v>2005Insured - directedDrugs</v>
          </cell>
        </row>
        <row r="149">
          <cell r="B149" t="str">
            <v>2005Insured - directedCons</v>
          </cell>
        </row>
        <row r="150">
          <cell r="B150" t="str">
            <v>2005Insured - directedProsth</v>
          </cell>
        </row>
        <row r="151">
          <cell r="B151" t="str">
            <v>2005Insured - directedOther Direct Costs</v>
          </cell>
        </row>
        <row r="152">
          <cell r="B152" t="str">
            <v>2005Insured - directedPath</v>
          </cell>
        </row>
        <row r="153">
          <cell r="B153" t="str">
            <v>2005Insured - directedWards  Staff</v>
          </cell>
        </row>
        <row r="154">
          <cell r="B154" t="str">
            <v>2005Insured - directedTheatres Staff</v>
          </cell>
        </row>
        <row r="155">
          <cell r="B155" t="str">
            <v>2005Insured - directedPhysio Staff</v>
          </cell>
        </row>
        <row r="156">
          <cell r="B156" t="str">
            <v>2005Insured - directedRadio Staff</v>
          </cell>
        </row>
        <row r="157">
          <cell r="B157" t="str">
            <v>2005Insured - directedOther fees</v>
          </cell>
        </row>
        <row r="158">
          <cell r="B158" t="str">
            <v>2005Insured - directedRadio Fees</v>
          </cell>
        </row>
        <row r="159">
          <cell r="B159" t="str">
            <v>2005Insured - directedOther fees</v>
          </cell>
        </row>
        <row r="166">
          <cell r="B166" t="str">
            <v>2005Self Funding (Cosmetic)Con</v>
          </cell>
        </row>
        <row r="167">
          <cell r="B167" t="str">
            <v>2005Self Funding (Cosmetic)Con</v>
          </cell>
        </row>
        <row r="168">
          <cell r="B168" t="str">
            <v>2005Self Funding (Cosmetic)Drugs</v>
          </cell>
        </row>
        <row r="169">
          <cell r="B169" t="str">
            <v>2005Self Funding (Cosmetic)Cons</v>
          </cell>
        </row>
        <row r="170">
          <cell r="B170" t="str">
            <v>2005Self Funding (Cosmetic)Prosth</v>
          </cell>
        </row>
        <row r="171">
          <cell r="B171" t="str">
            <v>2005Self Funding (Cosmetic)Other Direct Costs</v>
          </cell>
        </row>
        <row r="172">
          <cell r="B172" t="str">
            <v>2005Self Funding (Cosmetic)Path</v>
          </cell>
        </row>
        <row r="173">
          <cell r="B173" t="str">
            <v>2005Self Funding (Cosmetic)Wards  Staff</v>
          </cell>
        </row>
        <row r="174">
          <cell r="B174" t="str">
            <v>2005Self Funding (Cosmetic)Theatres Staff</v>
          </cell>
        </row>
        <row r="175">
          <cell r="B175" t="str">
            <v>2005Self Funding (Cosmetic)Physio Staff</v>
          </cell>
        </row>
        <row r="176">
          <cell r="B176" t="str">
            <v>2005Self Funding (Cosmetic)Radio Staff</v>
          </cell>
        </row>
        <row r="177">
          <cell r="B177" t="str">
            <v>2005Self Funding (Cosmetic)Other fees</v>
          </cell>
        </row>
        <row r="178">
          <cell r="B178" t="str">
            <v>2005Self Funding (Cosmetic)Radio Fees</v>
          </cell>
        </row>
        <row r="179">
          <cell r="B179" t="str">
            <v>2005Self Funding (Cosmetic)Other fees</v>
          </cell>
        </row>
        <row r="186">
          <cell r="B186" t="str">
            <v>2005Self Funding (Non Cosmetic)Con</v>
          </cell>
        </row>
        <row r="187">
          <cell r="B187" t="str">
            <v>2005Self Funding (Non Cosmetic)Con</v>
          </cell>
        </row>
        <row r="188">
          <cell r="B188" t="str">
            <v>2005Self Funding (Non Cosmetic)Drugs</v>
          </cell>
        </row>
        <row r="189">
          <cell r="B189" t="str">
            <v>2005Self Funding (Non Cosmetic)Cons</v>
          </cell>
        </row>
        <row r="190">
          <cell r="B190" t="str">
            <v>2005Self Funding (Non Cosmetic)Prosth</v>
          </cell>
        </row>
        <row r="191">
          <cell r="B191" t="str">
            <v>2005Self Funding (Non Cosmetic)Other Direct Costs</v>
          </cell>
        </row>
        <row r="192">
          <cell r="B192" t="str">
            <v>2005Self Funding (Non Cosmetic)Path</v>
          </cell>
        </row>
        <row r="193">
          <cell r="B193" t="str">
            <v>2005Self Funding (Non Cosmetic)Wards  Staff</v>
          </cell>
        </row>
        <row r="194">
          <cell r="B194" t="str">
            <v>2005Self Funding (Non Cosmetic)Theatres Staff</v>
          </cell>
        </row>
        <row r="195">
          <cell r="B195" t="str">
            <v>2005Self Funding (Non Cosmetic)Physio Staff</v>
          </cell>
        </row>
        <row r="196">
          <cell r="B196" t="str">
            <v>2005Self Funding (Non Cosmetic)Radio Staff</v>
          </cell>
        </row>
        <row r="197">
          <cell r="B197" t="str">
            <v>2005Self Funding (Non Cosmetic)Other fees</v>
          </cell>
        </row>
        <row r="198">
          <cell r="B198" t="str">
            <v>2005Self Funding (Non Cosmetic)Radio Fees</v>
          </cell>
        </row>
        <row r="199">
          <cell r="B199" t="str">
            <v>2005Self Funding (Non Cosmetic)Other fees</v>
          </cell>
        </row>
        <row r="206">
          <cell r="B206" t="str">
            <v>2005NHSCon</v>
          </cell>
        </row>
        <row r="207">
          <cell r="B207" t="str">
            <v>2005NHSCon</v>
          </cell>
        </row>
        <row r="208">
          <cell r="B208" t="str">
            <v>2005NHSDrugs</v>
          </cell>
        </row>
        <row r="209">
          <cell r="B209" t="str">
            <v>2005NHSCons</v>
          </cell>
        </row>
        <row r="210">
          <cell r="B210" t="str">
            <v>2005NHSProsth</v>
          </cell>
        </row>
        <row r="211">
          <cell r="B211" t="str">
            <v>2005NHSOther Direct Costs</v>
          </cell>
        </row>
        <row r="212">
          <cell r="B212" t="str">
            <v>2005NHSPath</v>
          </cell>
        </row>
        <row r="213">
          <cell r="B213" t="str">
            <v>2005NHSWards  Staff</v>
          </cell>
        </row>
        <row r="214">
          <cell r="B214" t="str">
            <v>2005NHSTheatres Staff</v>
          </cell>
        </row>
        <row r="215">
          <cell r="B215" t="str">
            <v>2005NHSPhysio Staff</v>
          </cell>
        </row>
        <row r="216">
          <cell r="B216" t="str">
            <v>2005NHSRadio Staff</v>
          </cell>
        </row>
        <row r="217">
          <cell r="B217" t="str">
            <v>2005NHSOther fees</v>
          </cell>
        </row>
        <row r="218">
          <cell r="B218" t="str">
            <v>2005NHSRadio Fees</v>
          </cell>
        </row>
        <row r="219">
          <cell r="B219" t="str">
            <v>2005NHSOther fees</v>
          </cell>
        </row>
        <row r="226">
          <cell r="B226" t="str">
            <v>2005otherCon</v>
          </cell>
        </row>
        <row r="227">
          <cell r="B227" t="str">
            <v>2005otherCon</v>
          </cell>
        </row>
        <row r="228">
          <cell r="B228" t="str">
            <v>2005otherDrugs</v>
          </cell>
        </row>
        <row r="229">
          <cell r="B229" t="str">
            <v>2005otherCons</v>
          </cell>
        </row>
        <row r="230">
          <cell r="B230" t="str">
            <v>2005otherProsth</v>
          </cell>
        </row>
        <row r="231">
          <cell r="B231" t="str">
            <v>2005otherOther Direct Costs</v>
          </cell>
        </row>
        <row r="232">
          <cell r="B232" t="str">
            <v>2005otherPath</v>
          </cell>
        </row>
        <row r="233">
          <cell r="B233" t="str">
            <v>2005otherWards  Staff</v>
          </cell>
        </row>
        <row r="234">
          <cell r="B234" t="str">
            <v>2005otherTheatres Staff</v>
          </cell>
        </row>
        <row r="235">
          <cell r="B235" t="str">
            <v>2005otherPhysio Staff</v>
          </cell>
        </row>
        <row r="236">
          <cell r="B236" t="str">
            <v>2005otherRadio Staff</v>
          </cell>
        </row>
        <row r="237">
          <cell r="B237" t="str">
            <v>2005otherOther fees</v>
          </cell>
        </row>
        <row r="238">
          <cell r="B238" t="str">
            <v>2005otherRadio Fees</v>
          </cell>
        </row>
        <row r="239">
          <cell r="B239" t="str">
            <v>2005otherOther fees</v>
          </cell>
        </row>
        <row r="266">
          <cell r="B266" t="str">
            <v>2005Insured -premiumContribution</v>
          </cell>
        </row>
        <row r="267">
          <cell r="B267" t="str">
            <v>2005Insured -premiumContribution</v>
          </cell>
        </row>
        <row r="269">
          <cell r="B269" t="str">
            <v>2005Insured -premiumContribution</v>
          </cell>
        </row>
        <row r="271">
          <cell r="B271" t="str">
            <v>2005Self Funding (Cosmetic)Contribution</v>
          </cell>
        </row>
        <row r="272">
          <cell r="B272" t="str">
            <v>2005Self Funding (Non Cosmetic)Contribution</v>
          </cell>
        </row>
        <row r="273">
          <cell r="B273" t="str">
            <v>2005NHSContribution</v>
          </cell>
        </row>
        <row r="274">
          <cell r="B274" t="str">
            <v>2005OtherContribution</v>
          </cell>
        </row>
        <row r="275">
          <cell r="B275" t="str">
            <v>2005All PayorsContribution</v>
          </cell>
        </row>
        <row r="278">
          <cell r="B278" t="str">
            <v>2005Insured - directedContribution</v>
          </cell>
        </row>
        <row r="319">
          <cell r="B319" t="str">
            <v>2006Insured -premiumvol</v>
          </cell>
        </row>
        <row r="320">
          <cell r="B320" t="str">
            <v>2006Insured -premiumvol</v>
          </cell>
        </row>
        <row r="322">
          <cell r="B322" t="str">
            <v>2006Insured -premiumvol</v>
          </cell>
        </row>
        <row r="324">
          <cell r="B324" t="str">
            <v>2006Self Funding (Cosmetic)vol</v>
          </cell>
        </row>
        <row r="325">
          <cell r="B325" t="str">
            <v>2006Self Funding (Non Cosmetic)vol</v>
          </cell>
        </row>
        <row r="326">
          <cell r="B326" t="str">
            <v>2006NHSvol</v>
          </cell>
        </row>
        <row r="327">
          <cell r="B327" t="str">
            <v>2006Othervol</v>
          </cell>
        </row>
        <row r="328">
          <cell r="B328" t="str">
            <v>2006All Payorsvol</v>
          </cell>
        </row>
        <row r="331">
          <cell r="B331" t="str">
            <v>2006Insured - directedvol</v>
          </cell>
        </row>
        <row r="335">
          <cell r="B335" t="str">
            <v>2006Insured -premiumrevxfees</v>
          </cell>
        </row>
        <row r="336">
          <cell r="B336" t="str">
            <v>2006Insured -premiumrevxfees</v>
          </cell>
        </row>
        <row r="338">
          <cell r="B338" t="str">
            <v>2006Insured -premiumrevxfees</v>
          </cell>
        </row>
        <row r="340">
          <cell r="B340" t="str">
            <v>2006Self Funding (Cosmetic)revxfees</v>
          </cell>
        </row>
        <row r="341">
          <cell r="B341" t="str">
            <v>2006Self Funding (Non Cosmetic)revxfees</v>
          </cell>
        </row>
        <row r="342">
          <cell r="B342" t="str">
            <v>2006NHSrevxfees</v>
          </cell>
        </row>
        <row r="343">
          <cell r="B343" t="str">
            <v>2006Otherrevxfees</v>
          </cell>
        </row>
        <row r="344">
          <cell r="B344" t="str">
            <v>2006All Payorsrevxfees</v>
          </cell>
        </row>
        <row r="347">
          <cell r="B347" t="str">
            <v>2006Insured - directedrevxfees</v>
          </cell>
        </row>
        <row r="351">
          <cell r="B351" t="str">
            <v>2006Insured -premiumRevincFees</v>
          </cell>
        </row>
        <row r="352">
          <cell r="B352" t="str">
            <v>2006Insured -premiumRevincFees</v>
          </cell>
        </row>
        <row r="354">
          <cell r="B354" t="str">
            <v>2006Insured -premiumRevincFees</v>
          </cell>
        </row>
        <row r="356">
          <cell r="B356" t="str">
            <v>2006Self Funding (Cosmetic)RevincFees</v>
          </cell>
        </row>
        <row r="357">
          <cell r="B357" t="str">
            <v>2006Self Funding (Non Cosmetic)RevincFees</v>
          </cell>
        </row>
        <row r="358">
          <cell r="B358" t="str">
            <v>2006NHSRevincFees</v>
          </cell>
        </row>
        <row r="359">
          <cell r="B359" t="str">
            <v>2006OtherRevincFees</v>
          </cell>
        </row>
        <row r="360">
          <cell r="B360" t="str">
            <v>2006All PayorsRevincFees</v>
          </cell>
        </row>
        <row r="363">
          <cell r="B363" t="str">
            <v>2006Insured - directedRevincFees</v>
          </cell>
        </row>
        <row r="367">
          <cell r="B367" t="str">
            <v>2006Insured -premiumCon</v>
          </cell>
        </row>
        <row r="368">
          <cell r="B368" t="str">
            <v>2006Insured -premiumCon</v>
          </cell>
        </row>
        <row r="369">
          <cell r="B369" t="str">
            <v>2006Insured -premiumDrugs</v>
          </cell>
        </row>
        <row r="370">
          <cell r="B370" t="str">
            <v>2006Insured -premiumCons</v>
          </cell>
        </row>
        <row r="371">
          <cell r="B371" t="str">
            <v>2006Insured -premiumProsth</v>
          </cell>
        </row>
        <row r="372">
          <cell r="B372" t="str">
            <v>2006Insured -premiumOther Direct Costs</v>
          </cell>
        </row>
        <row r="373">
          <cell r="B373" t="str">
            <v>2006Insured -premiumPath</v>
          </cell>
        </row>
        <row r="374">
          <cell r="B374" t="str">
            <v>2006Insured -premiumWards  Staff</v>
          </cell>
        </row>
        <row r="375">
          <cell r="B375" t="str">
            <v>2006Insured -premiumTheatres Staff</v>
          </cell>
        </row>
        <row r="376">
          <cell r="B376" t="str">
            <v>2006Insured -premiumPhysio Staff</v>
          </cell>
        </row>
        <row r="377">
          <cell r="B377" t="str">
            <v>2006Insured -premiumRadio Staff</v>
          </cell>
        </row>
        <row r="378">
          <cell r="B378" t="str">
            <v>2006Insured -premiumOther fees</v>
          </cell>
        </row>
        <row r="379">
          <cell r="B379" t="str">
            <v>2006Insured -premiumRadio Fees</v>
          </cell>
        </row>
        <row r="380">
          <cell r="B380" t="str">
            <v>2006Insured -premiumOther fees</v>
          </cell>
        </row>
        <row r="387">
          <cell r="B387" t="str">
            <v>2006Insured -premiumCon</v>
          </cell>
        </row>
        <row r="388">
          <cell r="B388" t="str">
            <v>2006Insured -premiumCon</v>
          </cell>
        </row>
        <row r="389">
          <cell r="B389" t="str">
            <v>2006Insured -premiumDrugs</v>
          </cell>
        </row>
        <row r="390">
          <cell r="B390" t="str">
            <v>2006Insured -premiumCons</v>
          </cell>
        </row>
        <row r="391">
          <cell r="B391" t="str">
            <v>2006Insured -premiumProsth</v>
          </cell>
        </row>
        <row r="392">
          <cell r="B392" t="str">
            <v>2006Insured -premiumOther Direct Costs</v>
          </cell>
        </row>
        <row r="393">
          <cell r="B393" t="str">
            <v>2006Insured -premiumPath</v>
          </cell>
        </row>
        <row r="394">
          <cell r="B394" t="str">
            <v>2006Insured -premiumWards  Staff</v>
          </cell>
        </row>
        <row r="395">
          <cell r="B395" t="str">
            <v>2006Insured -premiumTheatres Staff</v>
          </cell>
        </row>
        <row r="396">
          <cell r="B396" t="str">
            <v>2006Insured -premiumPhysio Staff</v>
          </cell>
        </row>
        <row r="397">
          <cell r="B397" t="str">
            <v>2006Insured -premiumRadio Staff</v>
          </cell>
        </row>
        <row r="398">
          <cell r="B398" t="str">
            <v>2006Insured -premiumOther fees</v>
          </cell>
        </row>
        <row r="399">
          <cell r="B399" t="str">
            <v>2006Insured -premiumRadio Fees</v>
          </cell>
        </row>
        <row r="400">
          <cell r="B400" t="str">
            <v>2006Insured -premiumOther fees</v>
          </cell>
        </row>
        <row r="407">
          <cell r="B407" t="str">
            <v>2006Insured - directedCon</v>
          </cell>
        </row>
        <row r="408">
          <cell r="B408" t="str">
            <v>2006Insured - directedCon</v>
          </cell>
        </row>
        <row r="409">
          <cell r="B409" t="str">
            <v>2006Insured - directedDrugs</v>
          </cell>
        </row>
        <row r="410">
          <cell r="B410" t="str">
            <v>2006Insured - directedCons</v>
          </cell>
        </row>
        <row r="411">
          <cell r="B411" t="str">
            <v>2006Insured - directedProsth</v>
          </cell>
        </row>
        <row r="412">
          <cell r="B412" t="str">
            <v>2006Insured - directedOther Direct Costs</v>
          </cell>
        </row>
        <row r="413">
          <cell r="B413" t="str">
            <v>2006Insured - directedPath</v>
          </cell>
        </row>
        <row r="414">
          <cell r="B414" t="str">
            <v>2006Insured - directedWards  Staff</v>
          </cell>
        </row>
        <row r="415">
          <cell r="B415" t="str">
            <v>2006Insured - directedTheatres Staff</v>
          </cell>
        </row>
        <row r="416">
          <cell r="B416" t="str">
            <v>2006Insured - directedPhysio Staff</v>
          </cell>
        </row>
        <row r="417">
          <cell r="B417" t="str">
            <v>2006Insured - directedRadio Staff</v>
          </cell>
        </row>
        <row r="418">
          <cell r="B418" t="str">
            <v>2006Insured - directedOther fees</v>
          </cell>
        </row>
        <row r="419">
          <cell r="B419" t="str">
            <v>2006Insured - directedRadio Fees</v>
          </cell>
        </row>
        <row r="420">
          <cell r="B420" t="str">
            <v>2006Insured - directedOther fees</v>
          </cell>
        </row>
        <row r="427">
          <cell r="B427" t="str">
            <v>2006Insured -premiumCon</v>
          </cell>
        </row>
        <row r="428">
          <cell r="B428" t="str">
            <v>2006Insured -premiumCon</v>
          </cell>
        </row>
        <row r="429">
          <cell r="B429" t="str">
            <v>2006Insured -premiumDrugs</v>
          </cell>
        </row>
        <row r="430">
          <cell r="B430" t="str">
            <v>2006Insured -premiumCons</v>
          </cell>
        </row>
        <row r="431">
          <cell r="B431" t="str">
            <v>2006Insured -premiumProsth</v>
          </cell>
        </row>
        <row r="432">
          <cell r="B432" t="str">
            <v>2006Insured -premiumOther Direct Costs</v>
          </cell>
        </row>
        <row r="433">
          <cell r="B433" t="str">
            <v>2006Insured -premiumPath</v>
          </cell>
        </row>
        <row r="434">
          <cell r="B434" t="str">
            <v>2006Insured -premiumWards  Staff</v>
          </cell>
        </row>
        <row r="435">
          <cell r="B435" t="str">
            <v>2006Insured -premiumTheatres Staff</v>
          </cell>
        </row>
        <row r="436">
          <cell r="B436" t="str">
            <v>2006Insured -premiumPhysio Staff</v>
          </cell>
        </row>
        <row r="437">
          <cell r="B437" t="str">
            <v>2006Insured -premiumRadio Staff</v>
          </cell>
        </row>
        <row r="438">
          <cell r="B438" t="str">
            <v>2006Insured -premiumOther fees</v>
          </cell>
        </row>
        <row r="439">
          <cell r="B439" t="str">
            <v>2006Insured -premiumRadio Fees</v>
          </cell>
        </row>
        <row r="440">
          <cell r="B440" t="str">
            <v>2006Insured -premiumOther fees</v>
          </cell>
        </row>
        <row r="447">
          <cell r="B447" t="str">
            <v>2006Insured - directedCon</v>
          </cell>
        </row>
        <row r="448">
          <cell r="B448" t="str">
            <v>2006Insured - directedCon</v>
          </cell>
        </row>
        <row r="449">
          <cell r="B449" t="str">
            <v>2006Insured - directedDrugs</v>
          </cell>
        </row>
        <row r="450">
          <cell r="B450" t="str">
            <v>2006Insured - directedCons</v>
          </cell>
        </row>
        <row r="451">
          <cell r="B451" t="str">
            <v>2006Insured - directedProsth</v>
          </cell>
        </row>
        <row r="452">
          <cell r="B452" t="str">
            <v>2006Insured - directedOther Direct Costs</v>
          </cell>
        </row>
        <row r="453">
          <cell r="B453" t="str">
            <v>2006Insured - directedPath</v>
          </cell>
        </row>
        <row r="454">
          <cell r="B454" t="str">
            <v>2006Insured - directedWards  Staff</v>
          </cell>
        </row>
        <row r="455">
          <cell r="B455" t="str">
            <v>2006Insured - directedTheatres Staff</v>
          </cell>
        </row>
        <row r="456">
          <cell r="B456" t="str">
            <v>2006Insured - directedPhysio Staff</v>
          </cell>
        </row>
        <row r="457">
          <cell r="B457" t="str">
            <v>2006Insured - directedRadio Staff</v>
          </cell>
        </row>
        <row r="458">
          <cell r="B458" t="str">
            <v>2006Insured - directedOther fees</v>
          </cell>
        </row>
        <row r="459">
          <cell r="B459" t="str">
            <v>2006Insured - directedRadio Fees</v>
          </cell>
        </row>
        <row r="460">
          <cell r="B460" t="str">
            <v>2006Insured - directedOther fees</v>
          </cell>
        </row>
        <row r="467">
          <cell r="B467" t="str">
            <v>2006Self Funding (Cosmetic)Con</v>
          </cell>
        </row>
        <row r="468">
          <cell r="B468" t="str">
            <v>2006Self Funding (Cosmetic)Con</v>
          </cell>
        </row>
        <row r="469">
          <cell r="B469" t="str">
            <v>2006Self Funding (Cosmetic)Drugs</v>
          </cell>
        </row>
        <row r="470">
          <cell r="B470" t="str">
            <v>2006Self Funding (Cosmetic)Cons</v>
          </cell>
        </row>
        <row r="471">
          <cell r="B471" t="str">
            <v>2006Self Funding (Cosmetic)Prosth</v>
          </cell>
        </row>
        <row r="472">
          <cell r="B472" t="str">
            <v>2006Self Funding (Cosmetic)Other Direct Costs</v>
          </cell>
        </row>
        <row r="473">
          <cell r="B473" t="str">
            <v>2006Self Funding (Cosmetic)Path</v>
          </cell>
        </row>
        <row r="474">
          <cell r="B474" t="str">
            <v>2006Self Funding (Cosmetic)Wards  Staff</v>
          </cell>
        </row>
        <row r="475">
          <cell r="B475" t="str">
            <v>2006Self Funding (Cosmetic)Theatres Staff</v>
          </cell>
        </row>
        <row r="476">
          <cell r="B476" t="str">
            <v>2006Self Funding (Cosmetic)Physio Staff</v>
          </cell>
        </row>
        <row r="477">
          <cell r="B477" t="str">
            <v>2006Self Funding (Cosmetic)Radio Staff</v>
          </cell>
        </row>
        <row r="478">
          <cell r="B478" t="str">
            <v>2006Self Funding (Cosmetic)Other fees</v>
          </cell>
        </row>
        <row r="479">
          <cell r="B479" t="str">
            <v>2006Self Funding (Cosmetic)Radio Fees</v>
          </cell>
        </row>
        <row r="480">
          <cell r="B480" t="str">
            <v>2006Self Funding (Cosmetic)Other fees</v>
          </cell>
        </row>
        <row r="487">
          <cell r="B487" t="str">
            <v>2006Self Funding (Non Cosmetic)Con</v>
          </cell>
        </row>
        <row r="488">
          <cell r="B488" t="str">
            <v>2006Self Funding (Non Cosmetic)Con</v>
          </cell>
        </row>
        <row r="489">
          <cell r="B489" t="str">
            <v>2006Self Funding (Non Cosmetic)Drugs</v>
          </cell>
        </row>
        <row r="490">
          <cell r="B490" t="str">
            <v>2006Self Funding (Non Cosmetic)Cons</v>
          </cell>
        </row>
        <row r="491">
          <cell r="B491" t="str">
            <v>2006Self Funding (Non Cosmetic)Prosth</v>
          </cell>
        </row>
        <row r="492">
          <cell r="B492" t="str">
            <v>2006Self Funding (Non Cosmetic)Other Direct Costs</v>
          </cell>
        </row>
        <row r="493">
          <cell r="B493" t="str">
            <v>2006Self Funding (Non Cosmetic)Path</v>
          </cell>
        </row>
        <row r="494">
          <cell r="B494" t="str">
            <v>2006Self Funding (Non Cosmetic)Wards  Staff</v>
          </cell>
        </row>
        <row r="495">
          <cell r="B495" t="str">
            <v>2006Self Funding (Non Cosmetic)Theatres Staff</v>
          </cell>
        </row>
        <row r="496">
          <cell r="B496" t="str">
            <v>2006Self Funding (Non Cosmetic)Physio Staff</v>
          </cell>
        </row>
        <row r="497">
          <cell r="B497" t="str">
            <v>2006Self Funding (Non Cosmetic)Radio Staff</v>
          </cell>
        </row>
        <row r="498">
          <cell r="B498" t="str">
            <v>2006Self Funding (Non Cosmetic)Other fees</v>
          </cell>
        </row>
        <row r="499">
          <cell r="B499" t="str">
            <v>2006Self Funding (Non Cosmetic)Radio Fees</v>
          </cell>
        </row>
        <row r="500">
          <cell r="B500" t="str">
            <v>2006Self Funding (Non Cosmetic)Other fees</v>
          </cell>
        </row>
        <row r="507">
          <cell r="B507" t="str">
            <v>2006NHSCon</v>
          </cell>
        </row>
        <row r="508">
          <cell r="B508" t="str">
            <v>2006NHSCon</v>
          </cell>
        </row>
        <row r="509">
          <cell r="B509" t="str">
            <v>2006NHSDrugs</v>
          </cell>
        </row>
        <row r="510">
          <cell r="B510" t="str">
            <v>2006NHSCons</v>
          </cell>
        </row>
        <row r="511">
          <cell r="B511" t="str">
            <v>2006NHSProsth</v>
          </cell>
        </row>
        <row r="512">
          <cell r="B512" t="str">
            <v>2006NHSOther Direct Costs</v>
          </cell>
        </row>
        <row r="513">
          <cell r="B513" t="str">
            <v>2006NHSPath</v>
          </cell>
        </row>
        <row r="514">
          <cell r="B514" t="str">
            <v>2006NHSWards  Staff</v>
          </cell>
        </row>
        <row r="515">
          <cell r="B515" t="str">
            <v>2006NHSTheatres Staff</v>
          </cell>
        </row>
        <row r="516">
          <cell r="B516" t="str">
            <v>2006NHSPhysio Staff</v>
          </cell>
        </row>
        <row r="517">
          <cell r="B517" t="str">
            <v>2006NHSRadio Staff</v>
          </cell>
        </row>
        <row r="518">
          <cell r="B518" t="str">
            <v>2006NHSOther fees</v>
          </cell>
        </row>
        <row r="519">
          <cell r="B519" t="str">
            <v>2006NHSRadio Fees</v>
          </cell>
        </row>
        <row r="520">
          <cell r="B520" t="str">
            <v>2006NHSOther fees</v>
          </cell>
        </row>
        <row r="527">
          <cell r="B527" t="str">
            <v>2006otherCon</v>
          </cell>
        </row>
        <row r="528">
          <cell r="B528" t="str">
            <v>2006otherCon</v>
          </cell>
        </row>
        <row r="529">
          <cell r="B529" t="str">
            <v>2006otherDrugs</v>
          </cell>
        </row>
        <row r="530">
          <cell r="B530" t="str">
            <v>2006otherCons</v>
          </cell>
        </row>
        <row r="531">
          <cell r="B531" t="str">
            <v>2006otherProsth</v>
          </cell>
        </row>
        <row r="532">
          <cell r="B532" t="str">
            <v>2006otherOther Direct Costs</v>
          </cell>
        </row>
        <row r="533">
          <cell r="B533" t="str">
            <v>2006otherPath</v>
          </cell>
        </row>
        <row r="534">
          <cell r="B534" t="str">
            <v>2006otherWards  Staff</v>
          </cell>
        </row>
        <row r="535">
          <cell r="B535" t="str">
            <v>2006otherTheatres Staff</v>
          </cell>
        </row>
        <row r="536">
          <cell r="B536" t="str">
            <v>2006otherPhysio Staff</v>
          </cell>
        </row>
        <row r="537">
          <cell r="B537" t="str">
            <v>2006otherRadio Staff</v>
          </cell>
        </row>
        <row r="538">
          <cell r="B538" t="str">
            <v>2006otherOther fees</v>
          </cell>
        </row>
        <row r="539">
          <cell r="B539" t="str">
            <v>2006otherRadio Fees</v>
          </cell>
        </row>
        <row r="540">
          <cell r="B540" t="str">
            <v>2006otherOther fees</v>
          </cell>
        </row>
        <row r="567">
          <cell r="B567" t="str">
            <v>2006Insured -premiumContribution</v>
          </cell>
        </row>
        <row r="568">
          <cell r="B568" t="str">
            <v>2006Insured -premiumContribution</v>
          </cell>
        </row>
        <row r="570">
          <cell r="B570" t="str">
            <v>2006Insured -premiumContribution</v>
          </cell>
        </row>
        <row r="572">
          <cell r="B572" t="str">
            <v>2006Self Funding (Cosmetic)Contribution</v>
          </cell>
        </row>
        <row r="573">
          <cell r="B573" t="str">
            <v>2006Self Funding (Non Cosmetic)Contribution</v>
          </cell>
        </row>
        <row r="574">
          <cell r="B574" t="str">
            <v>2006NHSContribution</v>
          </cell>
        </row>
        <row r="575">
          <cell r="B575" t="str">
            <v>2006OtherContribution</v>
          </cell>
        </row>
        <row r="576">
          <cell r="B576" t="str">
            <v>2006All PayorsContribution</v>
          </cell>
        </row>
        <row r="579">
          <cell r="B579" t="str">
            <v>2006Insured - directedContribution</v>
          </cell>
        </row>
        <row r="620">
          <cell r="B620" t="str">
            <v>2007Insured -premiumvol</v>
          </cell>
        </row>
        <row r="621">
          <cell r="B621" t="str">
            <v>2007Insured -premiumvol</v>
          </cell>
        </row>
        <row r="623">
          <cell r="B623" t="str">
            <v>2007Insured -premiumvol</v>
          </cell>
        </row>
        <row r="625">
          <cell r="B625" t="str">
            <v>2007Self Funding (Cosmetic)vol</v>
          </cell>
        </row>
        <row r="626">
          <cell r="B626" t="str">
            <v>2007Self Funding (Non Cosmetic)vol</v>
          </cell>
        </row>
        <row r="627">
          <cell r="B627" t="str">
            <v>2007NHSvol</v>
          </cell>
        </row>
        <row r="628">
          <cell r="B628" t="str">
            <v>2007Othervol</v>
          </cell>
        </row>
        <row r="629">
          <cell r="B629" t="str">
            <v>2007All Payorsvol</v>
          </cell>
        </row>
        <row r="632">
          <cell r="B632" t="str">
            <v>2007Insured - directedvol</v>
          </cell>
        </row>
        <row r="636">
          <cell r="B636" t="str">
            <v>2007Insured -premiumrevxfees</v>
          </cell>
        </row>
        <row r="637">
          <cell r="B637" t="str">
            <v>2007Insured -premiumrevxfees</v>
          </cell>
        </row>
        <row r="639">
          <cell r="B639" t="str">
            <v>2007Insured -premiumrevxfees</v>
          </cell>
        </row>
        <row r="641">
          <cell r="B641" t="str">
            <v>2007Self Funding (Cosmetic)revxfees</v>
          </cell>
        </row>
        <row r="642">
          <cell r="B642" t="str">
            <v>2007Self Funding (Non Cosmetic)revxfees</v>
          </cell>
        </row>
        <row r="643">
          <cell r="B643" t="str">
            <v>2007NHSrevxfees</v>
          </cell>
        </row>
        <row r="644">
          <cell r="B644" t="str">
            <v>2007Otherrevxfees</v>
          </cell>
        </row>
        <row r="645">
          <cell r="B645" t="str">
            <v>2007All Payorsrevxfees</v>
          </cell>
        </row>
        <row r="648">
          <cell r="B648" t="str">
            <v>2007Insured - directedrevxfees</v>
          </cell>
        </row>
        <row r="652">
          <cell r="B652" t="str">
            <v>2007Insured -premiumRevincFees</v>
          </cell>
        </row>
        <row r="653">
          <cell r="B653" t="str">
            <v>2007Insured -premiumRevincFees</v>
          </cell>
        </row>
        <row r="655">
          <cell r="B655" t="str">
            <v>2007Insured -premiumRevincFees</v>
          </cell>
        </row>
        <row r="657">
          <cell r="B657" t="str">
            <v>2007Self Funding (Cosmetic)RevincFees</v>
          </cell>
        </row>
        <row r="658">
          <cell r="B658" t="str">
            <v>2007Self Funding (Non Cosmetic)RevincFees</v>
          </cell>
        </row>
        <row r="659">
          <cell r="B659" t="str">
            <v>2007NHSRevincFees</v>
          </cell>
        </row>
        <row r="660">
          <cell r="B660" t="str">
            <v>2007OtherRevincFees</v>
          </cell>
        </row>
        <row r="661">
          <cell r="B661" t="str">
            <v>2007All PayorsRevincFees</v>
          </cell>
        </row>
        <row r="664">
          <cell r="B664" t="str">
            <v>2007Insured - directedRevincFees</v>
          </cell>
        </row>
        <row r="668">
          <cell r="B668" t="str">
            <v>2007Insured -premiumCon</v>
          </cell>
        </row>
        <row r="669">
          <cell r="B669" t="str">
            <v>2007Insured -premiumCon</v>
          </cell>
        </row>
        <row r="670">
          <cell r="B670" t="str">
            <v>2007Insured -premiumDrugs</v>
          </cell>
        </row>
        <row r="671">
          <cell r="B671" t="str">
            <v>2007Insured -premiumCons</v>
          </cell>
        </row>
        <row r="672">
          <cell r="B672" t="str">
            <v>2007Insured -premiumProsth</v>
          </cell>
        </row>
        <row r="673">
          <cell r="B673" t="str">
            <v>2007Insured -premiumOther Direct Costs</v>
          </cell>
        </row>
        <row r="674">
          <cell r="B674" t="str">
            <v>2007Insured -premiumPath</v>
          </cell>
        </row>
        <row r="675">
          <cell r="B675" t="str">
            <v>2007Insured -premiumWards  Staff</v>
          </cell>
        </row>
        <row r="676">
          <cell r="B676" t="str">
            <v>2007Insured -premiumTheatres Staff</v>
          </cell>
        </row>
        <row r="677">
          <cell r="B677" t="str">
            <v>2007Insured -premiumPhysio Staff</v>
          </cell>
        </row>
        <row r="678">
          <cell r="B678" t="str">
            <v>2007Insured -premiumRadio Staff</v>
          </cell>
        </row>
        <row r="679">
          <cell r="B679" t="str">
            <v>2007Insured -premiumOther fees</v>
          </cell>
        </row>
        <row r="680">
          <cell r="B680" t="str">
            <v>2007Insured -premiumRadio Fees</v>
          </cell>
        </row>
        <row r="681">
          <cell r="B681" t="str">
            <v>2007Insured -premiumOther fees</v>
          </cell>
        </row>
        <row r="688">
          <cell r="B688" t="str">
            <v>2007Insured -premiumCon</v>
          </cell>
        </row>
        <row r="689">
          <cell r="B689" t="str">
            <v>2007Insured -premiumCon</v>
          </cell>
        </row>
        <row r="690">
          <cell r="B690" t="str">
            <v>2007Insured -premiumDrugs</v>
          </cell>
        </row>
        <row r="691">
          <cell r="B691" t="str">
            <v>2007Insured -premiumCons</v>
          </cell>
        </row>
        <row r="692">
          <cell r="B692" t="str">
            <v>2007Insured -premiumProsth</v>
          </cell>
        </row>
        <row r="693">
          <cell r="B693" t="str">
            <v>2007Insured -premiumOther Direct Costs</v>
          </cell>
        </row>
        <row r="694">
          <cell r="B694" t="str">
            <v>2007Insured -premiumPath</v>
          </cell>
        </row>
        <row r="695">
          <cell r="B695" t="str">
            <v>2007Insured -premiumWards  Staff</v>
          </cell>
        </row>
        <row r="696">
          <cell r="B696" t="str">
            <v>2007Insured -premiumTheatres Staff</v>
          </cell>
        </row>
        <row r="697">
          <cell r="B697" t="str">
            <v>2007Insured -premiumPhysio Staff</v>
          </cell>
        </row>
        <row r="698">
          <cell r="B698" t="str">
            <v>2007Insured -premiumRadio Staff</v>
          </cell>
        </row>
        <row r="699">
          <cell r="B699" t="str">
            <v>2007Insured -premiumOther fees</v>
          </cell>
        </row>
        <row r="700">
          <cell r="B700" t="str">
            <v>2007Insured -premiumRadio Fees</v>
          </cell>
        </row>
        <row r="701">
          <cell r="B701" t="str">
            <v>2007Insured -premiumOther fees</v>
          </cell>
        </row>
        <row r="708">
          <cell r="B708" t="str">
            <v>2007Insured - directedCon</v>
          </cell>
        </row>
        <row r="709">
          <cell r="B709" t="str">
            <v>2007Insured - directedCon</v>
          </cell>
        </row>
        <row r="710">
          <cell r="B710" t="str">
            <v>2007Insured - directedDrugs</v>
          </cell>
        </row>
        <row r="711">
          <cell r="B711" t="str">
            <v>2007Insured - directedCons</v>
          </cell>
        </row>
        <row r="712">
          <cell r="B712" t="str">
            <v>2007Insured - directedProsth</v>
          </cell>
        </row>
        <row r="713">
          <cell r="B713" t="str">
            <v>2007Insured - directedOther Direct Costs</v>
          </cell>
        </row>
        <row r="714">
          <cell r="B714" t="str">
            <v>2007Insured - directedPath</v>
          </cell>
        </row>
        <row r="715">
          <cell r="B715" t="str">
            <v>2007Insured - directedWards  Staff</v>
          </cell>
        </row>
        <row r="716">
          <cell r="B716" t="str">
            <v>2007Insured - directedTheatres Staff</v>
          </cell>
        </row>
        <row r="717">
          <cell r="B717" t="str">
            <v>2007Insured - directedPhysio Staff</v>
          </cell>
        </row>
        <row r="718">
          <cell r="B718" t="str">
            <v>2007Insured - directedRadio Staff</v>
          </cell>
        </row>
        <row r="719">
          <cell r="B719" t="str">
            <v>2007Insured - directedOther fees</v>
          </cell>
        </row>
        <row r="720">
          <cell r="B720" t="str">
            <v>2007Insured - directedRadio Fees</v>
          </cell>
        </row>
        <row r="721">
          <cell r="B721" t="str">
            <v>2007Insured - directedOther fees</v>
          </cell>
        </row>
        <row r="728">
          <cell r="B728" t="str">
            <v>2007Insured -premiumCon</v>
          </cell>
        </row>
        <row r="729">
          <cell r="B729" t="str">
            <v>2007Insured -premiumCon</v>
          </cell>
        </row>
        <row r="730">
          <cell r="B730" t="str">
            <v>2007Insured -premiumDrugs</v>
          </cell>
        </row>
        <row r="731">
          <cell r="B731" t="str">
            <v>2007Insured -premiumCons</v>
          </cell>
        </row>
        <row r="732">
          <cell r="B732" t="str">
            <v>2007Insured -premiumProsth</v>
          </cell>
        </row>
        <row r="733">
          <cell r="B733" t="str">
            <v>2007Insured -premiumOther Direct Costs</v>
          </cell>
        </row>
        <row r="734">
          <cell r="B734" t="str">
            <v>2007Insured -premiumPath</v>
          </cell>
        </row>
        <row r="735">
          <cell r="B735" t="str">
            <v>2007Insured -premiumWards  Staff</v>
          </cell>
        </row>
        <row r="736">
          <cell r="B736" t="str">
            <v>2007Insured -premiumTheatres Staff</v>
          </cell>
        </row>
        <row r="737">
          <cell r="B737" t="str">
            <v>2007Insured -premiumPhysio Staff</v>
          </cell>
        </row>
        <row r="738">
          <cell r="B738" t="str">
            <v>2007Insured -premiumRadio Staff</v>
          </cell>
        </row>
        <row r="739">
          <cell r="B739" t="str">
            <v>2007Insured -premiumOther fees</v>
          </cell>
        </row>
        <row r="740">
          <cell r="B740" t="str">
            <v>2007Insured -premiumRadio Fees</v>
          </cell>
        </row>
        <row r="741">
          <cell r="B741" t="str">
            <v>2007Insured -premiumOther fees</v>
          </cell>
        </row>
        <row r="748">
          <cell r="B748" t="str">
            <v>2007Insured - directedCon</v>
          </cell>
        </row>
        <row r="749">
          <cell r="B749" t="str">
            <v>2007Insured - directedCon</v>
          </cell>
        </row>
        <row r="750">
          <cell r="B750" t="str">
            <v>2007Insured - directedDrugs</v>
          </cell>
        </row>
        <row r="751">
          <cell r="B751" t="str">
            <v>2007Insured - directedCons</v>
          </cell>
        </row>
        <row r="752">
          <cell r="B752" t="str">
            <v>2007Insured - directedProsth</v>
          </cell>
        </row>
        <row r="753">
          <cell r="B753" t="str">
            <v>2007Insured - directedOther Direct Costs</v>
          </cell>
        </row>
        <row r="754">
          <cell r="B754" t="str">
            <v>2007Insured - directedPath</v>
          </cell>
        </row>
        <row r="755">
          <cell r="B755" t="str">
            <v>2007Insured - directedWards  Staff</v>
          </cell>
        </row>
        <row r="756">
          <cell r="B756" t="str">
            <v>2007Insured - directedTheatres Staff</v>
          </cell>
        </row>
        <row r="757">
          <cell r="B757" t="str">
            <v>2007Insured - directedPhysio Staff</v>
          </cell>
        </row>
        <row r="758">
          <cell r="B758" t="str">
            <v>2007Insured - directedRadio Staff</v>
          </cell>
        </row>
        <row r="759">
          <cell r="B759" t="str">
            <v>2007Insured - directedOther fees</v>
          </cell>
        </row>
        <row r="760">
          <cell r="B760" t="str">
            <v>2007Insured - directedRadio Fees</v>
          </cell>
        </row>
        <row r="761">
          <cell r="B761" t="str">
            <v>2007Insured - directedOther fees</v>
          </cell>
        </row>
        <row r="768">
          <cell r="B768" t="str">
            <v>2007Self Funding (Cosmetic)Con</v>
          </cell>
        </row>
        <row r="769">
          <cell r="B769" t="str">
            <v>2007Self Funding (Cosmetic)Con</v>
          </cell>
        </row>
        <row r="770">
          <cell r="B770" t="str">
            <v>2007Self Funding (Cosmetic)Drugs</v>
          </cell>
        </row>
        <row r="771">
          <cell r="B771" t="str">
            <v>2007Self Funding (Cosmetic)Cons</v>
          </cell>
        </row>
        <row r="772">
          <cell r="B772" t="str">
            <v>2007Self Funding (Cosmetic)Prosth</v>
          </cell>
        </row>
        <row r="773">
          <cell r="B773" t="str">
            <v>2007Self Funding (Cosmetic)Other Direct Costs</v>
          </cell>
        </row>
        <row r="774">
          <cell r="B774" t="str">
            <v>2007Self Funding (Cosmetic)Path</v>
          </cell>
        </row>
        <row r="775">
          <cell r="B775" t="str">
            <v>2007Self Funding (Cosmetic)Wards  Staff</v>
          </cell>
        </row>
        <row r="776">
          <cell r="B776" t="str">
            <v>2007Self Funding (Cosmetic)Theatres Staff</v>
          </cell>
        </row>
        <row r="777">
          <cell r="B777" t="str">
            <v>2007Self Funding (Cosmetic)Physio Staff</v>
          </cell>
        </row>
        <row r="778">
          <cell r="B778" t="str">
            <v>2007Self Funding (Cosmetic)Radio Staff</v>
          </cell>
        </row>
        <row r="779">
          <cell r="B779" t="str">
            <v>2007Self Funding (Cosmetic)Other fees</v>
          </cell>
        </row>
        <row r="780">
          <cell r="B780" t="str">
            <v>2007Self Funding (Cosmetic)Radio Fees</v>
          </cell>
        </row>
        <row r="781">
          <cell r="B781" t="str">
            <v>2007Self Funding (Cosmetic)Other fees</v>
          </cell>
        </row>
        <row r="788">
          <cell r="B788" t="str">
            <v>2007Self Funding (Non Cosmetic)Con</v>
          </cell>
        </row>
        <row r="789">
          <cell r="B789" t="str">
            <v>2007Self Funding (Non Cosmetic)Con</v>
          </cell>
        </row>
        <row r="790">
          <cell r="B790" t="str">
            <v>2007Self Funding (Non Cosmetic)Drugs</v>
          </cell>
        </row>
        <row r="791">
          <cell r="B791" t="str">
            <v>2007Self Funding (Non Cosmetic)Cons</v>
          </cell>
        </row>
        <row r="792">
          <cell r="B792" t="str">
            <v>2007Self Funding (Non Cosmetic)Prosth</v>
          </cell>
        </row>
        <row r="793">
          <cell r="B793" t="str">
            <v>2007Self Funding (Non Cosmetic)Other Direct Costs</v>
          </cell>
        </row>
        <row r="794">
          <cell r="B794" t="str">
            <v>2007Self Funding (Non Cosmetic)Path</v>
          </cell>
        </row>
        <row r="795">
          <cell r="B795" t="str">
            <v>2007Self Funding (Non Cosmetic)Wards  Staff</v>
          </cell>
        </row>
        <row r="796">
          <cell r="B796" t="str">
            <v>2007Self Funding (Non Cosmetic)Theatres Staff</v>
          </cell>
        </row>
        <row r="797">
          <cell r="B797" t="str">
            <v>2007Self Funding (Non Cosmetic)Physio Staff</v>
          </cell>
        </row>
        <row r="798">
          <cell r="B798" t="str">
            <v>2007Self Funding (Non Cosmetic)Radio Staff</v>
          </cell>
        </row>
        <row r="799">
          <cell r="B799" t="str">
            <v>2007Self Funding (Non Cosmetic)Other fees</v>
          </cell>
        </row>
        <row r="800">
          <cell r="B800" t="str">
            <v>2007Self Funding (Non Cosmetic)Radio Fees</v>
          </cell>
        </row>
        <row r="801">
          <cell r="B801" t="str">
            <v>2007Self Funding (Non Cosmetic)Other fees</v>
          </cell>
        </row>
        <row r="808">
          <cell r="B808" t="str">
            <v>2007NHSCon</v>
          </cell>
        </row>
        <row r="809">
          <cell r="B809" t="str">
            <v>2007NHSCon</v>
          </cell>
        </row>
        <row r="810">
          <cell r="B810" t="str">
            <v>2007NHSDrugs</v>
          </cell>
        </row>
        <row r="811">
          <cell r="B811" t="str">
            <v>2007NHSCons</v>
          </cell>
        </row>
        <row r="812">
          <cell r="B812" t="str">
            <v>2007NHSProsth</v>
          </cell>
        </row>
        <row r="813">
          <cell r="B813" t="str">
            <v>2007NHSOther Direct Costs</v>
          </cell>
        </row>
        <row r="814">
          <cell r="B814" t="str">
            <v>2007NHSPath</v>
          </cell>
        </row>
        <row r="815">
          <cell r="B815" t="str">
            <v>2007NHSWards  Staff</v>
          </cell>
        </row>
        <row r="816">
          <cell r="B816" t="str">
            <v>2007NHSTheatres Staff</v>
          </cell>
        </row>
        <row r="817">
          <cell r="B817" t="str">
            <v>2007NHSPhysio Staff</v>
          </cell>
        </row>
        <row r="818">
          <cell r="B818" t="str">
            <v>2007NHSRadio Staff</v>
          </cell>
        </row>
        <row r="819">
          <cell r="B819" t="str">
            <v>2007NHSOther fees</v>
          </cell>
        </row>
        <row r="820">
          <cell r="B820" t="str">
            <v>2007NHSRadio Fees</v>
          </cell>
        </row>
        <row r="821">
          <cell r="B821" t="str">
            <v>2007NHSOther fees</v>
          </cell>
        </row>
        <row r="828">
          <cell r="B828" t="str">
            <v>2007otherCon</v>
          </cell>
        </row>
        <row r="829">
          <cell r="B829" t="str">
            <v>2007otherCon</v>
          </cell>
        </row>
        <row r="830">
          <cell r="B830" t="str">
            <v>2007otherDrugs</v>
          </cell>
        </row>
        <row r="831">
          <cell r="B831" t="str">
            <v>2007otherCons</v>
          </cell>
        </row>
        <row r="832">
          <cell r="B832" t="str">
            <v>2007otherProsth</v>
          </cell>
        </row>
        <row r="833">
          <cell r="B833" t="str">
            <v>2007otherOther Direct Costs</v>
          </cell>
        </row>
        <row r="834">
          <cell r="B834" t="str">
            <v>2007otherPath</v>
          </cell>
        </row>
        <row r="835">
          <cell r="B835" t="str">
            <v>2007otherWards  Staff</v>
          </cell>
        </row>
        <row r="836">
          <cell r="B836" t="str">
            <v>2007otherTheatres Staff</v>
          </cell>
        </row>
        <row r="837">
          <cell r="B837" t="str">
            <v>2007otherPhysio Staff</v>
          </cell>
        </row>
        <row r="838">
          <cell r="B838" t="str">
            <v>2007otherRadio Staff</v>
          </cell>
        </row>
        <row r="839">
          <cell r="B839" t="str">
            <v>2007otherOther fees</v>
          </cell>
        </row>
        <row r="840">
          <cell r="B840" t="str">
            <v>2007otherRadio Fees</v>
          </cell>
        </row>
        <row r="841">
          <cell r="B841" t="str">
            <v>2007otherOther fees</v>
          </cell>
        </row>
        <row r="868">
          <cell r="B868" t="str">
            <v>2007Insured -premiumContribution</v>
          </cell>
        </row>
        <row r="869">
          <cell r="B869" t="str">
            <v>2007Insured -premiumContribution</v>
          </cell>
        </row>
        <row r="871">
          <cell r="B871" t="str">
            <v>2007Insured -premiumContribution</v>
          </cell>
        </row>
        <row r="873">
          <cell r="B873" t="str">
            <v>2007Self Funding (Cosmetic)Contribution</v>
          </cell>
        </row>
        <row r="874">
          <cell r="B874" t="str">
            <v>2007Self Funding (Non Cosmetic)Contribution</v>
          </cell>
        </row>
        <row r="875">
          <cell r="B875" t="str">
            <v>2007NHSContribution</v>
          </cell>
        </row>
        <row r="876">
          <cell r="B876" t="str">
            <v>2007OtherContribution</v>
          </cell>
        </row>
        <row r="877">
          <cell r="B877" t="str">
            <v>2007All PayorsContribution</v>
          </cell>
        </row>
        <row r="880">
          <cell r="B880" t="str">
            <v>2007Insured - directedContribution</v>
          </cell>
        </row>
        <row r="921">
          <cell r="B921" t="str">
            <v>2008Insured -premiumvol</v>
          </cell>
        </row>
        <row r="922">
          <cell r="B922" t="str">
            <v>2008Insured -premiumvol</v>
          </cell>
        </row>
        <row r="924">
          <cell r="B924" t="str">
            <v>2008Insured -premiumvol</v>
          </cell>
        </row>
        <row r="926">
          <cell r="B926" t="str">
            <v>2008Self Funding (Cosmetic)vol</v>
          </cell>
        </row>
        <row r="927">
          <cell r="B927" t="str">
            <v>2008Self Funding (Non Cosmetic)vol</v>
          </cell>
        </row>
        <row r="928">
          <cell r="B928" t="str">
            <v>2008NHSvol</v>
          </cell>
        </row>
        <row r="929">
          <cell r="B929" t="str">
            <v>2008Othervol</v>
          </cell>
        </row>
        <row r="930">
          <cell r="B930" t="str">
            <v>2008All Payorsvol</v>
          </cell>
        </row>
        <row r="933">
          <cell r="B933" t="str">
            <v>2008Insured - directedvol</v>
          </cell>
        </row>
        <row r="937">
          <cell r="B937" t="str">
            <v>2008Insured -premiumrevxfees</v>
          </cell>
        </row>
        <row r="938">
          <cell r="B938" t="str">
            <v>2008Insured -premiumrevxfees</v>
          </cell>
        </row>
        <row r="940">
          <cell r="B940" t="str">
            <v>2008Insured -premiumrevxfees</v>
          </cell>
        </row>
        <row r="942">
          <cell r="B942" t="str">
            <v>2008Self Funding (Cosmetic)revxfees</v>
          </cell>
        </row>
        <row r="943">
          <cell r="B943" t="str">
            <v>2008Self Funding (Non Cosmetic)revxfees</v>
          </cell>
        </row>
        <row r="944">
          <cell r="B944" t="str">
            <v>2008NHSrevxfees</v>
          </cell>
        </row>
        <row r="945">
          <cell r="B945" t="str">
            <v>2008Otherrevxfees</v>
          </cell>
        </row>
        <row r="946">
          <cell r="B946" t="str">
            <v>2008All Payorsrevxfees</v>
          </cell>
        </row>
        <row r="949">
          <cell r="B949" t="str">
            <v>2008Insured - directedrevxfees</v>
          </cell>
        </row>
        <row r="953">
          <cell r="B953" t="str">
            <v>2008Insured -premiumRevincFees</v>
          </cell>
        </row>
        <row r="954">
          <cell r="B954" t="str">
            <v>2008Insured -premiumRevincFees</v>
          </cell>
        </row>
        <row r="956">
          <cell r="B956" t="str">
            <v>2008Insured -premiumRevincFees</v>
          </cell>
        </row>
        <row r="958">
          <cell r="B958" t="str">
            <v>2008Self Funding (Cosmetic)RevincFees</v>
          </cell>
        </row>
        <row r="959">
          <cell r="B959" t="str">
            <v>2008Self Funding (Non Cosmetic)RevincFees</v>
          </cell>
        </row>
        <row r="960">
          <cell r="B960" t="str">
            <v>2008NHSRevincFees</v>
          </cell>
        </row>
        <row r="961">
          <cell r="B961" t="str">
            <v>2008OtherRevincFees</v>
          </cell>
        </row>
        <row r="962">
          <cell r="B962" t="str">
            <v>2008All PayorsRevincFees</v>
          </cell>
        </row>
        <row r="965">
          <cell r="B965" t="str">
            <v>2008Insured - directedRevincFees</v>
          </cell>
        </row>
        <row r="969">
          <cell r="B969" t="str">
            <v>2008Insured -premiumCon</v>
          </cell>
        </row>
        <row r="970">
          <cell r="B970" t="str">
            <v>2008Insured -premiumCon</v>
          </cell>
        </row>
        <row r="971">
          <cell r="B971" t="str">
            <v>2008Insured -premiumDrugs</v>
          </cell>
        </row>
        <row r="972">
          <cell r="B972" t="str">
            <v>2008Insured -premiumCons</v>
          </cell>
        </row>
        <row r="973">
          <cell r="B973" t="str">
            <v>2008Insured -premiumProsth</v>
          </cell>
        </row>
        <row r="974">
          <cell r="B974" t="str">
            <v>2008Insured -premiumOther Direct Costs</v>
          </cell>
        </row>
        <row r="975">
          <cell r="B975" t="str">
            <v>2008Insured -premiumPath</v>
          </cell>
        </row>
        <row r="976">
          <cell r="B976" t="str">
            <v>2008Insured -premiumWards  Staff</v>
          </cell>
        </row>
        <row r="977">
          <cell r="B977" t="str">
            <v>2008Insured -premiumTheatres Staff</v>
          </cell>
        </row>
        <row r="978">
          <cell r="B978" t="str">
            <v>2008Insured -premiumPhysio Staff</v>
          </cell>
        </row>
        <row r="979">
          <cell r="B979" t="str">
            <v>2008Insured -premiumRadio Staff</v>
          </cell>
        </row>
        <row r="980">
          <cell r="B980" t="str">
            <v>2008Insured -premiumOther fees</v>
          </cell>
        </row>
        <row r="981">
          <cell r="B981" t="str">
            <v>2008Insured -premiumRadio Fees</v>
          </cell>
        </row>
        <row r="982">
          <cell r="B982" t="str">
            <v>2008Insured -premiumOther fees</v>
          </cell>
        </row>
        <row r="989">
          <cell r="B989" t="str">
            <v>2008Insured -premiumCon</v>
          </cell>
        </row>
        <row r="990">
          <cell r="B990" t="str">
            <v>2008Insured -premiumCon</v>
          </cell>
        </row>
        <row r="991">
          <cell r="B991" t="str">
            <v>2008Insured -premiumDrugs</v>
          </cell>
        </row>
        <row r="992">
          <cell r="B992" t="str">
            <v>2008Insured -premiumCons</v>
          </cell>
        </row>
        <row r="993">
          <cell r="B993" t="str">
            <v>2008Insured -premiumProsth</v>
          </cell>
        </row>
        <row r="994">
          <cell r="B994" t="str">
            <v>2008Insured -premiumOther Direct Costs</v>
          </cell>
        </row>
        <row r="995">
          <cell r="B995" t="str">
            <v>2008Insured -premiumPath</v>
          </cell>
        </row>
        <row r="996">
          <cell r="B996" t="str">
            <v>2008Insured -premiumWards  Staff</v>
          </cell>
        </row>
        <row r="997">
          <cell r="B997" t="str">
            <v>2008Insured -premiumTheatres Staff</v>
          </cell>
        </row>
        <row r="998">
          <cell r="B998" t="str">
            <v>2008Insured -premiumPhysio Staff</v>
          </cell>
        </row>
        <row r="999">
          <cell r="B999" t="str">
            <v>2008Insured -premiumRadio Staff</v>
          </cell>
        </row>
        <row r="1000">
          <cell r="B1000" t="str">
            <v>2008Insured -premiumOther fees</v>
          </cell>
        </row>
        <row r="1001">
          <cell r="B1001" t="str">
            <v>2008Insured -premiumRadio Fees</v>
          </cell>
        </row>
        <row r="1002">
          <cell r="B1002" t="str">
            <v>2008Insured -premiumOther fees</v>
          </cell>
        </row>
        <row r="1009">
          <cell r="B1009" t="str">
            <v>2008Insured - directedCon</v>
          </cell>
        </row>
        <row r="1010">
          <cell r="B1010" t="str">
            <v>2008Insured - directedCon</v>
          </cell>
        </row>
        <row r="1011">
          <cell r="B1011" t="str">
            <v>2008Insured - directedDrugs</v>
          </cell>
        </row>
        <row r="1012">
          <cell r="B1012" t="str">
            <v>2008Insured - directedCons</v>
          </cell>
        </row>
        <row r="1013">
          <cell r="B1013" t="str">
            <v>2008Insured - directedProsth</v>
          </cell>
        </row>
        <row r="1014">
          <cell r="B1014" t="str">
            <v>2008Insured - directedOther Direct Costs</v>
          </cell>
        </row>
        <row r="1015">
          <cell r="B1015" t="str">
            <v>2008Insured - directedPath</v>
          </cell>
        </row>
        <row r="1016">
          <cell r="B1016" t="str">
            <v>2008Insured - directedWards  Staff</v>
          </cell>
        </row>
        <row r="1017">
          <cell r="B1017" t="str">
            <v>2008Insured - directedTheatres Staff</v>
          </cell>
        </row>
        <row r="1018">
          <cell r="B1018" t="str">
            <v>2008Insured - directedPhysio Staff</v>
          </cell>
        </row>
        <row r="1019">
          <cell r="B1019" t="str">
            <v>2008Insured - directedRadio Staff</v>
          </cell>
        </row>
        <row r="1020">
          <cell r="B1020" t="str">
            <v>2008Insured - directedOther fees</v>
          </cell>
        </row>
        <row r="1021">
          <cell r="B1021" t="str">
            <v>2008Insured - directedRadio Fees</v>
          </cell>
        </row>
        <row r="1022">
          <cell r="B1022" t="str">
            <v>2008Insured - directedOther fees</v>
          </cell>
        </row>
        <row r="1029">
          <cell r="B1029" t="str">
            <v>2008Insured -premiumCon</v>
          </cell>
        </row>
        <row r="1030">
          <cell r="B1030" t="str">
            <v>2008Insured -premiumCon</v>
          </cell>
        </row>
        <row r="1031">
          <cell r="B1031" t="str">
            <v>2008Insured -premiumDrugs</v>
          </cell>
        </row>
        <row r="1032">
          <cell r="B1032" t="str">
            <v>2008Insured -premiumCons</v>
          </cell>
        </row>
        <row r="1033">
          <cell r="B1033" t="str">
            <v>2008Insured -premiumProsth</v>
          </cell>
        </row>
        <row r="1034">
          <cell r="B1034" t="str">
            <v>2008Insured -premiumOther Direct Costs</v>
          </cell>
        </row>
        <row r="1035">
          <cell r="B1035" t="str">
            <v>2008Insured -premiumPath</v>
          </cell>
        </row>
        <row r="1036">
          <cell r="B1036" t="str">
            <v>2008Insured -premiumWards  Staff</v>
          </cell>
        </row>
        <row r="1037">
          <cell r="B1037" t="str">
            <v>2008Insured -premiumTheatres Staff</v>
          </cell>
        </row>
        <row r="1038">
          <cell r="B1038" t="str">
            <v>2008Insured -premiumPhysio Staff</v>
          </cell>
        </row>
        <row r="1039">
          <cell r="B1039" t="str">
            <v>2008Insured -premiumRadio Staff</v>
          </cell>
        </row>
        <row r="1040">
          <cell r="B1040" t="str">
            <v>2008Insured -premiumOther fees</v>
          </cell>
        </row>
        <row r="1041">
          <cell r="B1041" t="str">
            <v>2008Insured -premiumRadio Fees</v>
          </cell>
        </row>
        <row r="1042">
          <cell r="B1042" t="str">
            <v>2008Insured -premiumOther fees</v>
          </cell>
        </row>
        <row r="1049">
          <cell r="B1049" t="str">
            <v>2008Insured - directedCon</v>
          </cell>
        </row>
        <row r="1050">
          <cell r="B1050" t="str">
            <v>2008Insured - directedCon</v>
          </cell>
        </row>
        <row r="1051">
          <cell r="B1051" t="str">
            <v>2008Insured - directedDrugs</v>
          </cell>
        </row>
        <row r="1052">
          <cell r="B1052" t="str">
            <v>2008Insured - directedCons</v>
          </cell>
        </row>
        <row r="1053">
          <cell r="B1053" t="str">
            <v>2008Insured - directedProsth</v>
          </cell>
        </row>
        <row r="1054">
          <cell r="B1054" t="str">
            <v>2008Insured - directedOther Direct Costs</v>
          </cell>
        </row>
        <row r="1055">
          <cell r="B1055" t="str">
            <v>2008Insured - directedPath</v>
          </cell>
        </row>
        <row r="1056">
          <cell r="B1056" t="str">
            <v>2008Insured - directedWards  Staff</v>
          </cell>
        </row>
        <row r="1057">
          <cell r="B1057" t="str">
            <v>2008Insured - directedTheatres Staff</v>
          </cell>
        </row>
        <row r="1058">
          <cell r="B1058" t="str">
            <v>2008Insured - directedPhysio Staff</v>
          </cell>
        </row>
        <row r="1059">
          <cell r="B1059" t="str">
            <v>2008Insured - directedRadio Staff</v>
          </cell>
        </row>
        <row r="1060">
          <cell r="B1060" t="str">
            <v>2008Insured - directedOther fees</v>
          </cell>
        </row>
        <row r="1061">
          <cell r="B1061" t="str">
            <v>2008Insured - directedRadio Fees</v>
          </cell>
        </row>
        <row r="1062">
          <cell r="B1062" t="str">
            <v>2008Insured - directedOther fees</v>
          </cell>
        </row>
        <row r="1069">
          <cell r="B1069" t="str">
            <v>2008Self Funding (Cosmetic)Con</v>
          </cell>
        </row>
        <row r="1070">
          <cell r="B1070" t="str">
            <v>2008Self Funding (Cosmetic)Con</v>
          </cell>
        </row>
        <row r="1071">
          <cell r="B1071" t="str">
            <v>2008Self Funding (Cosmetic)Drugs</v>
          </cell>
        </row>
        <row r="1072">
          <cell r="B1072" t="str">
            <v>2008Self Funding (Cosmetic)Cons</v>
          </cell>
        </row>
        <row r="1073">
          <cell r="B1073" t="str">
            <v>2008Self Funding (Cosmetic)Prosth</v>
          </cell>
        </row>
        <row r="1074">
          <cell r="B1074" t="str">
            <v>2008Self Funding (Cosmetic)Other Direct Costs</v>
          </cell>
        </row>
        <row r="1075">
          <cell r="B1075" t="str">
            <v>2008Self Funding (Cosmetic)Path</v>
          </cell>
        </row>
        <row r="1076">
          <cell r="B1076" t="str">
            <v>2008Self Funding (Cosmetic)Wards  Staff</v>
          </cell>
        </row>
        <row r="1077">
          <cell r="B1077" t="str">
            <v>2008Self Funding (Cosmetic)Theatres Staff</v>
          </cell>
        </row>
        <row r="1078">
          <cell r="B1078" t="str">
            <v>2008Self Funding (Cosmetic)Physio Staff</v>
          </cell>
        </row>
        <row r="1079">
          <cell r="B1079" t="str">
            <v>2008Self Funding (Cosmetic)Radio Staff</v>
          </cell>
        </row>
        <row r="1080">
          <cell r="B1080" t="str">
            <v>2008Self Funding (Cosmetic)Other fees</v>
          </cell>
        </row>
        <row r="1081">
          <cell r="B1081" t="str">
            <v>2008Self Funding (Cosmetic)Radio Fees</v>
          </cell>
        </row>
        <row r="1082">
          <cell r="B1082" t="str">
            <v>2008Self Funding (Cosmetic)Other fees</v>
          </cell>
        </row>
        <row r="1089">
          <cell r="B1089" t="str">
            <v>2008Self Funding (Non Cosmetic)Con</v>
          </cell>
        </row>
        <row r="1090">
          <cell r="B1090" t="str">
            <v>2008Self Funding (Non Cosmetic)Con</v>
          </cell>
        </row>
        <row r="1091">
          <cell r="B1091" t="str">
            <v>2008Self Funding (Non Cosmetic)Drugs</v>
          </cell>
        </row>
        <row r="1092">
          <cell r="B1092" t="str">
            <v>2008Self Funding (Non Cosmetic)Cons</v>
          </cell>
        </row>
        <row r="1093">
          <cell r="B1093" t="str">
            <v>2008Self Funding (Non Cosmetic)Prosth</v>
          </cell>
        </row>
        <row r="1094">
          <cell r="B1094" t="str">
            <v>2008Self Funding (Non Cosmetic)Other Direct Costs</v>
          </cell>
        </row>
        <row r="1095">
          <cell r="B1095" t="str">
            <v>2008Self Funding (Non Cosmetic)Path</v>
          </cell>
        </row>
        <row r="1096">
          <cell r="B1096" t="str">
            <v>2008Self Funding (Non Cosmetic)Wards  Staff</v>
          </cell>
        </row>
        <row r="1097">
          <cell r="B1097" t="str">
            <v>2008Self Funding (Non Cosmetic)Theatres Staff</v>
          </cell>
        </row>
        <row r="1098">
          <cell r="B1098" t="str">
            <v>2008Self Funding (Non Cosmetic)Physio Staff</v>
          </cell>
        </row>
        <row r="1099">
          <cell r="B1099" t="str">
            <v>2008Self Funding (Non Cosmetic)Radio Staff</v>
          </cell>
        </row>
        <row r="1100">
          <cell r="B1100" t="str">
            <v>2008Self Funding (Non Cosmetic)Other fees</v>
          </cell>
        </row>
        <row r="1101">
          <cell r="B1101" t="str">
            <v>2008Self Funding (Non Cosmetic)Radio Fees</v>
          </cell>
        </row>
        <row r="1102">
          <cell r="B1102" t="str">
            <v>2008Self Funding (Non Cosmetic)Other fees</v>
          </cell>
        </row>
        <row r="1109">
          <cell r="B1109" t="str">
            <v>2008NHSCon</v>
          </cell>
        </row>
        <row r="1110">
          <cell r="B1110" t="str">
            <v>2008NHSCon</v>
          </cell>
        </row>
        <row r="1111">
          <cell r="B1111" t="str">
            <v>2008NHSDrugs</v>
          </cell>
        </row>
        <row r="1112">
          <cell r="B1112" t="str">
            <v>2008NHSCons</v>
          </cell>
        </row>
        <row r="1113">
          <cell r="B1113" t="str">
            <v>2008NHSProsth</v>
          </cell>
        </row>
        <row r="1114">
          <cell r="B1114" t="str">
            <v>2008NHSOther Direct Costs</v>
          </cell>
        </row>
        <row r="1115">
          <cell r="B1115" t="str">
            <v>2008NHSPath</v>
          </cell>
        </row>
        <row r="1116">
          <cell r="B1116" t="str">
            <v>2008NHSWards  Staff</v>
          </cell>
        </row>
        <row r="1117">
          <cell r="B1117" t="str">
            <v>2008NHSTheatres Staff</v>
          </cell>
        </row>
        <row r="1118">
          <cell r="B1118" t="str">
            <v>2008NHSPhysio Staff</v>
          </cell>
        </row>
        <row r="1119">
          <cell r="B1119" t="str">
            <v>2008NHSRadio Staff</v>
          </cell>
        </row>
        <row r="1120">
          <cell r="B1120" t="str">
            <v>2008NHSOther fees</v>
          </cell>
        </row>
        <row r="1121">
          <cell r="B1121" t="str">
            <v>2008NHSRadio Fees</v>
          </cell>
        </row>
        <row r="1122">
          <cell r="B1122" t="str">
            <v>2008NHSOther fees</v>
          </cell>
        </row>
        <row r="1129">
          <cell r="B1129" t="str">
            <v>2008otherCon</v>
          </cell>
        </row>
        <row r="1130">
          <cell r="B1130" t="str">
            <v>2008otherCon</v>
          </cell>
        </row>
        <row r="1131">
          <cell r="B1131" t="str">
            <v>2008otherDrugs</v>
          </cell>
        </row>
        <row r="1132">
          <cell r="B1132" t="str">
            <v>2008otherCons</v>
          </cell>
        </row>
        <row r="1133">
          <cell r="B1133" t="str">
            <v>2008otherProsth</v>
          </cell>
        </row>
        <row r="1134">
          <cell r="B1134" t="str">
            <v>2008otherOther Direct Costs</v>
          </cell>
        </row>
        <row r="1135">
          <cell r="B1135" t="str">
            <v>2008otherPath</v>
          </cell>
        </row>
        <row r="1136">
          <cell r="B1136" t="str">
            <v>2008otherWards  Staff</v>
          </cell>
        </row>
        <row r="1137">
          <cell r="B1137" t="str">
            <v>2008otherTheatres Staff</v>
          </cell>
        </row>
        <row r="1138">
          <cell r="B1138" t="str">
            <v>2008otherPhysio Staff</v>
          </cell>
        </row>
        <row r="1139">
          <cell r="B1139" t="str">
            <v>2008otherRadio Staff</v>
          </cell>
        </row>
        <row r="1140">
          <cell r="B1140" t="str">
            <v>2008otherOther fees</v>
          </cell>
        </row>
        <row r="1141">
          <cell r="B1141" t="str">
            <v>2008otherRadio Fees</v>
          </cell>
        </row>
        <row r="1142">
          <cell r="B1142" t="str">
            <v>2008otherOther fees</v>
          </cell>
        </row>
        <row r="1169">
          <cell r="B1169" t="str">
            <v>2008Insured -premiumContribution</v>
          </cell>
        </row>
        <row r="1170">
          <cell r="B1170" t="str">
            <v>2008Insured -premiumContribution</v>
          </cell>
        </row>
        <row r="1172">
          <cell r="B1172" t="str">
            <v>2008Insured -premiumContribution</v>
          </cell>
        </row>
        <row r="1174">
          <cell r="B1174" t="str">
            <v>2008Self Funding (Cosmetic)Contribution</v>
          </cell>
        </row>
        <row r="1175">
          <cell r="B1175" t="str">
            <v>2008Self Funding (Non Cosmetic)Contribution</v>
          </cell>
        </row>
        <row r="1176">
          <cell r="B1176" t="str">
            <v>2008NHSContribution</v>
          </cell>
        </row>
        <row r="1177">
          <cell r="B1177" t="str">
            <v>2008OtherContribution</v>
          </cell>
        </row>
        <row r="1178">
          <cell r="B1178" t="str">
            <v>2008All PayorsContribution</v>
          </cell>
        </row>
        <row r="1181">
          <cell r="B1181" t="str">
            <v>2008Insured - directedContribution</v>
          </cell>
        </row>
        <row r="1222">
          <cell r="B1222" t="str">
            <v>2009Insured -premiumvol</v>
          </cell>
        </row>
        <row r="1223">
          <cell r="B1223" t="str">
            <v>2009Insured -premiumvol</v>
          </cell>
        </row>
        <row r="1225">
          <cell r="B1225" t="str">
            <v>2009Insured -premiumvol</v>
          </cell>
        </row>
        <row r="1227">
          <cell r="B1227" t="str">
            <v>2009Self Funding (Cosmetic)vol</v>
          </cell>
        </row>
        <row r="1228">
          <cell r="B1228" t="str">
            <v>2009Self Funding (Non Cosmetic)vol</v>
          </cell>
        </row>
        <row r="1229">
          <cell r="B1229" t="str">
            <v>2009NHSvol</v>
          </cell>
        </row>
        <row r="1230">
          <cell r="B1230" t="str">
            <v>2009Othervol</v>
          </cell>
        </row>
        <row r="1231">
          <cell r="B1231" t="str">
            <v>2009All Payorsvol</v>
          </cell>
        </row>
        <row r="1234">
          <cell r="B1234" t="str">
            <v>2009Insured - directedvol</v>
          </cell>
        </row>
        <row r="1238">
          <cell r="B1238" t="str">
            <v>2009Insured -premiumrevxfees</v>
          </cell>
        </row>
        <row r="1239">
          <cell r="B1239" t="str">
            <v>2009Insured -premiumrevxfees</v>
          </cell>
        </row>
        <row r="1241">
          <cell r="B1241" t="str">
            <v>2009Insured -premiumrevxfees</v>
          </cell>
        </row>
        <row r="1243">
          <cell r="B1243" t="str">
            <v>2009Self Funding (Cosmetic)revxfees</v>
          </cell>
        </row>
        <row r="1244">
          <cell r="B1244" t="str">
            <v>2009Self Funding (Non Cosmetic)revxfees</v>
          </cell>
        </row>
        <row r="1245">
          <cell r="B1245" t="str">
            <v>2009NHSrevxfees</v>
          </cell>
        </row>
        <row r="1246">
          <cell r="B1246" t="str">
            <v>2009Otherrevxfees</v>
          </cell>
        </row>
        <row r="1247">
          <cell r="B1247" t="str">
            <v>2009All Payorsrevxfees</v>
          </cell>
        </row>
        <row r="1250">
          <cell r="B1250" t="str">
            <v>2009Insured - directedrevxfees</v>
          </cell>
        </row>
        <row r="1254">
          <cell r="B1254" t="str">
            <v>2009Insured -premiumRevincFees</v>
          </cell>
        </row>
        <row r="1255">
          <cell r="B1255" t="str">
            <v>2009Insured -premiumRevincFees</v>
          </cell>
        </row>
        <row r="1257">
          <cell r="B1257" t="str">
            <v>2009Insured -premiumRevincFees</v>
          </cell>
        </row>
        <row r="1259">
          <cell r="B1259" t="str">
            <v>2009Self Funding (Cosmetic)RevincFees</v>
          </cell>
        </row>
        <row r="1260">
          <cell r="B1260" t="str">
            <v>2009Self Funding (Non Cosmetic)RevincFees</v>
          </cell>
        </row>
        <row r="1261">
          <cell r="B1261" t="str">
            <v>2009NHSRevincFees</v>
          </cell>
        </row>
        <row r="1262">
          <cell r="B1262" t="str">
            <v>2009OtherRevincFees</v>
          </cell>
        </row>
        <row r="1263">
          <cell r="B1263" t="str">
            <v>2009All PayorsRevincFees</v>
          </cell>
        </row>
        <row r="1266">
          <cell r="B1266" t="str">
            <v>2009Insured - directedRevincFees</v>
          </cell>
        </row>
        <row r="1270">
          <cell r="B1270" t="str">
            <v>2009Insured -premiumCon</v>
          </cell>
        </row>
        <row r="1271">
          <cell r="B1271" t="str">
            <v>2009Insured -premiumCon</v>
          </cell>
        </row>
        <row r="1272">
          <cell r="B1272" t="str">
            <v>2009Insured -premiumDrugs</v>
          </cell>
        </row>
        <row r="1273">
          <cell r="B1273" t="str">
            <v>2009Insured -premiumCons</v>
          </cell>
        </row>
        <row r="1274">
          <cell r="B1274" t="str">
            <v>2009Insured -premiumProsth</v>
          </cell>
        </row>
        <row r="1275">
          <cell r="B1275" t="str">
            <v>2009Insured -premiumOther Direct Costs</v>
          </cell>
        </row>
        <row r="1276">
          <cell r="B1276" t="str">
            <v>2009Insured -premiumPath</v>
          </cell>
        </row>
        <row r="1277">
          <cell r="B1277" t="str">
            <v>2009Insured -premiumWards  Staff</v>
          </cell>
        </row>
        <row r="1278">
          <cell r="B1278" t="str">
            <v>2009Insured -premiumTheatres Staff</v>
          </cell>
        </row>
        <row r="1279">
          <cell r="B1279" t="str">
            <v>2009Insured -premiumPhysio Staff</v>
          </cell>
        </row>
        <row r="1280">
          <cell r="B1280" t="str">
            <v>2009Insured -premiumRadio Staff</v>
          </cell>
        </row>
        <row r="1281">
          <cell r="B1281" t="str">
            <v>2009Insured -premiumOther fees</v>
          </cell>
        </row>
        <row r="1282">
          <cell r="B1282" t="str">
            <v>2009Insured -premiumRadio Fees</v>
          </cell>
        </row>
        <row r="1283">
          <cell r="B1283" t="str">
            <v>2009Insured -premiumOther fees</v>
          </cell>
        </row>
        <row r="1290">
          <cell r="B1290" t="str">
            <v>2009Insured -premiumCon</v>
          </cell>
        </row>
        <row r="1291">
          <cell r="B1291" t="str">
            <v>2009Insured -premiumCon</v>
          </cell>
        </row>
        <row r="1292">
          <cell r="B1292" t="str">
            <v>2009Insured -premiumDrugs</v>
          </cell>
        </row>
        <row r="1293">
          <cell r="B1293" t="str">
            <v>2009Insured -premiumCons</v>
          </cell>
        </row>
        <row r="1294">
          <cell r="B1294" t="str">
            <v>2009Insured -premiumProsth</v>
          </cell>
        </row>
        <row r="1295">
          <cell r="B1295" t="str">
            <v>2009Insured -premiumOther Direct Costs</v>
          </cell>
        </row>
        <row r="1296">
          <cell r="B1296" t="str">
            <v>2009Insured -premiumPath</v>
          </cell>
        </row>
        <row r="1297">
          <cell r="B1297" t="str">
            <v>2009Insured -premiumWards  Staff</v>
          </cell>
        </row>
        <row r="1298">
          <cell r="B1298" t="str">
            <v>2009Insured -premiumTheatres Staff</v>
          </cell>
        </row>
        <row r="1299">
          <cell r="B1299" t="str">
            <v>2009Insured -premiumPhysio Staff</v>
          </cell>
        </row>
        <row r="1300">
          <cell r="B1300" t="str">
            <v>2009Insured -premiumRadio Staff</v>
          </cell>
        </row>
        <row r="1301">
          <cell r="B1301" t="str">
            <v>2009Insured -premiumOther fees</v>
          </cell>
        </row>
        <row r="1302">
          <cell r="B1302" t="str">
            <v>2009Insured -premiumRadio Fees</v>
          </cell>
        </row>
        <row r="1303">
          <cell r="B1303" t="str">
            <v>2009Insured -premiumOther fees</v>
          </cell>
        </row>
        <row r="1310">
          <cell r="B1310" t="str">
            <v>2009Insured - directedCon</v>
          </cell>
        </row>
        <row r="1311">
          <cell r="B1311" t="str">
            <v>2009Insured - directedCon</v>
          </cell>
        </row>
        <row r="1312">
          <cell r="B1312" t="str">
            <v>2009Insured - directedDrugs</v>
          </cell>
        </row>
        <row r="1313">
          <cell r="B1313" t="str">
            <v>2009Insured - directedCons</v>
          </cell>
        </row>
        <row r="1314">
          <cell r="B1314" t="str">
            <v>2009Insured - directedProsth</v>
          </cell>
        </row>
        <row r="1315">
          <cell r="B1315" t="str">
            <v>2009Insured - directedOther Direct Costs</v>
          </cell>
        </row>
        <row r="1316">
          <cell r="B1316" t="str">
            <v>2009Insured - directedPath</v>
          </cell>
        </row>
        <row r="1317">
          <cell r="B1317" t="str">
            <v>2009Insured - directedWards  Staff</v>
          </cell>
        </row>
        <row r="1318">
          <cell r="B1318" t="str">
            <v>2009Insured - directedTheatres Staff</v>
          </cell>
        </row>
        <row r="1319">
          <cell r="B1319" t="str">
            <v>2009Insured - directedPhysio Staff</v>
          </cell>
        </row>
        <row r="1320">
          <cell r="B1320" t="str">
            <v>2009Insured - directedRadio Staff</v>
          </cell>
        </row>
        <row r="1321">
          <cell r="B1321" t="str">
            <v>2009Insured - directedOther fees</v>
          </cell>
        </row>
        <row r="1322">
          <cell r="B1322" t="str">
            <v>2009Insured - directedRadio Fees</v>
          </cell>
        </row>
        <row r="1323">
          <cell r="B1323" t="str">
            <v>2009Insured - directedOther fees</v>
          </cell>
        </row>
        <row r="1330">
          <cell r="B1330" t="str">
            <v>2009Insured -premiumCon</v>
          </cell>
        </row>
        <row r="1331">
          <cell r="B1331" t="str">
            <v>2009Insured -premiumCon</v>
          </cell>
        </row>
        <row r="1332">
          <cell r="B1332" t="str">
            <v>2009Insured -premiumDrugs</v>
          </cell>
        </row>
        <row r="1333">
          <cell r="B1333" t="str">
            <v>2009Insured -premiumCons</v>
          </cell>
        </row>
        <row r="1334">
          <cell r="B1334" t="str">
            <v>2009Insured -premiumProsth</v>
          </cell>
        </row>
        <row r="1335">
          <cell r="B1335" t="str">
            <v>2009Insured -premiumOther Direct Costs</v>
          </cell>
        </row>
        <row r="1336">
          <cell r="B1336" t="str">
            <v>2009Insured -premiumPath</v>
          </cell>
        </row>
        <row r="1337">
          <cell r="B1337" t="str">
            <v>2009Insured -premiumWards  Staff</v>
          </cell>
        </row>
        <row r="1338">
          <cell r="B1338" t="str">
            <v>2009Insured -premiumTheatres Staff</v>
          </cell>
        </row>
        <row r="1339">
          <cell r="B1339" t="str">
            <v>2009Insured -premiumPhysio Staff</v>
          </cell>
        </row>
        <row r="1340">
          <cell r="B1340" t="str">
            <v>2009Insured -premiumRadio Staff</v>
          </cell>
        </row>
        <row r="1341">
          <cell r="B1341" t="str">
            <v>2009Insured -premiumOther fees</v>
          </cell>
        </row>
        <row r="1342">
          <cell r="B1342" t="str">
            <v>2009Insured -premiumRadio Fees</v>
          </cell>
        </row>
        <row r="1343">
          <cell r="B1343" t="str">
            <v>2009Insured -premiumOther fees</v>
          </cell>
        </row>
        <row r="1350">
          <cell r="B1350" t="str">
            <v>2009Insured - directedCon</v>
          </cell>
        </row>
        <row r="1351">
          <cell r="B1351" t="str">
            <v>2009Insured - directedCon</v>
          </cell>
        </row>
        <row r="1352">
          <cell r="B1352" t="str">
            <v>2009Insured - directedDrugs</v>
          </cell>
        </row>
        <row r="1353">
          <cell r="B1353" t="str">
            <v>2009Insured - directedCons</v>
          </cell>
        </row>
        <row r="1354">
          <cell r="B1354" t="str">
            <v>2009Insured - directedProsth</v>
          </cell>
        </row>
        <row r="1355">
          <cell r="B1355" t="str">
            <v>2009Insured - directedOther Direct Costs</v>
          </cell>
        </row>
        <row r="1356">
          <cell r="B1356" t="str">
            <v>2009Insured - directedPath</v>
          </cell>
        </row>
        <row r="1357">
          <cell r="B1357" t="str">
            <v>2009Insured - directedWards  Staff</v>
          </cell>
        </row>
        <row r="1358">
          <cell r="B1358" t="str">
            <v>2009Insured - directedTheatres Staff</v>
          </cell>
        </row>
        <row r="1359">
          <cell r="B1359" t="str">
            <v>2009Insured - directedPhysio Staff</v>
          </cell>
        </row>
        <row r="1360">
          <cell r="B1360" t="str">
            <v>2009Insured - directedRadio Staff</v>
          </cell>
        </row>
        <row r="1361">
          <cell r="B1361" t="str">
            <v>2009Insured - directedOther fees</v>
          </cell>
        </row>
        <row r="1362">
          <cell r="B1362" t="str">
            <v>2009Insured - directedRadio Fees</v>
          </cell>
        </row>
        <row r="1363">
          <cell r="B1363" t="str">
            <v>2009Insured - directedOther fees</v>
          </cell>
        </row>
        <row r="1370">
          <cell r="B1370" t="str">
            <v>2009Self Funding (Cosmetic)Con</v>
          </cell>
        </row>
        <row r="1371">
          <cell r="B1371" t="str">
            <v>2009Self Funding (Cosmetic)Con</v>
          </cell>
        </row>
        <row r="1372">
          <cell r="B1372" t="str">
            <v>2009Self Funding (Cosmetic)Drugs</v>
          </cell>
        </row>
        <row r="1373">
          <cell r="B1373" t="str">
            <v>2009Self Funding (Cosmetic)Cons</v>
          </cell>
        </row>
        <row r="1374">
          <cell r="B1374" t="str">
            <v>2009Self Funding (Cosmetic)Prosth</v>
          </cell>
        </row>
        <row r="1375">
          <cell r="B1375" t="str">
            <v>2009Self Funding (Cosmetic)Other Direct Costs</v>
          </cell>
        </row>
        <row r="1376">
          <cell r="B1376" t="str">
            <v>2009Self Funding (Cosmetic)Path</v>
          </cell>
        </row>
        <row r="1377">
          <cell r="B1377" t="str">
            <v>2009Self Funding (Cosmetic)Wards  Staff</v>
          </cell>
        </row>
        <row r="1378">
          <cell r="B1378" t="str">
            <v>2009Self Funding (Cosmetic)Theatres Staff</v>
          </cell>
        </row>
        <row r="1379">
          <cell r="B1379" t="str">
            <v>2009Self Funding (Cosmetic)Physio Staff</v>
          </cell>
        </row>
        <row r="1380">
          <cell r="B1380" t="str">
            <v>2009Self Funding (Cosmetic)Radio Staff</v>
          </cell>
        </row>
        <row r="1381">
          <cell r="B1381" t="str">
            <v>2009Self Funding (Cosmetic)Other fees</v>
          </cell>
        </row>
        <row r="1382">
          <cell r="B1382" t="str">
            <v>2009Self Funding (Cosmetic)Radio Fees</v>
          </cell>
        </row>
        <row r="1383">
          <cell r="B1383" t="str">
            <v>2009Self Funding (Cosmetic)Other fees</v>
          </cell>
        </row>
        <row r="1390">
          <cell r="B1390" t="str">
            <v>2009Self Funding (Non Cosmetic)Con</v>
          </cell>
        </row>
        <row r="1391">
          <cell r="B1391" t="str">
            <v>2009Self Funding (Non Cosmetic)Con</v>
          </cell>
        </row>
        <row r="1392">
          <cell r="B1392" t="str">
            <v>2009Self Funding (Non Cosmetic)Drugs</v>
          </cell>
        </row>
        <row r="1393">
          <cell r="B1393" t="str">
            <v>2009Self Funding (Non Cosmetic)Cons</v>
          </cell>
        </row>
        <row r="1394">
          <cell r="B1394" t="str">
            <v>2009Self Funding (Non Cosmetic)Prosth</v>
          </cell>
        </row>
        <row r="1395">
          <cell r="B1395" t="str">
            <v>2009Self Funding (Non Cosmetic)Other Direct Costs</v>
          </cell>
        </row>
        <row r="1396">
          <cell r="B1396" t="str">
            <v>2009Self Funding (Non Cosmetic)Path</v>
          </cell>
        </row>
        <row r="1397">
          <cell r="B1397" t="str">
            <v>2009Self Funding (Non Cosmetic)Wards  Staff</v>
          </cell>
        </row>
        <row r="1398">
          <cell r="B1398" t="str">
            <v>2009Self Funding (Non Cosmetic)Theatres Staff</v>
          </cell>
        </row>
        <row r="1399">
          <cell r="B1399" t="str">
            <v>2009Self Funding (Non Cosmetic)Physio Staff</v>
          </cell>
        </row>
        <row r="1400">
          <cell r="B1400" t="str">
            <v>2009Self Funding (Non Cosmetic)Radio Staff</v>
          </cell>
        </row>
        <row r="1401">
          <cell r="B1401" t="str">
            <v>2009Self Funding (Non Cosmetic)Other fees</v>
          </cell>
        </row>
        <row r="1402">
          <cell r="B1402" t="str">
            <v>2009Self Funding (Non Cosmetic)Radio Fees</v>
          </cell>
        </row>
        <row r="1403">
          <cell r="B1403" t="str">
            <v>2009Self Funding (Non Cosmetic)Other fees</v>
          </cell>
        </row>
        <row r="1410">
          <cell r="B1410" t="str">
            <v>2009NHSCon</v>
          </cell>
        </row>
        <row r="1411">
          <cell r="B1411" t="str">
            <v>2009NHSCon</v>
          </cell>
        </row>
        <row r="1412">
          <cell r="B1412" t="str">
            <v>2009NHSDrugs</v>
          </cell>
        </row>
        <row r="1413">
          <cell r="B1413" t="str">
            <v>2009NHSCons</v>
          </cell>
        </row>
        <row r="1414">
          <cell r="B1414" t="str">
            <v>2009NHSProsth</v>
          </cell>
        </row>
        <row r="1415">
          <cell r="B1415" t="str">
            <v>2009NHSOther Direct Costs</v>
          </cell>
        </row>
        <row r="1416">
          <cell r="B1416" t="str">
            <v>2009NHSPath</v>
          </cell>
        </row>
        <row r="1417">
          <cell r="B1417" t="str">
            <v>2009NHSWards  Staff</v>
          </cell>
        </row>
        <row r="1418">
          <cell r="B1418" t="str">
            <v>2009NHSTheatres Staff</v>
          </cell>
        </row>
        <row r="1419">
          <cell r="B1419" t="str">
            <v>2009NHSPhysio Staff</v>
          </cell>
        </row>
        <row r="1420">
          <cell r="B1420" t="str">
            <v>2009NHSRadio Staff</v>
          </cell>
        </row>
        <row r="1421">
          <cell r="B1421" t="str">
            <v>2009NHSOther fees</v>
          </cell>
        </row>
        <row r="1422">
          <cell r="B1422" t="str">
            <v>2009NHSRadio Fees</v>
          </cell>
        </row>
        <row r="1423">
          <cell r="B1423" t="str">
            <v>2009NHSOther fees</v>
          </cell>
        </row>
        <row r="1430">
          <cell r="B1430" t="str">
            <v>2009otherCon</v>
          </cell>
        </row>
        <row r="1431">
          <cell r="B1431" t="str">
            <v>2009otherCon</v>
          </cell>
        </row>
        <row r="1432">
          <cell r="B1432" t="str">
            <v>2009otherDrugs</v>
          </cell>
        </row>
        <row r="1433">
          <cell r="B1433" t="str">
            <v>2009otherCons</v>
          </cell>
        </row>
        <row r="1434">
          <cell r="B1434" t="str">
            <v>2009otherProsth</v>
          </cell>
        </row>
        <row r="1435">
          <cell r="B1435" t="str">
            <v>2009otherOther Direct Costs</v>
          </cell>
        </row>
        <row r="1436">
          <cell r="B1436" t="str">
            <v>2009otherPath</v>
          </cell>
        </row>
        <row r="1437">
          <cell r="B1437" t="str">
            <v>2009otherWards  Staff</v>
          </cell>
        </row>
        <row r="1438">
          <cell r="B1438" t="str">
            <v>2009otherTheatres Staff</v>
          </cell>
        </row>
        <row r="1439">
          <cell r="B1439" t="str">
            <v>2009otherPhysio Staff</v>
          </cell>
        </row>
        <row r="1440">
          <cell r="B1440" t="str">
            <v>2009otherRadio Staff</v>
          </cell>
        </row>
        <row r="1441">
          <cell r="B1441" t="str">
            <v>2009otherOther fees</v>
          </cell>
        </row>
        <row r="1442">
          <cell r="B1442" t="str">
            <v>2009otherRadio Fees</v>
          </cell>
        </row>
        <row r="1443">
          <cell r="B1443" t="str">
            <v>2009otherOther fees</v>
          </cell>
        </row>
        <row r="1470">
          <cell r="B1470" t="str">
            <v>2009Insured -premiumContribution</v>
          </cell>
        </row>
        <row r="1471">
          <cell r="B1471" t="str">
            <v>2009Insured -premiumContribution</v>
          </cell>
        </row>
        <row r="1473">
          <cell r="B1473" t="str">
            <v>2009Insured -premiumContribution</v>
          </cell>
        </row>
        <row r="1475">
          <cell r="B1475" t="str">
            <v>2009Self Funding (Cosmetic)Contribution</v>
          </cell>
        </row>
        <row r="1476">
          <cell r="B1476" t="str">
            <v>2009Self Funding (Non Cosmetic)Contribution</v>
          </cell>
        </row>
        <row r="1477">
          <cell r="B1477" t="str">
            <v>2009NHSContribution</v>
          </cell>
        </row>
        <row r="1478">
          <cell r="B1478" t="str">
            <v>2009OtherContribution</v>
          </cell>
        </row>
        <row r="1479">
          <cell r="B1479" t="str">
            <v>2009All PayorsContribution</v>
          </cell>
        </row>
        <row r="1482">
          <cell r="B1482" t="str">
            <v>2009Insured - directedContribution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 Rev &amp; Prof"/>
      <sheetName val="Summary Revenue"/>
      <sheetName val="Summary Profit"/>
      <sheetName val="Capital"/>
      <sheetName val="Hospitals Bottom up"/>
      <sheetName val="Manual Overlay (Info Only)"/>
      <sheetName val="Service Delivery"/>
      <sheetName val="CCC"/>
      <sheetName val="Transmedica"/>
      <sheetName val="SP cosmetic"/>
      <sheetName val="SPCN"/>
      <sheetName val="Other"/>
      <sheetName val="VAT_addit vol"/>
      <sheetName val="Wellness Path"/>
      <sheetName val="VAT on D&amp;P_GRNI"/>
      <sheetName val="RDC"/>
      <sheetName val="pay award &gt; 3%"/>
      <sheetName val="Postage CC FCA"/>
      <sheetName val="Feasibility_Refurb"/>
      <sheetName val="MRI Tender"/>
      <sheetName val="PACS RIS"/>
      <sheetName val="Bonus Recruitment"/>
      <sheetName val="Training"/>
      <sheetName val="Marketing"/>
      <sheetName val="GSUPP_Rebates_CCC release"/>
      <sheetName val="Strategy implementation"/>
      <sheetName val="Contingency"/>
      <sheetName val="Total Adj"/>
      <sheetName val="Hosp &amp; Adj"/>
      <sheetName val="Realloc agree ytd Sept-post sub"/>
      <sheetName val="Central Costs"/>
      <sheetName val="Q3 Redwood"/>
      <sheetName val="Q2 Redwood"/>
      <sheetName val="Hastings"/>
      <sheetName val="Consol"/>
      <sheetName val="Monrep"/>
      <sheetName val="Rpt with YTD Sept Actuals"/>
      <sheetName val="Sheet1 (2)"/>
      <sheetName val="Tracking (2)"/>
      <sheetName val="Tracking"/>
      <sheetName val="Summary 2006 full year"/>
      <sheetName val="Driver &amp; Lookups"/>
      <sheetName val="Corporate sav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2">
          <cell r="C2">
            <v>2006</v>
          </cell>
        </row>
        <row r="5">
          <cell r="C5" t="str">
            <v>Q3 Forecast</v>
          </cell>
        </row>
      </sheetData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List"/>
      <sheetName val="Summary"/>
      <sheetName val="BHH Invoice"/>
      <sheetName val="Agency"/>
      <sheetName val="Range"/>
      <sheetName val="Pathway with volume"/>
    </sheetNames>
    <sheetDataSet>
      <sheetData sheetId="0"/>
      <sheetData sheetId="1"/>
      <sheetData sheetId="2"/>
      <sheetData sheetId="3"/>
      <sheetData sheetId="4">
        <row r="6">
          <cell r="B6" t="str">
            <v>Agency</v>
          </cell>
        </row>
        <row r="7">
          <cell r="B7" t="str">
            <v>Contract Only</v>
          </cell>
        </row>
        <row r="8">
          <cell r="B8" t="str">
            <v>Direct</v>
          </cell>
        </row>
        <row r="9">
          <cell r="B9" t="str">
            <v>Internal</v>
          </cell>
        </row>
        <row r="10">
          <cell r="B10" t="str">
            <v>Referral</v>
          </cell>
        </row>
        <row r="11">
          <cell r="B11" t="str">
            <v>Verbal and Numerical Reasoning Tests</v>
          </cell>
        </row>
        <row r="12">
          <cell r="B12" t="str">
            <v>Marketing Fee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H71"/>
  <sheetViews>
    <sheetView workbookViewId="0">
      <selection activeCell="A3" sqref="A3:F3"/>
    </sheetView>
  </sheetViews>
  <sheetFormatPr defaultColWidth="9.109375" defaultRowHeight="13.2"/>
  <cols>
    <col min="1" max="1" width="74.33203125" style="1" customWidth="1"/>
    <col min="2" max="2" width="10" style="1" bestFit="1" customWidth="1"/>
    <col min="3" max="3" width="11" style="1" customWidth="1"/>
    <col min="4" max="4" width="11.6640625" style="1" customWidth="1"/>
    <col min="5" max="5" width="17.5546875" style="1" customWidth="1"/>
    <col min="6" max="6" width="204.5546875" style="1" customWidth="1"/>
    <col min="7" max="16384" width="9.109375" style="1"/>
  </cols>
  <sheetData>
    <row r="1" spans="1:8" ht="13.8">
      <c r="A1" s="31" t="s">
        <v>186</v>
      </c>
    </row>
    <row r="2" spans="1:8" s="249" customFormat="1" ht="17.399999999999999" customHeight="1" thickBot="1">
      <c r="A2" s="249" t="s">
        <v>130</v>
      </c>
    </row>
    <row r="3" spans="1:8" s="249" customFormat="1" ht="97.2" customHeight="1" thickBot="1">
      <c r="A3" s="306" t="s">
        <v>181</v>
      </c>
      <c r="B3" s="307"/>
      <c r="C3" s="307"/>
      <c r="D3" s="307"/>
      <c r="E3" s="307"/>
      <c r="F3" s="308"/>
    </row>
    <row r="4" spans="1:8" s="249" customFormat="1" ht="61.2" customHeight="1" thickBot="1">
      <c r="A4" s="262" t="s">
        <v>188</v>
      </c>
      <c r="F4" s="261"/>
    </row>
    <row r="5" spans="1:8" ht="0.6" customHeight="1" thickBot="1">
      <c r="A5" s="260"/>
      <c r="F5" s="182"/>
    </row>
    <row r="6" spans="1:8" ht="48.75" customHeight="1" thickBot="1">
      <c r="A6" s="272" t="s">
        <v>183</v>
      </c>
      <c r="B6" s="309" t="s">
        <v>184</v>
      </c>
      <c r="C6" s="310"/>
      <c r="D6" s="310"/>
      <c r="E6" s="310"/>
      <c r="F6" s="311"/>
      <c r="G6" s="17"/>
      <c r="H6" s="18"/>
    </row>
    <row r="7" spans="1:8" ht="13.8" thickBot="1">
      <c r="A7" s="21"/>
      <c r="B7" s="305" t="s">
        <v>0</v>
      </c>
      <c r="C7" s="305"/>
      <c r="D7" s="305"/>
      <c r="E7" s="22"/>
      <c r="F7" s="23"/>
      <c r="G7" s="17"/>
      <c r="H7" s="18"/>
    </row>
    <row r="8" spans="1:8">
      <c r="A8" s="24" t="s">
        <v>1</v>
      </c>
      <c r="B8" s="25" t="s">
        <v>2</v>
      </c>
      <c r="C8" s="25" t="s">
        <v>3</v>
      </c>
      <c r="D8" s="25" t="s">
        <v>4</v>
      </c>
      <c r="E8" s="26" t="s">
        <v>5</v>
      </c>
      <c r="F8" s="27" t="s">
        <v>6</v>
      </c>
      <c r="G8" s="17"/>
      <c r="H8" s="203"/>
    </row>
    <row r="9" spans="1:8" ht="13.8">
      <c r="A9" s="154" t="s">
        <v>7</v>
      </c>
      <c r="B9" s="207"/>
      <c r="C9" s="207"/>
      <c r="D9" s="207"/>
      <c r="E9" s="158" t="s">
        <v>15</v>
      </c>
      <c r="F9" s="159" t="s">
        <v>185</v>
      </c>
      <c r="G9" s="17"/>
      <c r="H9" s="18"/>
    </row>
    <row r="10" spans="1:8" ht="13.8">
      <c r="A10" s="154" t="s">
        <v>115</v>
      </c>
      <c r="B10" s="207"/>
      <c r="C10" s="207"/>
      <c r="D10" s="207"/>
      <c r="E10" s="158" t="s">
        <v>15</v>
      </c>
      <c r="F10" s="159" t="s">
        <v>185</v>
      </c>
      <c r="G10" s="17"/>
      <c r="H10" s="18"/>
    </row>
    <row r="11" spans="1:8" ht="13.8">
      <c r="A11" s="155" t="s">
        <v>8</v>
      </c>
      <c r="B11" s="207"/>
      <c r="C11" s="207"/>
      <c r="D11" s="207"/>
      <c r="E11" s="158" t="s">
        <v>15</v>
      </c>
      <c r="F11" s="159" t="s">
        <v>185</v>
      </c>
      <c r="G11" s="17"/>
      <c r="H11" s="18"/>
    </row>
    <row r="12" spans="1:8" ht="14.4" thickBot="1">
      <c r="A12" s="154" t="s">
        <v>111</v>
      </c>
      <c r="B12" s="207"/>
      <c r="C12" s="207"/>
      <c r="D12" s="207"/>
      <c r="E12" s="160" t="s">
        <v>15</v>
      </c>
      <c r="F12" s="159" t="s">
        <v>185</v>
      </c>
      <c r="G12" s="17"/>
      <c r="H12" s="18"/>
    </row>
    <row r="13" spans="1:8" s="224" customFormat="1">
      <c r="A13" s="156" t="s">
        <v>106</v>
      </c>
      <c r="B13" s="220"/>
      <c r="C13" s="220"/>
      <c r="D13" s="220"/>
      <c r="E13" s="220"/>
      <c r="F13" s="221"/>
      <c r="G13" s="222"/>
      <c r="H13" s="223"/>
    </row>
    <row r="14" spans="1:8" ht="13.8">
      <c r="A14" s="154" t="s">
        <v>107</v>
      </c>
      <c r="B14" s="207"/>
      <c r="C14" s="207"/>
      <c r="D14" s="207"/>
      <c r="E14" s="158" t="s">
        <v>15</v>
      </c>
      <c r="F14" s="159" t="s">
        <v>134</v>
      </c>
      <c r="G14" s="17"/>
      <c r="H14" s="18"/>
    </row>
    <row r="15" spans="1:8" ht="13.8">
      <c r="A15" s="154" t="s">
        <v>108</v>
      </c>
      <c r="B15" s="207"/>
      <c r="C15" s="207"/>
      <c r="D15" s="207"/>
      <c r="E15" s="158" t="s">
        <v>15</v>
      </c>
      <c r="F15" s="159" t="s">
        <v>134</v>
      </c>
      <c r="G15" s="17"/>
      <c r="H15" s="18"/>
    </row>
    <row r="16" spans="1:8" ht="13.8">
      <c r="A16" s="154" t="s">
        <v>109</v>
      </c>
      <c r="B16" s="207"/>
      <c r="C16" s="207"/>
      <c r="D16" s="207"/>
      <c r="E16" s="158" t="s">
        <v>15</v>
      </c>
      <c r="F16" s="159" t="s">
        <v>134</v>
      </c>
      <c r="G16" s="17"/>
      <c r="H16" s="18"/>
    </row>
    <row r="17" spans="1:8" ht="14.4" thickBot="1">
      <c r="A17" s="154" t="s">
        <v>110</v>
      </c>
      <c r="B17" s="205"/>
      <c r="C17" s="205"/>
      <c r="D17" s="205"/>
      <c r="E17" s="159" t="s">
        <v>120</v>
      </c>
      <c r="F17" s="159"/>
      <c r="G17" s="17"/>
      <c r="H17" s="18"/>
    </row>
    <row r="18" spans="1:8" s="224" customFormat="1">
      <c r="A18" s="24" t="s">
        <v>9</v>
      </c>
      <c r="B18" s="225"/>
      <c r="C18" s="226"/>
      <c r="D18" s="226"/>
      <c r="E18" s="226"/>
      <c r="F18" s="221"/>
      <c r="G18" s="222"/>
      <c r="H18" s="223"/>
    </row>
    <row r="19" spans="1:8" ht="14.4" thickBot="1">
      <c r="A19" s="157" t="s">
        <v>10</v>
      </c>
      <c r="B19" s="208"/>
      <c r="C19" s="205"/>
      <c r="D19" s="205"/>
      <c r="E19" s="204" t="s">
        <v>140</v>
      </c>
      <c r="F19" s="3" t="s">
        <v>141</v>
      </c>
      <c r="G19" s="17"/>
      <c r="H19" s="18"/>
    </row>
    <row r="20" spans="1:8" s="224" customFormat="1">
      <c r="A20" s="29" t="s">
        <v>11</v>
      </c>
      <c r="B20" s="227"/>
      <c r="C20" s="228"/>
      <c r="D20" s="228"/>
      <c r="E20" s="228"/>
      <c r="F20" s="221"/>
      <c r="G20" s="222"/>
      <c r="H20" s="223"/>
    </row>
    <row r="21" spans="1:8" ht="14.4" thickBot="1">
      <c r="A21" s="28" t="s">
        <v>210</v>
      </c>
      <c r="B21" s="205"/>
      <c r="C21" s="205"/>
      <c r="D21" s="205"/>
      <c r="E21" s="16" t="s">
        <v>17</v>
      </c>
      <c r="F21" s="3" t="s">
        <v>215</v>
      </c>
      <c r="G21" s="17"/>
      <c r="H21" s="18"/>
    </row>
    <row r="22" spans="1:8" ht="14.4" thickBot="1">
      <c r="A22" s="28" t="s">
        <v>210</v>
      </c>
      <c r="B22" s="205"/>
      <c r="C22" s="205"/>
      <c r="D22" s="205"/>
      <c r="E22" s="16" t="s">
        <v>16</v>
      </c>
      <c r="F22" s="3" t="s">
        <v>215</v>
      </c>
      <c r="G22" s="17"/>
      <c r="H22" s="18"/>
    </row>
    <row r="23" spans="1:8" s="224" customFormat="1">
      <c r="A23" s="29" t="s">
        <v>12</v>
      </c>
      <c r="B23" s="227"/>
      <c r="C23" s="228"/>
      <c r="D23" s="228"/>
      <c r="E23" s="228"/>
      <c r="F23" s="221"/>
      <c r="G23" s="222"/>
      <c r="H23" s="223"/>
    </row>
    <row r="24" spans="1:8" s="31" customFormat="1" ht="13.8">
      <c r="A24" s="19" t="s">
        <v>279</v>
      </c>
    </row>
    <row r="25" spans="1:8" ht="15" customHeight="1">
      <c r="A25" s="20" t="s">
        <v>116</v>
      </c>
      <c r="B25" s="206"/>
      <c r="C25" s="206"/>
      <c r="D25" s="207"/>
      <c r="E25" s="16" t="s">
        <v>17</v>
      </c>
      <c r="F25" s="303" t="s">
        <v>270</v>
      </c>
      <c r="G25" s="17"/>
      <c r="H25" s="18"/>
    </row>
    <row r="26" spans="1:8" ht="13.8">
      <c r="A26" s="32" t="s">
        <v>190</v>
      </c>
      <c r="B26" s="206"/>
      <c r="C26" s="206"/>
      <c r="D26" s="202">
        <f>'Cadd pump ancil list 1'!C34</f>
        <v>0</v>
      </c>
      <c r="E26" s="16" t="s">
        <v>17</v>
      </c>
      <c r="F26" s="3" t="s">
        <v>21</v>
      </c>
      <c r="G26" s="17"/>
      <c r="H26" s="18"/>
    </row>
    <row r="27" spans="1:8" ht="13.8">
      <c r="A27" s="32" t="s">
        <v>189</v>
      </c>
      <c r="B27" s="206"/>
      <c r="C27" s="206"/>
      <c r="D27" s="202">
        <f>'Cadd pump ancil list 1'!C35</f>
        <v>0</v>
      </c>
      <c r="E27" s="16" t="s">
        <v>17</v>
      </c>
      <c r="F27" s="3" t="s">
        <v>21</v>
      </c>
      <c r="G27" s="17"/>
      <c r="H27" s="18"/>
    </row>
    <row r="28" spans="1:8" ht="13.8">
      <c r="A28" s="32" t="s">
        <v>34</v>
      </c>
      <c r="B28" s="206"/>
      <c r="C28" s="206"/>
      <c r="D28" s="202">
        <f>'Cadd pump ancil list 1'!C36</f>
        <v>0</v>
      </c>
      <c r="E28" s="16" t="s">
        <v>17</v>
      </c>
      <c r="F28" s="3" t="s">
        <v>21</v>
      </c>
      <c r="G28" s="17"/>
      <c r="H28" s="18"/>
    </row>
    <row r="29" spans="1:8" s="31" customFormat="1" ht="13.8">
      <c r="A29" s="19" t="s">
        <v>192</v>
      </c>
    </row>
    <row r="30" spans="1:8" ht="27.6">
      <c r="A30" s="20" t="s">
        <v>116</v>
      </c>
      <c r="B30" s="206"/>
      <c r="C30" s="206"/>
      <c r="D30" s="207"/>
      <c r="E30" s="16" t="s">
        <v>17</v>
      </c>
      <c r="F30" s="303" t="s">
        <v>270</v>
      </c>
      <c r="G30" s="17"/>
      <c r="H30" s="201"/>
    </row>
    <row r="31" spans="1:8" ht="13.8">
      <c r="A31" s="32" t="s">
        <v>190</v>
      </c>
      <c r="B31" s="206"/>
      <c r="C31" s="206"/>
      <c r="D31" s="202">
        <f>'Cadd pump Ancil List 2 Paed'!C35</f>
        <v>0</v>
      </c>
      <c r="E31" s="16" t="s">
        <v>17</v>
      </c>
      <c r="F31" s="3" t="s">
        <v>212</v>
      </c>
      <c r="G31" s="17"/>
      <c r="H31" s="201"/>
    </row>
    <row r="32" spans="1:8" ht="13.8">
      <c r="A32" s="32" t="s">
        <v>189</v>
      </c>
      <c r="B32" s="206"/>
      <c r="C32" s="206"/>
      <c r="D32" s="202">
        <f>'Cadd pump Ancil List 2 Paed'!C36</f>
        <v>0</v>
      </c>
      <c r="E32" s="16" t="s">
        <v>17</v>
      </c>
      <c r="F32" s="3" t="s">
        <v>212</v>
      </c>
      <c r="G32" s="17"/>
      <c r="H32" s="201"/>
    </row>
    <row r="33" spans="1:8" ht="13.8">
      <c r="A33" s="32" t="s">
        <v>34</v>
      </c>
      <c r="B33" s="206"/>
      <c r="C33" s="206"/>
      <c r="D33" s="202">
        <f>'Cadd pump Ancil List 2 Paed'!C37</f>
        <v>0</v>
      </c>
      <c r="E33" s="16" t="s">
        <v>17</v>
      </c>
      <c r="F33" s="3" t="s">
        <v>212</v>
      </c>
      <c r="G33" s="17"/>
      <c r="H33" s="201"/>
    </row>
    <row r="34" spans="1:8" ht="13.8">
      <c r="A34" s="19" t="s">
        <v>44</v>
      </c>
      <c r="B34" s="31"/>
      <c r="C34" s="31"/>
      <c r="D34" s="31"/>
      <c r="E34" s="31"/>
      <c r="F34" s="31"/>
      <c r="G34" s="17"/>
      <c r="H34" s="203"/>
    </row>
    <row r="35" spans="1:8" ht="27.6">
      <c r="A35" s="20" t="s">
        <v>117</v>
      </c>
      <c r="B35" s="206"/>
      <c r="C35" s="206"/>
      <c r="D35" s="207"/>
      <c r="E35" s="16" t="s">
        <v>17</v>
      </c>
      <c r="F35" s="303" t="s">
        <v>270</v>
      </c>
      <c r="G35" s="17"/>
      <c r="H35" s="18"/>
    </row>
    <row r="36" spans="1:8" ht="13.8">
      <c r="A36" s="20" t="s">
        <v>37</v>
      </c>
      <c r="B36" s="206"/>
      <c r="C36" s="206"/>
      <c r="D36" s="202">
        <f>'Crono pump ancil list 3'!C33</f>
        <v>0</v>
      </c>
      <c r="E36" s="16" t="s">
        <v>17</v>
      </c>
      <c r="F36" s="3" t="s">
        <v>22</v>
      </c>
      <c r="G36" s="17"/>
      <c r="H36" s="18"/>
    </row>
    <row r="37" spans="1:8" ht="13.8">
      <c r="A37" s="20" t="s">
        <v>38</v>
      </c>
      <c r="B37" s="206"/>
      <c r="C37" s="206"/>
      <c r="D37" s="202">
        <f>'Crono pump ancil list 3'!C34</f>
        <v>0</v>
      </c>
      <c r="E37" s="16" t="s">
        <v>17</v>
      </c>
      <c r="F37" s="3" t="s">
        <v>22</v>
      </c>
      <c r="G37" s="17"/>
      <c r="H37" s="18"/>
    </row>
    <row r="38" spans="1:8" ht="13.8">
      <c r="A38" s="20" t="s">
        <v>40</v>
      </c>
      <c r="B38" s="206"/>
      <c r="C38" s="206"/>
      <c r="D38" s="202">
        <f>'Crono pump ancil list 3'!C35</f>
        <v>0</v>
      </c>
      <c r="E38" s="16" t="s">
        <v>17</v>
      </c>
      <c r="F38" s="3" t="s">
        <v>22</v>
      </c>
      <c r="G38" s="17"/>
      <c r="H38" s="18"/>
    </row>
    <row r="39" spans="1:8" ht="13.8">
      <c r="A39" s="20" t="s">
        <v>39</v>
      </c>
      <c r="B39" s="206"/>
      <c r="C39" s="206"/>
      <c r="D39" s="202">
        <f>'Crono pump ancil list 3'!C36</f>
        <v>0</v>
      </c>
      <c r="E39" s="16" t="s">
        <v>17</v>
      </c>
      <c r="F39" s="3" t="s">
        <v>22</v>
      </c>
      <c r="G39" s="17"/>
      <c r="H39" s="18"/>
    </row>
    <row r="40" spans="1:8">
      <c r="A40" s="19" t="s">
        <v>105</v>
      </c>
      <c r="B40" s="236" t="s">
        <v>144</v>
      </c>
      <c r="C40" s="236" t="s">
        <v>120</v>
      </c>
      <c r="D40" s="236"/>
      <c r="E40" s="161"/>
      <c r="F40" s="161"/>
      <c r="G40" s="17"/>
      <c r="H40" s="18"/>
    </row>
    <row r="41" spans="1:8" ht="27.6">
      <c r="A41" s="89" t="s">
        <v>118</v>
      </c>
      <c r="B41" s="206"/>
      <c r="C41" s="206"/>
      <c r="D41" s="207"/>
      <c r="E41" s="87" t="s">
        <v>17</v>
      </c>
      <c r="F41" s="303" t="s">
        <v>270</v>
      </c>
      <c r="G41" s="17"/>
      <c r="H41" s="18"/>
    </row>
    <row r="42" spans="1:8" ht="13.8">
      <c r="A42" s="62" t="s">
        <v>142</v>
      </c>
      <c r="B42" s="206"/>
      <c r="C42" s="206"/>
      <c r="D42" s="202">
        <f>'iJet pump ancil list 4'!C29</f>
        <v>0</v>
      </c>
      <c r="E42" s="87" t="s">
        <v>17</v>
      </c>
      <c r="F42" s="88" t="s">
        <v>54</v>
      </c>
      <c r="G42" s="17"/>
      <c r="H42" s="18"/>
    </row>
    <row r="43" spans="1:8" ht="13.8">
      <c r="A43" s="62" t="s">
        <v>142</v>
      </c>
      <c r="B43" s="206"/>
      <c r="C43" s="206"/>
      <c r="D43" s="202">
        <f>'iJet pump ancil list 4'!C27</f>
        <v>0</v>
      </c>
      <c r="E43" s="87" t="s">
        <v>16</v>
      </c>
      <c r="F43" s="88" t="s">
        <v>54</v>
      </c>
      <c r="G43" s="17"/>
      <c r="H43" s="18"/>
    </row>
    <row r="44" spans="1:8" ht="13.8">
      <c r="A44" s="19" t="s">
        <v>211</v>
      </c>
      <c r="B44" s="31"/>
      <c r="C44" s="31"/>
      <c r="D44" s="31"/>
      <c r="E44" s="31"/>
      <c r="F44" s="31"/>
      <c r="G44" s="17"/>
      <c r="H44" s="203"/>
    </row>
    <row r="45" spans="1:8" ht="27.6">
      <c r="A45" s="20" t="s">
        <v>119</v>
      </c>
      <c r="B45" s="206"/>
      <c r="C45" s="206"/>
      <c r="D45" s="207"/>
      <c r="E45" s="16" t="s">
        <v>17</v>
      </c>
      <c r="F45" s="303" t="s">
        <v>270</v>
      </c>
      <c r="G45" s="17"/>
      <c r="H45" s="18"/>
    </row>
    <row r="46" spans="1:8" ht="14.4" thickBot="1">
      <c r="A46" s="28" t="s">
        <v>14</v>
      </c>
      <c r="B46" s="205"/>
      <c r="C46" s="205"/>
      <c r="D46" s="202">
        <f>'T60 ancil list 6'!C31</f>
        <v>0</v>
      </c>
      <c r="E46" s="30" t="s">
        <v>17</v>
      </c>
      <c r="F46" s="3" t="s">
        <v>213</v>
      </c>
      <c r="G46" s="17"/>
      <c r="H46" s="18"/>
    </row>
    <row r="47" spans="1:8" ht="13.8">
      <c r="A47" s="19" t="s">
        <v>280</v>
      </c>
      <c r="B47" s="31"/>
      <c r="C47" s="31"/>
      <c r="D47" s="31"/>
      <c r="E47" s="31"/>
      <c r="F47" s="31"/>
      <c r="G47" s="17"/>
      <c r="H47" s="203"/>
    </row>
    <row r="48" spans="1:8" s="31" customFormat="1" ht="27.6">
      <c r="A48" s="20" t="s">
        <v>234</v>
      </c>
      <c r="B48" s="206"/>
      <c r="C48" s="206"/>
      <c r="D48" s="207"/>
      <c r="E48" s="16" t="s">
        <v>17</v>
      </c>
      <c r="F48" s="303" t="s">
        <v>270</v>
      </c>
      <c r="G48" s="34"/>
    </row>
    <row r="49" spans="1:8" ht="13.8">
      <c r="A49" s="32" t="s">
        <v>216</v>
      </c>
      <c r="B49" s="206"/>
      <c r="C49" s="206"/>
      <c r="D49" s="202">
        <f>'Cadd Solis Ancil List 7'!C33</f>
        <v>0</v>
      </c>
      <c r="E49" s="16" t="s">
        <v>17</v>
      </c>
      <c r="F49" s="3" t="s">
        <v>214</v>
      </c>
      <c r="G49" s="17"/>
      <c r="H49" s="203"/>
    </row>
    <row r="50" spans="1:8" ht="13.8">
      <c r="A50" s="32" t="s">
        <v>217</v>
      </c>
      <c r="B50" s="206"/>
      <c r="C50" s="206"/>
      <c r="D50" s="202">
        <f>'Cadd Solis Ancil List 7'!C34</f>
        <v>0</v>
      </c>
      <c r="E50" s="16" t="s">
        <v>17</v>
      </c>
      <c r="F50" s="3" t="s">
        <v>214</v>
      </c>
      <c r="G50" s="17"/>
      <c r="H50" s="203"/>
    </row>
    <row r="51" spans="1:8" ht="13.8">
      <c r="A51" s="276" t="s">
        <v>201</v>
      </c>
      <c r="B51" s="206"/>
      <c r="C51" s="206"/>
      <c r="D51" s="202">
        <f>'Cadd Solis Ancil List 7'!C35</f>
        <v>0</v>
      </c>
      <c r="E51" s="16" t="s">
        <v>17</v>
      </c>
      <c r="F51" s="3" t="s">
        <v>214</v>
      </c>
      <c r="G51" s="17"/>
      <c r="H51" s="203"/>
    </row>
    <row r="52" spans="1:8">
      <c r="A52" s="19" t="s">
        <v>218</v>
      </c>
    </row>
    <row r="53" spans="1:8" ht="27.6">
      <c r="A53" s="20" t="s">
        <v>235</v>
      </c>
      <c r="B53" s="206"/>
      <c r="C53" s="206"/>
      <c r="D53" s="207"/>
      <c r="E53" s="16" t="s">
        <v>17</v>
      </c>
      <c r="F53" s="303" t="s">
        <v>270</v>
      </c>
    </row>
    <row r="54" spans="1:8" ht="13.8">
      <c r="A54" s="32" t="s">
        <v>216</v>
      </c>
      <c r="B54" s="206"/>
      <c r="C54" s="206"/>
      <c r="D54" s="202">
        <f>'Cadd Solis Ancil List 8 Paed'!C33</f>
        <v>0</v>
      </c>
      <c r="E54" s="16" t="s">
        <v>17</v>
      </c>
      <c r="F54" s="3" t="s">
        <v>47</v>
      </c>
    </row>
    <row r="55" spans="1:8" ht="13.8">
      <c r="A55" s="32" t="s">
        <v>217</v>
      </c>
      <c r="B55" s="206"/>
      <c r="C55" s="206"/>
      <c r="D55" s="202">
        <f>'Cadd Solis Ancil List 8 Paed'!C34</f>
        <v>0</v>
      </c>
      <c r="E55" s="16" t="s">
        <v>17</v>
      </c>
      <c r="F55" s="3" t="s">
        <v>47</v>
      </c>
    </row>
    <row r="56" spans="1:8" ht="13.8">
      <c r="A56" s="276" t="s">
        <v>201</v>
      </c>
      <c r="B56" s="206"/>
      <c r="C56" s="206"/>
      <c r="D56" s="202">
        <f>'Cadd Solis Ancil List 8 Paed'!C35</f>
        <v>0</v>
      </c>
      <c r="E56" s="16" t="s">
        <v>17</v>
      </c>
      <c r="F56" s="3" t="s">
        <v>47</v>
      </c>
    </row>
    <row r="71" spans="6:6">
      <c r="F71" s="1" t="s">
        <v>239</v>
      </c>
    </row>
  </sheetData>
  <sheetProtection password="ED47" sheet="1" formatCells="0" formatColumns="0" formatRows="0"/>
  <mergeCells count="3">
    <mergeCell ref="B7:D7"/>
    <mergeCell ref="A3:F3"/>
    <mergeCell ref="B6:F6"/>
  </mergeCells>
  <dataValidations count="2">
    <dataValidation type="decimal" allowBlank="1" showInputMessage="1" showErrorMessage="1" sqref="B10:B12" xr:uid="{00000000-0002-0000-0000-000000000000}">
      <formula1>0</formula1>
      <formula2>500</formula2>
    </dataValidation>
    <dataValidation type="decimal" allowBlank="1" showInputMessage="1" showErrorMessage="1" sqref="B9" xr:uid="{00000000-0002-0000-0000-000001000000}">
      <formula1>0</formula1>
      <formula2>50000</formula2>
    </dataValidation>
  </dataValidations>
  <pageMargins left="0" right="0" top="0.74803149606299213" bottom="0.74803149606299213" header="0.31496062992125984" footer="0.31496062992125984"/>
  <pageSetup paperSize="9" scale="58" fitToHeight="2" orientation="landscape" r:id="rId1"/>
  <ignoredErrors>
    <ignoredError sqref="D34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6"/>
    <pageSetUpPr fitToPage="1"/>
  </sheetPr>
  <dimension ref="A1:I18"/>
  <sheetViews>
    <sheetView topLeftCell="A7" workbookViewId="0">
      <selection activeCell="M2" sqref="M2"/>
    </sheetView>
  </sheetViews>
  <sheetFormatPr defaultRowHeight="14.4"/>
  <cols>
    <col min="1" max="1" width="10.109375" customWidth="1"/>
    <col min="2" max="2" width="47.44140625" customWidth="1"/>
    <col min="3" max="3" width="14.6640625" style="2" customWidth="1"/>
    <col min="4" max="4" width="14.44140625" customWidth="1"/>
    <col min="5" max="5" width="7.109375" customWidth="1"/>
  </cols>
  <sheetData>
    <row r="1" spans="1:9" s="38" customFormat="1" ht="16.95" customHeight="1">
      <c r="A1" s="31" t="s">
        <v>150</v>
      </c>
      <c r="C1" s="2"/>
      <c r="E1" s="1" t="s">
        <v>130</v>
      </c>
    </row>
    <row r="2" spans="1:9" s="38" customFormat="1" ht="51" customHeight="1">
      <c r="A2" s="322" t="str">
        <f>'CMU PAH Price Schedule Oct 2020'!A3:F3</f>
        <v>NHS National Framework Agreement Home Delivery Service – Pulmonary Hypertension
Period of framework:  1 June 2020 to 31 May 2022 with options to extend for up to a total period of 24 months.
Framework reference number:  CM/MSR/17/5539</v>
      </c>
      <c r="B2" s="323"/>
      <c r="C2" s="323"/>
      <c r="D2" s="323"/>
      <c r="E2" s="323"/>
      <c r="F2" s="323"/>
      <c r="G2" s="324"/>
    </row>
    <row r="3" spans="1:9" s="38" customFormat="1" ht="27.6" customHeight="1">
      <c r="A3" s="269" t="str">
        <f>'CMU PAH Price Schedule Oct 2020'!A4</f>
        <v>Commercial Schedule _ Document No.6</v>
      </c>
      <c r="B3" s="270"/>
      <c r="C3" s="258"/>
      <c r="E3" s="1"/>
    </row>
    <row r="4" spans="1:9" s="38" customFormat="1">
      <c r="A4" s="265" t="s">
        <v>187</v>
      </c>
      <c r="B4" s="265" t="str">
        <f>'CMU PAH Price Schedule Oct 2020'!B6</f>
        <v xml:space="preserve">Please enter your Company Name Here </v>
      </c>
      <c r="D4" s="2"/>
    </row>
    <row r="5" spans="1:9" ht="18">
      <c r="A5" s="6" t="s">
        <v>275</v>
      </c>
    </row>
    <row r="6" spans="1:9" s="38" customFormat="1" ht="18">
      <c r="A6" s="6"/>
      <c r="C6" s="215"/>
    </row>
    <row r="7" spans="1:9" s="38" customFormat="1" ht="18">
      <c r="A7" s="6"/>
      <c r="C7" s="6" t="s">
        <v>166</v>
      </c>
      <c r="D7" s="4"/>
      <c r="E7" s="4"/>
      <c r="F7" s="4"/>
      <c r="G7" s="4"/>
      <c r="H7" s="4"/>
      <c r="I7" s="4"/>
    </row>
    <row r="8" spans="1:9" ht="18">
      <c r="A8" s="6"/>
    </row>
    <row r="9" spans="1:9">
      <c r="E9" s="150"/>
    </row>
    <row r="10" spans="1:9" s="4" customFormat="1" ht="39.75" customHeight="1">
      <c r="A10" s="145" t="s">
        <v>97</v>
      </c>
      <c r="B10" s="146" t="s">
        <v>13</v>
      </c>
      <c r="C10" s="147" t="s">
        <v>25</v>
      </c>
      <c r="D10" s="147" t="s">
        <v>20</v>
      </c>
      <c r="E10" s="151"/>
    </row>
    <row r="11" spans="1:9">
      <c r="A11" s="181" t="str">
        <f>IF(VLOOKUP(B11,MasterSIB,3,FALSE)="","",VLOOKUP(B11,MasterSIB,3,FALSE))</f>
        <v/>
      </c>
      <c r="B11" s="169" t="s">
        <v>146</v>
      </c>
      <c r="C11" s="82" t="str">
        <f>VLOOKUP(B11,MasterSIB,2,FALSE)</f>
        <v>EA</v>
      </c>
      <c r="D11" s="194" t="s">
        <v>62</v>
      </c>
      <c r="E11" s="82" t="s">
        <v>27</v>
      </c>
    </row>
    <row r="12" spans="1:9">
      <c r="A12" s="181" t="str">
        <f>IF(VLOOKUP(B12,MasterSIB,3,FALSE)="","",VLOOKUP(B12,MasterSIB,3,FALSE))</f>
        <v/>
      </c>
      <c r="B12" s="105" t="s">
        <v>203</v>
      </c>
      <c r="C12" s="168" t="str">
        <f>VLOOKUP(B12,MasterSIB,2,FALSE)</f>
        <v>EA</v>
      </c>
      <c r="D12" s="194" t="str">
        <f>VLOOKUP(B12,'Master SIB Ancillaries'!$B$6:$I$96,8,FALSE)</f>
        <v/>
      </c>
      <c r="E12" s="110" t="s">
        <v>27</v>
      </c>
    </row>
    <row r="13" spans="1:9">
      <c r="A13" s="181" t="str">
        <f>IF(VLOOKUP(B13,MasterSIB,3,FALSE)="","",VLOOKUP(B13,MasterSIB,3,FALSE))</f>
        <v/>
      </c>
      <c r="B13" s="90" t="s">
        <v>145</v>
      </c>
      <c r="C13" s="168" t="str">
        <f>VLOOKUP(B13,MasterSIB,2,FALSE)</f>
        <v>EA</v>
      </c>
      <c r="D13" s="194" t="s">
        <v>62</v>
      </c>
      <c r="E13" s="104" t="s">
        <v>27</v>
      </c>
    </row>
    <row r="14" spans="1:9">
      <c r="B14" s="4"/>
    </row>
    <row r="18" spans="3:3">
      <c r="C18" s="133"/>
    </row>
  </sheetData>
  <sheetProtection password="ED47" sheet="1" objects="1" scenarios="1"/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6"/>
  </sheetPr>
  <dimension ref="A1:H54"/>
  <sheetViews>
    <sheetView topLeftCell="A16" workbookViewId="0">
      <selection activeCell="C20" sqref="C20"/>
    </sheetView>
  </sheetViews>
  <sheetFormatPr defaultColWidth="9.109375" defaultRowHeight="14.4"/>
  <cols>
    <col min="1" max="1" width="12.5546875" style="7" customWidth="1"/>
    <col min="2" max="2" width="67.88671875" style="35" bestFit="1" customWidth="1"/>
    <col min="3" max="3" width="13.33203125" style="2" customWidth="1"/>
    <col min="4" max="4" width="12.6640625" style="2" customWidth="1"/>
    <col min="5" max="5" width="18.33203125" style="35" customWidth="1"/>
    <col min="6" max="6" width="7.88671875" style="35" customWidth="1"/>
    <col min="7" max="7" width="3.6640625" style="35" customWidth="1"/>
    <col min="8" max="8" width="10.109375" style="35" customWidth="1"/>
    <col min="9" max="9" width="11.5546875" style="35" customWidth="1"/>
    <col min="10" max="10" width="10.109375" style="35" bestFit="1" customWidth="1"/>
    <col min="11" max="11" width="11.5546875" style="35" customWidth="1"/>
    <col min="12" max="12" width="10.109375" style="35" bestFit="1" customWidth="1"/>
    <col min="13" max="13" width="11.5546875" style="35" customWidth="1"/>
    <col min="14" max="14" width="10.109375" style="35" bestFit="1" customWidth="1"/>
    <col min="15" max="15" width="11.5546875" style="35" customWidth="1"/>
    <col min="16" max="16384" width="9.109375" style="35"/>
  </cols>
  <sheetData>
    <row r="1" spans="1:7" s="38" customFormat="1" ht="15" customHeight="1">
      <c r="A1" s="31" t="s">
        <v>186</v>
      </c>
      <c r="C1" s="2"/>
      <c r="D1" s="2"/>
      <c r="E1" s="1" t="s">
        <v>130</v>
      </c>
    </row>
    <row r="2" spans="1:7" s="38" customFormat="1" ht="51" customHeight="1">
      <c r="A2" s="322" t="str">
        <f>'CMU PAH Price Schedule Oct 2020'!A3:F3</f>
        <v>NHS National Framework Agreement Home Delivery Service – Pulmonary Hypertension
Period of framework:  1 June 2020 to 31 May 2022 with options to extend for up to a total period of 24 months.
Framework reference number:  CM/MSR/17/5539</v>
      </c>
      <c r="B2" s="323"/>
      <c r="C2" s="323"/>
      <c r="D2" s="323"/>
      <c r="E2" s="323"/>
      <c r="F2" s="323"/>
      <c r="G2" s="324"/>
    </row>
    <row r="3" spans="1:7" s="38" customFormat="1" ht="27.6" customHeight="1">
      <c r="A3" s="269" t="str">
        <f>'CMU PAH Price Schedule Oct 2020'!A4</f>
        <v>Commercial Schedule _ Document No.6</v>
      </c>
      <c r="B3" s="270"/>
      <c r="C3" s="258"/>
      <c r="D3" s="258"/>
      <c r="E3" s="1"/>
    </row>
    <row r="4" spans="1:7" s="38" customFormat="1">
      <c r="A4" s="265" t="s">
        <v>187</v>
      </c>
      <c r="B4" s="266" t="str">
        <f>'CMU PAH Price Schedule Oct 2020'!B6</f>
        <v xml:space="preserve">Please enter your Company Name Here </v>
      </c>
      <c r="D4" s="2"/>
      <c r="E4" s="2"/>
    </row>
    <row r="5" spans="1:7" ht="18">
      <c r="A5" s="36" t="s">
        <v>276</v>
      </c>
    </row>
    <row r="6" spans="1:7" s="38" customFormat="1" ht="18">
      <c r="A6" s="36"/>
      <c r="C6" s="215"/>
      <c r="D6" s="215"/>
    </row>
    <row r="8" spans="1:7">
      <c r="D8" s="37" t="s">
        <v>30</v>
      </c>
    </row>
    <row r="9" spans="1:7" s="38" customFormat="1">
      <c r="A9" s="7"/>
      <c r="C9" s="215"/>
      <c r="D9" s="37"/>
    </row>
    <row r="10" spans="1:7" s="38" customFormat="1">
      <c r="A10" s="37"/>
      <c r="C10" s="2"/>
      <c r="D10" s="2"/>
    </row>
    <row r="11" spans="1:7" s="38" customFormat="1" ht="28.8">
      <c r="A11" s="145" t="s">
        <v>97</v>
      </c>
      <c r="B11" s="146" t="s">
        <v>13</v>
      </c>
      <c r="C11" s="147" t="s">
        <v>25</v>
      </c>
      <c r="D11" s="147" t="s">
        <v>20</v>
      </c>
      <c r="E11" s="47" t="s">
        <v>179</v>
      </c>
      <c r="F11" s="48" t="s">
        <v>31</v>
      </c>
    </row>
    <row r="12" spans="1:7">
      <c r="A12" s="33" t="str">
        <f>IF(VLOOKUP(B12,'Master Ancillaries'!$B$8:$D$46,3,FALSE)="","",VLOOKUP(B12,'Master Ancillaries'!$B$8:$D$46,3,FALSE))</f>
        <v/>
      </c>
      <c r="B12" s="32" t="s">
        <v>18</v>
      </c>
      <c r="C12" s="98" t="str">
        <f>IF(VLOOKUP(B12,'Master Ancillaries'!$B$8:$D$46,2,FALSE)="","",VLOOKUP(B12,'Master Ancillaries'!$B$8:$D$46,2,FALSE))</f>
        <v>EA</v>
      </c>
      <c r="D12" s="235" t="str">
        <f>VLOOKUP(B12,'Master Ancillaries'!$B$8:$I$46,8,FALSE)</f>
        <v/>
      </c>
      <c r="E12" s="134">
        <v>4</v>
      </c>
      <c r="F12" s="130" t="str">
        <f>IFERROR(D12*E12,"")</f>
        <v/>
      </c>
    </row>
    <row r="13" spans="1:7">
      <c r="A13" s="33" t="str">
        <f>IF(VLOOKUP(B13,'Master Ancillaries'!$B$8:$D$46,3,FALSE)="","",VLOOKUP(B13,'Master Ancillaries'!$B$8:$D$46,3,FALSE))</f>
        <v/>
      </c>
      <c r="B13" s="32" t="s">
        <v>63</v>
      </c>
      <c r="C13" s="98" t="str">
        <f>IF(VLOOKUP(B13,'Master Ancillaries'!$B$8:$D$46,2,FALSE)="","",VLOOKUP(B13,'Master Ancillaries'!$B$8:$D$46,2,FALSE))</f>
        <v>EA</v>
      </c>
      <c r="D13" s="235" t="str">
        <f>VLOOKUP(B13,'Master Ancillaries'!$B$8:$I$46,8,FALSE)</f>
        <v/>
      </c>
      <c r="E13" s="134">
        <v>28</v>
      </c>
      <c r="F13" s="130" t="str">
        <f t="shared" ref="F13:F23" si="0">IFERROR(D13*E13,"")</f>
        <v/>
      </c>
    </row>
    <row r="14" spans="1:7">
      <c r="A14" s="33" t="str">
        <f>IF(VLOOKUP(B14,'Master Ancillaries'!$B$8:$D$46,3,FALSE)="","",VLOOKUP(B14,'Master Ancillaries'!$B$8:$D$46,3,FALSE))</f>
        <v/>
      </c>
      <c r="B14" s="32" t="s">
        <v>80</v>
      </c>
      <c r="C14" s="98" t="str">
        <f>IF(VLOOKUP(B14,'Master Ancillaries'!$B$8:$D$46,2,FALSE)="","",VLOOKUP(B14,'Master Ancillaries'!$B$8:$D$46,2,FALSE))</f>
        <v>EA</v>
      </c>
      <c r="D14" s="235" t="str">
        <f>VLOOKUP(B14,'Master Ancillaries'!$B$8:$I$46,8,FALSE)</f>
        <v/>
      </c>
      <c r="E14" s="134">
        <v>28</v>
      </c>
      <c r="F14" s="130" t="str">
        <f t="shared" si="0"/>
        <v/>
      </c>
    </row>
    <row r="15" spans="1:7">
      <c r="A15" s="33" t="str">
        <f>IF(VLOOKUP(B15,'Master Ancillaries'!$B$8:$D$46,3,FALSE)="","",VLOOKUP(B15,'Master Ancillaries'!$B$8:$D$46,3,FALSE))</f>
        <v/>
      </c>
      <c r="B15" s="32" t="s">
        <v>56</v>
      </c>
      <c r="C15" s="98" t="str">
        <f>IF(VLOOKUP(B15,'Master Ancillaries'!$B$8:$D$46,2,FALSE)="","",VLOOKUP(B15,'Master Ancillaries'!$B$8:$D$46,2,FALSE))</f>
        <v>EA</v>
      </c>
      <c r="D15" s="235" t="str">
        <f>VLOOKUP(B15,'Master Ancillaries'!$B$8:$I$46,8,FALSE)</f>
        <v/>
      </c>
      <c r="E15" s="134">
        <v>28</v>
      </c>
      <c r="F15" s="130" t="str">
        <f t="shared" si="0"/>
        <v/>
      </c>
    </row>
    <row r="16" spans="1:7">
      <c r="A16" s="33" t="str">
        <f>IF(VLOOKUP(B16,'Master Ancillaries'!$B$8:$D$46,3,FALSE)="","",VLOOKUP(B16,'Master Ancillaries'!$B$8:$D$46,3,FALSE))</f>
        <v/>
      </c>
      <c r="B16" s="32" t="s">
        <v>65</v>
      </c>
      <c r="C16" s="98" t="str">
        <f>IF(VLOOKUP(B16,'Master Ancillaries'!$B$8:$D$46,2,FALSE)="","",VLOOKUP(B16,'Master Ancillaries'!$B$8:$D$46,2,FALSE))</f>
        <v>EA</v>
      </c>
      <c r="D16" s="235" t="str">
        <f>VLOOKUP(B16,'Master Ancillaries'!$B$8:$I$46,8,FALSE)</f>
        <v/>
      </c>
      <c r="E16" s="135">
        <v>1</v>
      </c>
      <c r="F16" s="130" t="str">
        <f t="shared" si="0"/>
        <v/>
      </c>
    </row>
    <row r="17" spans="1:8">
      <c r="A17" s="33" t="str">
        <f>IF(VLOOKUP(B17,'Master Ancillaries'!$B$8:$D$46,3,FALSE)="","",VLOOKUP(B17,'Master Ancillaries'!$B$8:$D$46,3,FALSE))</f>
        <v/>
      </c>
      <c r="B17" s="32" t="s">
        <v>19</v>
      </c>
      <c r="C17" s="98" t="str">
        <f>IF(VLOOKUP(B17,'Master Ancillaries'!$B$8:$D$46,2,FALSE)="","",VLOOKUP(B17,'Master Ancillaries'!$B$8:$D$46,2,FALSE))</f>
        <v>EA</v>
      </c>
      <c r="D17" s="235" t="str">
        <f>VLOOKUP(B17,'Master Ancillaries'!$B$8:$I$46,8,FALSE)</f>
        <v/>
      </c>
      <c r="E17" s="134">
        <v>1</v>
      </c>
      <c r="F17" s="130" t="str">
        <f t="shared" si="0"/>
        <v/>
      </c>
    </row>
    <row r="18" spans="1:8">
      <c r="A18" s="33" t="str">
        <f>IF(VLOOKUP(B18,'Master Ancillaries'!$B$8:$D$46,3,FALSE)="","",VLOOKUP(B18,'Master Ancillaries'!$B$8:$D$46,3,FALSE))</f>
        <v/>
      </c>
      <c r="B18" s="32" t="s">
        <v>42</v>
      </c>
      <c r="C18" s="98" t="str">
        <f>IF(VLOOKUP(B18,'Master Ancillaries'!$B$8:$D$46,2,FALSE)="","",VLOOKUP(B18,'Master Ancillaries'!$B$8:$D$46,2,FALSE))</f>
        <v>EA</v>
      </c>
      <c r="D18" s="235" t="str">
        <f>VLOOKUP(B18,'Master Ancillaries'!$B$8:$I$46,8,FALSE)</f>
        <v/>
      </c>
      <c r="E18" s="129">
        <v>1</v>
      </c>
      <c r="F18" s="130" t="str">
        <f t="shared" si="0"/>
        <v/>
      </c>
    </row>
    <row r="19" spans="1:8">
      <c r="A19" s="33" t="str">
        <f>IF(VLOOKUP(B19,'Master Ancillaries'!$B$8:$D$46,3,FALSE)="","",VLOOKUP(B19,'Master Ancillaries'!$B$8:$D$46,3,FALSE))</f>
        <v/>
      </c>
      <c r="B19" s="77" t="s">
        <v>77</v>
      </c>
      <c r="C19" s="98" t="str">
        <f>IF(VLOOKUP(B19,'Master Ancillaries'!$B$8:$D$46,2,FALSE)="","",VLOOKUP(B19,'Master Ancillaries'!$B$8:$D$46,2,FALSE))</f>
        <v>EA</v>
      </c>
      <c r="D19" s="235" t="str">
        <f>VLOOKUP(B19,'Master Ancillaries'!$B$8:$I$46,8,FALSE)</f>
        <v/>
      </c>
      <c r="E19" s="134">
        <v>1</v>
      </c>
      <c r="F19" s="130" t="str">
        <f t="shared" si="0"/>
        <v/>
      </c>
    </row>
    <row r="20" spans="1:8" s="38" customFormat="1">
      <c r="A20" s="33" t="str">
        <f>IF(VLOOKUP(B20,'Master Ancillaries'!$B$8:$D$46,3,FALSE)="","",VLOOKUP(B20,'Master Ancillaries'!$B$8:$D$46,3,FALSE))</f>
        <v/>
      </c>
      <c r="B20" s="77" t="s">
        <v>176</v>
      </c>
      <c r="C20" s="98" t="str">
        <f>IF(VLOOKUP(B20,'Master Ancillaries'!$B$8:$D$46,2,FALSE)="","",VLOOKUP(B20,'Master Ancillaries'!$B$8:$D$46,2,FALSE))</f>
        <v>BX</v>
      </c>
      <c r="D20" s="235" t="str">
        <f>VLOOKUP(B20,'Master Ancillaries'!$B$8:$I$46,8,FALSE)</f>
        <v/>
      </c>
      <c r="E20" s="134">
        <v>1</v>
      </c>
      <c r="F20" s="130" t="str">
        <f t="shared" ref="F20" si="1">IFERROR(D20*E20,"")</f>
        <v/>
      </c>
    </row>
    <row r="21" spans="1:8">
      <c r="A21" s="33" t="str">
        <f>IF(VLOOKUP(B21,'Master Ancillaries'!$B$8:$D$46,3,FALSE)="","",VLOOKUP(B21,'Master Ancillaries'!$B$8:$D$46,3,FALSE))</f>
        <v/>
      </c>
      <c r="B21" s="32" t="s">
        <v>180</v>
      </c>
      <c r="C21" s="98" t="str">
        <f>IF(VLOOKUP(B21,'Master Ancillaries'!$B$8:$D$46,2,FALSE)="","",VLOOKUP(B21,'Master Ancillaries'!$B$8:$D$46,2,FALSE))</f>
        <v>EA</v>
      </c>
      <c r="D21" s="235" t="str">
        <f>VLOOKUP(B21,'Master Ancillaries'!$B$8:$I$46,8,FALSE)</f>
        <v/>
      </c>
      <c r="E21" s="134">
        <v>28</v>
      </c>
      <c r="F21" s="130" t="str">
        <f t="shared" si="0"/>
        <v/>
      </c>
    </row>
    <row r="22" spans="1:8">
      <c r="A22" s="33" t="str">
        <f>IF(VLOOKUP(B22,'Master Ancillaries'!$B$8:$D$46,3,FALSE)="","",VLOOKUP(B22,'Master Ancillaries'!$B$8:$D$46,3,FALSE))</f>
        <v/>
      </c>
      <c r="B22" s="62" t="s">
        <v>76</v>
      </c>
      <c r="C22" s="98" t="str">
        <f>IF(VLOOKUP(B22,'Master Ancillaries'!$B$8:$D$46,2,FALSE)="","",VLOOKUP(B22,'Master Ancillaries'!$B$8:$D$46,2,FALSE))</f>
        <v>EA</v>
      </c>
      <c r="D22" s="235" t="str">
        <f>VLOOKUP(B22,'Master Ancillaries'!$B$8:$I$46,8,FALSE)</f>
        <v/>
      </c>
      <c r="E22" s="134">
        <v>28</v>
      </c>
      <c r="F22" s="130" t="str">
        <f t="shared" si="0"/>
        <v/>
      </c>
    </row>
    <row r="23" spans="1:8" s="31" customFormat="1" ht="13.8">
      <c r="A23" s="33" t="str">
        <f>IF(VLOOKUP(B23,'Master Ancillaries'!$B$8:$D$46,3,FALSE)="","",VLOOKUP(B23,'Master Ancillaries'!$B$8:$D$46,3,FALSE))</f>
        <v/>
      </c>
      <c r="B23" s="112" t="s">
        <v>156</v>
      </c>
      <c r="C23" s="98" t="str">
        <f>IF(VLOOKUP(B23,'Master Ancillaries'!$B$8:$D$46,2,FALSE)="","",VLOOKUP(B23,'Master Ancillaries'!$B$8:$D$46,2,FALSE))</f>
        <v>BX</v>
      </c>
      <c r="D23" s="235" t="str">
        <f>VLOOKUP(B23,'Master Ancillaries'!$B$8:$I$46,8,FALSE)</f>
        <v/>
      </c>
      <c r="E23" s="153">
        <v>1</v>
      </c>
      <c r="F23" s="130" t="str">
        <f t="shared" si="0"/>
        <v/>
      </c>
      <c r="G23" s="99"/>
      <c r="H23" s="100"/>
    </row>
    <row r="24" spans="1:8" s="31" customFormat="1" ht="13.8">
      <c r="A24" s="33" t="str">
        <f>IF(VLOOKUP(B24,'Master Ancillaries'!$B$8:$D$46,3,FALSE)="","",VLOOKUP(B24,'Master Ancillaries'!$B$8:$D$46,3,FALSE))</f>
        <v/>
      </c>
      <c r="B24" s="112" t="s">
        <v>153</v>
      </c>
      <c r="C24" s="101" t="str">
        <f>IF(VLOOKUP(B24,'Master Ancillaries'!$B$8:$D$46,2,FALSE)="","",VLOOKUP(B24,'Master Ancillaries'!$B$8:$D$46,2,FALSE))</f>
        <v>BX</v>
      </c>
      <c r="D24" s="101" t="s">
        <v>62</v>
      </c>
      <c r="E24" s="136"/>
      <c r="F24" s="137" t="s">
        <v>62</v>
      </c>
      <c r="G24" s="99"/>
      <c r="H24" s="100"/>
    </row>
    <row r="25" spans="1:8" s="31" customFormat="1" ht="13.8">
      <c r="A25" s="33" t="str">
        <f>IF(VLOOKUP(B25,'Master Ancillaries'!$B$8:$D$46,3,FALSE)="","",VLOOKUP(B25,'Master Ancillaries'!$B$8:$D$46,3,FALSE))</f>
        <v/>
      </c>
      <c r="B25" s="112" t="s">
        <v>154</v>
      </c>
      <c r="C25" s="101" t="str">
        <f>IF(VLOOKUP(B25,'Master Ancillaries'!$B$8:$D$46,2,FALSE)="","",VLOOKUP(B25,'Master Ancillaries'!$B$8:$D$46,2,FALSE))</f>
        <v>BX</v>
      </c>
      <c r="D25" s="101" t="s">
        <v>62</v>
      </c>
      <c r="E25" s="136"/>
      <c r="F25" s="137" t="s">
        <v>62</v>
      </c>
      <c r="G25" s="99"/>
      <c r="H25" s="100"/>
    </row>
    <row r="26" spans="1:8" s="31" customFormat="1" ht="13.8">
      <c r="A26" s="33" t="str">
        <f>IF(VLOOKUP(B26,'Master Ancillaries'!$B$8:$D$46,3,FALSE)="","",VLOOKUP(B26,'Master Ancillaries'!$B$8:$D$46,3,FALSE))</f>
        <v/>
      </c>
      <c r="B26" s="112" t="s">
        <v>155</v>
      </c>
      <c r="C26" s="101" t="str">
        <f>IF(VLOOKUP(B26,'Master Ancillaries'!$B$8:$D$46,2,FALSE)="","",VLOOKUP(B26,'Master Ancillaries'!$B$8:$D$46,2,FALSE))</f>
        <v>BX</v>
      </c>
      <c r="D26" s="101" t="s">
        <v>62</v>
      </c>
      <c r="E26" s="136"/>
      <c r="F26" s="137" t="s">
        <v>62</v>
      </c>
      <c r="G26" s="99"/>
      <c r="H26" s="100"/>
    </row>
    <row r="27" spans="1:8" s="31" customFormat="1" ht="13.8">
      <c r="A27" s="102"/>
      <c r="B27" s="138"/>
      <c r="C27" s="102"/>
      <c r="D27" s="139"/>
      <c r="E27" s="140"/>
      <c r="F27" s="141"/>
      <c r="G27" s="99"/>
      <c r="H27" s="100"/>
    </row>
    <row r="28" spans="1:8" s="31" customFormat="1" ht="13.8">
      <c r="A28" s="102"/>
      <c r="B28" s="138"/>
      <c r="C28" s="102"/>
      <c r="D28" s="139"/>
      <c r="E28" s="140"/>
      <c r="F28" s="142">
        <f>SUM(F12:F23)</f>
        <v>0</v>
      </c>
      <c r="G28" s="99"/>
      <c r="H28" s="100"/>
    </row>
    <row r="29" spans="1:8" s="38" customFormat="1">
      <c r="A29" s="92"/>
      <c r="B29" s="83"/>
      <c r="C29" s="84"/>
      <c r="D29" s="84"/>
      <c r="E29" s="85"/>
      <c r="F29" s="86"/>
    </row>
    <row r="30" spans="1:8">
      <c r="A30" s="336" t="s">
        <v>46</v>
      </c>
      <c r="B30" s="336"/>
      <c r="C30" s="73"/>
      <c r="D30" s="35"/>
      <c r="F30" s="39"/>
    </row>
    <row r="31" spans="1:8" s="38" customFormat="1">
      <c r="A31" s="73" t="s">
        <v>129</v>
      </c>
      <c r="B31" s="73"/>
      <c r="C31" s="74">
        <f>F28</f>
        <v>0</v>
      </c>
      <c r="F31" s="39"/>
      <c r="G31" s="35"/>
    </row>
    <row r="32" spans="1:8">
      <c r="A32" s="75"/>
      <c r="B32" s="10"/>
      <c r="C32" s="10"/>
      <c r="D32" s="10"/>
      <c r="E32" s="10"/>
      <c r="F32" s="10"/>
      <c r="H32" s="10"/>
    </row>
    <row r="33" spans="1:6" ht="28.8">
      <c r="A33" s="145" t="s">
        <v>97</v>
      </c>
      <c r="B33" s="146" t="s">
        <v>13</v>
      </c>
      <c r="C33" s="147" t="s">
        <v>25</v>
      </c>
      <c r="D33" s="147" t="s">
        <v>20</v>
      </c>
      <c r="E33" s="10"/>
      <c r="F33" s="10"/>
    </row>
    <row r="34" spans="1:6">
      <c r="A34" s="181" t="str">
        <f t="shared" ref="A34:A54" si="2">IF(VLOOKUP(B34,MasterSIB,3,FALSE)="","",VLOOKUP(B34,MasterSIB,3,FALSE))</f>
        <v/>
      </c>
      <c r="B34" s="169" t="s">
        <v>92</v>
      </c>
      <c r="C34" s="168" t="str">
        <f t="shared" ref="C34:C54" si="3">VLOOKUP(B34,MasterSIB,2,FALSE)</f>
        <v>EA</v>
      </c>
      <c r="D34" s="252" t="str">
        <f>VLOOKUP(B34,'Master SIB Ancillaries'!$B$6:$I$96,8,FALSE)</f>
        <v/>
      </c>
      <c r="E34" s="90" t="s">
        <v>27</v>
      </c>
    </row>
    <row r="35" spans="1:6">
      <c r="A35" s="181" t="str">
        <f t="shared" si="2"/>
        <v/>
      </c>
      <c r="B35" s="169" t="s">
        <v>91</v>
      </c>
      <c r="C35" s="168" t="str">
        <f t="shared" si="3"/>
        <v>EA</v>
      </c>
      <c r="D35" s="252" t="str">
        <f>VLOOKUP(B35,'Master SIB Ancillaries'!$B$6:$I$96,8,FALSE)</f>
        <v/>
      </c>
      <c r="E35" s="90" t="s">
        <v>27</v>
      </c>
    </row>
    <row r="36" spans="1:6" s="38" customFormat="1">
      <c r="A36" s="181" t="str">
        <f t="shared" si="2"/>
        <v/>
      </c>
      <c r="B36" s="169" t="s">
        <v>240</v>
      </c>
      <c r="C36" s="168" t="str">
        <f t="shared" si="3"/>
        <v>EA</v>
      </c>
      <c r="D36" s="252" t="str">
        <f>VLOOKUP(B36,'Master SIB Ancillaries'!$B$6:$I$96,8,FALSE)</f>
        <v/>
      </c>
      <c r="E36" s="169" t="s">
        <v>27</v>
      </c>
    </row>
    <row r="37" spans="1:6">
      <c r="A37" s="181" t="str">
        <f t="shared" si="2"/>
        <v/>
      </c>
      <c r="B37" s="169" t="s">
        <v>95</v>
      </c>
      <c r="C37" s="168" t="str">
        <f t="shared" si="3"/>
        <v>EA</v>
      </c>
      <c r="D37" s="252" t="str">
        <f>VLOOKUP(B37,'Master SIB Ancillaries'!$B$6:$I$96,8,FALSE)</f>
        <v/>
      </c>
      <c r="E37" s="90" t="s">
        <v>27</v>
      </c>
    </row>
    <row r="38" spans="1:6">
      <c r="A38" s="181" t="str">
        <f t="shared" si="2"/>
        <v/>
      </c>
      <c r="B38" s="169" t="s">
        <v>131</v>
      </c>
      <c r="C38" s="168" t="str">
        <f t="shared" si="3"/>
        <v>EA</v>
      </c>
      <c r="D38" s="252" t="str">
        <f>VLOOKUP(B38,'Master SIB Ancillaries'!$B$6:$I$96,8,FALSE)</f>
        <v/>
      </c>
      <c r="E38" s="169" t="s">
        <v>27</v>
      </c>
    </row>
    <row r="39" spans="1:6">
      <c r="A39" s="181" t="str">
        <f t="shared" si="2"/>
        <v/>
      </c>
      <c r="B39" s="169" t="s">
        <v>205</v>
      </c>
      <c r="C39" s="168" t="str">
        <f t="shared" si="3"/>
        <v>EA</v>
      </c>
      <c r="D39" s="252" t="str">
        <f>VLOOKUP(B39,'Master SIB Ancillaries'!$B$6:$I$96,8,FALSE)</f>
        <v/>
      </c>
      <c r="E39" s="169" t="s">
        <v>27</v>
      </c>
    </row>
    <row r="40" spans="1:6" s="10" customFormat="1">
      <c r="A40" s="274" t="str">
        <f t="shared" si="2"/>
        <v/>
      </c>
      <c r="B40" s="105" t="s">
        <v>18</v>
      </c>
      <c r="C40" s="106" t="str">
        <f t="shared" si="3"/>
        <v>EA</v>
      </c>
      <c r="D40" s="275" t="str">
        <f>VLOOKUP(B40,'Master SIB Ancillaries'!$B$6:$I$96,8,FALSE)</f>
        <v/>
      </c>
      <c r="E40" s="105" t="s">
        <v>27</v>
      </c>
    </row>
    <row r="41" spans="1:6" s="10" customFormat="1">
      <c r="A41" s="274" t="str">
        <f t="shared" si="2"/>
        <v/>
      </c>
      <c r="B41" s="105" t="s">
        <v>63</v>
      </c>
      <c r="C41" s="106" t="str">
        <f t="shared" si="3"/>
        <v>EA</v>
      </c>
      <c r="D41" s="275" t="str">
        <f>VLOOKUP(B41,'Master SIB Ancillaries'!$B$6:$I$96,8,FALSE)</f>
        <v/>
      </c>
      <c r="E41" s="105" t="s">
        <v>27</v>
      </c>
    </row>
    <row r="42" spans="1:6" s="10" customFormat="1">
      <c r="A42" s="274" t="str">
        <f t="shared" si="2"/>
        <v/>
      </c>
      <c r="B42" s="105" t="s">
        <v>80</v>
      </c>
      <c r="C42" s="106" t="str">
        <f t="shared" si="3"/>
        <v>EA</v>
      </c>
      <c r="D42" s="275" t="str">
        <f>VLOOKUP(B42,'Master SIB Ancillaries'!$B$6:$I$96,8,FALSE)</f>
        <v/>
      </c>
      <c r="E42" s="105" t="s">
        <v>27</v>
      </c>
    </row>
    <row r="43" spans="1:6" s="10" customFormat="1">
      <c r="A43" s="274" t="str">
        <f t="shared" si="2"/>
        <v/>
      </c>
      <c r="B43" s="105" t="s">
        <v>56</v>
      </c>
      <c r="C43" s="106" t="str">
        <f t="shared" si="3"/>
        <v>EA</v>
      </c>
      <c r="D43" s="275" t="str">
        <f>VLOOKUP(B43,'Master SIB Ancillaries'!$B$6:$I$96,8,FALSE)</f>
        <v/>
      </c>
      <c r="E43" s="105" t="s">
        <v>27</v>
      </c>
    </row>
    <row r="44" spans="1:6" s="10" customFormat="1">
      <c r="A44" s="274" t="str">
        <f t="shared" si="2"/>
        <v/>
      </c>
      <c r="B44" s="105" t="s">
        <v>49</v>
      </c>
      <c r="C44" s="106" t="str">
        <f t="shared" si="3"/>
        <v>EA</v>
      </c>
      <c r="D44" s="275" t="str">
        <f>VLOOKUP(B44,'Master SIB Ancillaries'!$B$6:$I$96,8,FALSE)</f>
        <v/>
      </c>
      <c r="E44" s="105" t="s">
        <v>27</v>
      </c>
    </row>
    <row r="45" spans="1:6" s="10" customFormat="1">
      <c r="A45" s="274" t="str">
        <f t="shared" si="2"/>
        <v/>
      </c>
      <c r="B45" s="105" t="s">
        <v>19</v>
      </c>
      <c r="C45" s="106" t="str">
        <f t="shared" si="3"/>
        <v>EA</v>
      </c>
      <c r="D45" s="275" t="str">
        <f>VLOOKUP(B45,'Master SIB Ancillaries'!$B$6:$I$96,8,FALSE)</f>
        <v/>
      </c>
      <c r="E45" s="105" t="s">
        <v>27</v>
      </c>
    </row>
    <row r="46" spans="1:6" s="10" customFormat="1">
      <c r="A46" s="274" t="str">
        <f t="shared" si="2"/>
        <v/>
      </c>
      <c r="B46" s="105" t="s">
        <v>42</v>
      </c>
      <c r="C46" s="106" t="str">
        <f t="shared" si="3"/>
        <v>BX</v>
      </c>
      <c r="D46" s="275" t="str">
        <f>VLOOKUP(B46,'Master SIB Ancillaries'!$B$6:$I$96,8,FALSE)</f>
        <v/>
      </c>
      <c r="E46" s="105" t="s">
        <v>27</v>
      </c>
    </row>
    <row r="47" spans="1:6" s="10" customFormat="1">
      <c r="A47" s="274" t="str">
        <f t="shared" si="2"/>
        <v/>
      </c>
      <c r="B47" s="105" t="s">
        <v>77</v>
      </c>
      <c r="C47" s="106" t="str">
        <f t="shared" si="3"/>
        <v>EA</v>
      </c>
      <c r="D47" s="275" t="str">
        <f>VLOOKUP(B47,'Master SIB Ancillaries'!$B$6:$I$96,8,FALSE)</f>
        <v/>
      </c>
      <c r="E47" s="105" t="s">
        <v>27</v>
      </c>
    </row>
    <row r="48" spans="1:6" s="10" customFormat="1">
      <c r="A48" s="274" t="str">
        <f t="shared" si="2"/>
        <v/>
      </c>
      <c r="B48" s="105" t="s">
        <v>176</v>
      </c>
      <c r="C48" s="106" t="str">
        <f t="shared" ref="C48" si="4">VLOOKUP(B48,MasterSIB,2,FALSE)</f>
        <v>BX</v>
      </c>
      <c r="D48" s="275" t="str">
        <f>VLOOKUP(B48,'Master SIB Ancillaries'!$B$6:$I$96,8,FALSE)</f>
        <v/>
      </c>
      <c r="E48" s="105" t="s">
        <v>27</v>
      </c>
    </row>
    <row r="49" spans="1:5" s="10" customFormat="1">
      <c r="A49" s="274" t="str">
        <f t="shared" si="2"/>
        <v/>
      </c>
      <c r="B49" s="105" t="s">
        <v>208</v>
      </c>
      <c r="C49" s="106" t="str">
        <f t="shared" ref="C49" si="5">VLOOKUP(B49,MasterSIB,2,FALSE)</f>
        <v>EA</v>
      </c>
      <c r="D49" s="275" t="str">
        <f>VLOOKUP(B49,'Master SIB Ancillaries'!$B$6:$I$96,8,FALSE)</f>
        <v/>
      </c>
      <c r="E49" s="105" t="s">
        <v>27</v>
      </c>
    </row>
    <row r="50" spans="1:5" s="10" customFormat="1">
      <c r="A50" s="274" t="str">
        <f t="shared" si="2"/>
        <v/>
      </c>
      <c r="B50" s="105" t="s">
        <v>74</v>
      </c>
      <c r="C50" s="106" t="str">
        <f t="shared" si="3"/>
        <v>EA</v>
      </c>
      <c r="D50" s="275" t="str">
        <f>VLOOKUP(B50,'Master SIB Ancillaries'!$B$6:$I$96,8,FALSE)</f>
        <v/>
      </c>
      <c r="E50" s="105" t="s">
        <v>27</v>
      </c>
    </row>
    <row r="51" spans="1:5">
      <c r="A51" s="274" t="str">
        <f t="shared" si="2"/>
        <v/>
      </c>
      <c r="B51" s="169" t="s">
        <v>156</v>
      </c>
      <c r="C51" s="168" t="str">
        <f t="shared" si="3"/>
        <v>EA</v>
      </c>
      <c r="D51" s="252" t="str">
        <f>VLOOKUP(B51,'Master SIB Ancillaries'!$B$6:$I$96,8,FALSE)</f>
        <v/>
      </c>
      <c r="E51" s="169" t="s">
        <v>27</v>
      </c>
    </row>
    <row r="52" spans="1:5">
      <c r="A52" s="274" t="str">
        <f t="shared" si="2"/>
        <v/>
      </c>
      <c r="B52" s="169" t="s">
        <v>153</v>
      </c>
      <c r="C52" s="168" t="str">
        <f t="shared" si="3"/>
        <v>EA</v>
      </c>
      <c r="D52" s="252" t="str">
        <f>VLOOKUP(B52,'Master SIB Ancillaries'!$B$6:$I$96,8,FALSE)</f>
        <v/>
      </c>
      <c r="E52" s="169" t="s">
        <v>27</v>
      </c>
    </row>
    <row r="53" spans="1:5">
      <c r="A53" s="274" t="str">
        <f t="shared" si="2"/>
        <v/>
      </c>
      <c r="B53" s="169" t="s">
        <v>154</v>
      </c>
      <c r="C53" s="168" t="str">
        <f t="shared" si="3"/>
        <v>EA</v>
      </c>
      <c r="D53" s="252" t="str">
        <f>VLOOKUP(B53,'Master SIB Ancillaries'!$B$6:$I$96,8,FALSE)</f>
        <v/>
      </c>
      <c r="E53" s="169" t="s">
        <v>27</v>
      </c>
    </row>
    <row r="54" spans="1:5">
      <c r="A54" s="274" t="str">
        <f t="shared" si="2"/>
        <v/>
      </c>
      <c r="B54" s="169" t="s">
        <v>155</v>
      </c>
      <c r="C54" s="168" t="str">
        <f t="shared" si="3"/>
        <v>EA</v>
      </c>
      <c r="D54" s="252" t="str">
        <f>VLOOKUP(B54,'Master SIB Ancillaries'!$B$6:$I$96,8,FALSE)</f>
        <v/>
      </c>
      <c r="E54" s="169" t="s">
        <v>27</v>
      </c>
    </row>
  </sheetData>
  <sheetProtection password="ED47" sheet="1" formatCells="0" formatColumns="0" autoFilter="0"/>
  <mergeCells count="2">
    <mergeCell ref="A30:B30"/>
    <mergeCell ref="A2:G2"/>
  </mergeCells>
  <conditionalFormatting sqref="A33:A54">
    <cfRule type="duplicateValues" dxfId="1" priority="7"/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FC560-813F-466A-BE04-21C020E5E37F}">
  <sheetPr>
    <tabColor theme="6"/>
    <pageSetUpPr fitToPage="1"/>
  </sheetPr>
  <dimension ref="A1:I74"/>
  <sheetViews>
    <sheetView topLeftCell="C14" workbookViewId="0">
      <selection activeCell="G19" sqref="G19"/>
    </sheetView>
  </sheetViews>
  <sheetFormatPr defaultColWidth="9.109375" defaultRowHeight="13.8"/>
  <cols>
    <col min="1" max="1" width="9.109375" style="49" customWidth="1"/>
    <col min="2" max="2" width="66.44140625" style="31" bestFit="1" customWidth="1"/>
    <col min="3" max="3" width="13.33203125" style="216" customWidth="1"/>
    <col min="4" max="4" width="12.44140625" style="216" customWidth="1"/>
    <col min="5" max="5" width="15" style="31" customWidth="1"/>
    <col min="6" max="6" width="9.109375" style="31" customWidth="1"/>
    <col min="7" max="7" width="25.109375" style="31" bestFit="1" customWidth="1"/>
    <col min="8" max="16384" width="9.109375" style="31"/>
  </cols>
  <sheetData>
    <row r="1" spans="1:9">
      <c r="A1" s="31" t="s">
        <v>186</v>
      </c>
      <c r="C1" s="1" t="s">
        <v>130</v>
      </c>
    </row>
    <row r="2" spans="1:9" ht="51" customHeight="1">
      <c r="A2" s="322" t="str">
        <f>'CMU PAH Price Schedule Oct 2020'!A3:F3</f>
        <v>NHS National Framework Agreement Home Delivery Service – Pulmonary Hypertension
Period of framework:  1 June 2020 to 31 May 2022 with options to extend for up to a total period of 24 months.
Framework reference number:  CM/MSR/17/5539</v>
      </c>
      <c r="B2" s="323"/>
      <c r="C2" s="323"/>
      <c r="D2" s="323"/>
      <c r="E2" s="323"/>
      <c r="F2" s="323"/>
      <c r="G2" s="324"/>
    </row>
    <row r="3" spans="1:9" ht="27.6" customHeight="1">
      <c r="A3" s="269" t="str">
        <f>'CMU PAH Price Schedule Oct 2020'!A4</f>
        <v>Commercial Schedule _ Document No.6</v>
      </c>
      <c r="B3" s="271"/>
      <c r="C3" s="1"/>
    </row>
    <row r="4" spans="1:9" ht="21.6" customHeight="1">
      <c r="A4" s="267" t="s">
        <v>187</v>
      </c>
      <c r="B4" s="267" t="str">
        <f>'CMU PAH Price Schedule Oct 2020'!B6</f>
        <v xml:space="preserve">Please enter your Company Name Here </v>
      </c>
      <c r="C4" s="1"/>
      <c r="D4" s="1"/>
      <c r="E4" s="216"/>
    </row>
    <row r="5" spans="1:9" ht="22.95" customHeight="1">
      <c r="A5" s="41" t="s">
        <v>278</v>
      </c>
    </row>
    <row r="6" spans="1:9">
      <c r="A6" s="41"/>
    </row>
    <row r="8" spans="1:9" s="44" customFormat="1" ht="78.599999999999994" customHeight="1">
      <c r="A8" s="233"/>
      <c r="B8" s="330" t="s">
        <v>143</v>
      </c>
      <c r="C8" s="330"/>
      <c r="D8" s="330"/>
      <c r="E8" s="43" t="s">
        <v>28</v>
      </c>
      <c r="G8" s="31"/>
    </row>
    <row r="9" spans="1:9" ht="15" customHeight="1">
      <c r="A9" s="234"/>
      <c r="B9" s="331" t="s">
        <v>45</v>
      </c>
      <c r="C9" s="331"/>
      <c r="D9" s="331"/>
      <c r="E9" s="45" t="s">
        <v>29</v>
      </c>
    </row>
    <row r="10" spans="1:9">
      <c r="A10" s="234"/>
      <c r="B10" s="234"/>
      <c r="C10" s="234"/>
      <c r="D10" s="234"/>
      <c r="E10" s="45"/>
    </row>
    <row r="11" spans="1:9">
      <c r="A11" s="31"/>
      <c r="C11" s="31"/>
      <c r="D11" s="31"/>
    </row>
    <row r="12" spans="1:9">
      <c r="A12" s="31"/>
      <c r="C12" s="31"/>
      <c r="D12" s="31"/>
      <c r="E12" s="46" t="s">
        <v>33</v>
      </c>
    </row>
    <row r="13" spans="1:9" s="44" customFormat="1" ht="55.2">
      <c r="A13" s="58" t="s">
        <v>48</v>
      </c>
      <c r="B13" s="59" t="s">
        <v>13</v>
      </c>
      <c r="C13" s="60" t="s">
        <v>26</v>
      </c>
      <c r="D13" s="60" t="s">
        <v>20</v>
      </c>
      <c r="E13" s="47" t="s">
        <v>32</v>
      </c>
      <c r="F13" s="48" t="s">
        <v>31</v>
      </c>
      <c r="G13" s="48" t="s">
        <v>133</v>
      </c>
    </row>
    <row r="14" spans="1:9" s="44" customFormat="1">
      <c r="A14" s="33" t="str">
        <f>IF(VLOOKUP(B14,'Master Ancillaries'!$B$8:$D$46,3,FALSE)="","",VLOOKUP(B14,'Master Ancillaries'!$B$8:$D$46,3,FALSE))</f>
        <v/>
      </c>
      <c r="B14" s="95" t="s">
        <v>220</v>
      </c>
      <c r="C14" s="76" t="str">
        <f>VLOOKUP(B14,'Master Ancillaries'!$B$9:$C$46,2,FALSE)</f>
        <v>EA</v>
      </c>
      <c r="D14" s="176" t="str">
        <f>VLOOKUP(B14,'Master Ancillaries'!$B$8:$J$46,8,FALSE)</f>
        <v/>
      </c>
      <c r="E14" s="188">
        <v>14</v>
      </c>
      <c r="F14" s="189" t="str">
        <f>IFERROR(E14*D14,"")</f>
        <v/>
      </c>
      <c r="G14" s="95" t="s">
        <v>120</v>
      </c>
    </row>
    <row r="15" spans="1:9">
      <c r="A15" s="33" t="str">
        <f>IF(VLOOKUP(B15,'Master Ancillaries'!$B$8:$D$46,3,FALSE)="","",VLOOKUP(B15,'Master Ancillaries'!$B$8:$D$46,3,FALSE))</f>
        <v/>
      </c>
      <c r="B15" s="112" t="s">
        <v>219</v>
      </c>
      <c r="C15" s="76" t="str">
        <f>VLOOKUP(B15,'Master Ancillaries'!$B$9:$C$46,2,FALSE)</f>
        <v>EA</v>
      </c>
      <c r="D15" s="210" t="s">
        <v>62</v>
      </c>
      <c r="E15" s="190">
        <v>14</v>
      </c>
      <c r="F15" s="189" t="s">
        <v>62</v>
      </c>
      <c r="G15" s="95" t="s">
        <v>127</v>
      </c>
      <c r="H15" s="44"/>
      <c r="I15" s="44"/>
    </row>
    <row r="16" spans="1:9">
      <c r="A16" s="33" t="str">
        <f>IF(VLOOKUP(B16,'Master Ancillaries'!$B$8:$D$46,3,FALSE)="","",VLOOKUP(B16,'Master Ancillaries'!$B$8:$D$46,3,FALSE))</f>
        <v/>
      </c>
      <c r="B16" s="62" t="s">
        <v>77</v>
      </c>
      <c r="C16" s="76" t="str">
        <f>VLOOKUP(B16,'Master Ancillaries'!$B$9:$C$46,2,FALSE)</f>
        <v>EA</v>
      </c>
      <c r="D16" s="176" t="str">
        <f>VLOOKUP(B16,'Master Ancillaries'!$B$8:$J$46,8,FALSE)</f>
        <v/>
      </c>
      <c r="E16" s="191">
        <v>1</v>
      </c>
      <c r="F16" s="189" t="str">
        <f t="shared" ref="F16:F22" si="0">IFERROR(E16*D16,"")</f>
        <v/>
      </c>
      <c r="G16" s="95"/>
    </row>
    <row r="17" spans="1:7">
      <c r="A17" s="33" t="str">
        <f>IF(VLOOKUP(B17,'Master Ancillaries'!$B$8:$D$46,3,FALSE)="","",VLOOKUP(B17,'Master Ancillaries'!$B$8:$D$46,3,FALSE))</f>
        <v/>
      </c>
      <c r="B17" s="95" t="s">
        <v>194</v>
      </c>
      <c r="C17" s="76" t="str">
        <f>VLOOKUP(B17,'Master Ancillaries'!$B$9:$C$46,2,FALSE)</f>
        <v>EA</v>
      </c>
      <c r="D17" s="176" t="str">
        <f>VLOOKUP(B17,'Master Ancillaries'!$B$8:$J$46,8,FALSE)</f>
        <v/>
      </c>
      <c r="E17" s="190">
        <v>14</v>
      </c>
      <c r="F17" s="189" t="str">
        <f t="shared" si="0"/>
        <v/>
      </c>
      <c r="G17" s="95"/>
    </row>
    <row r="18" spans="1:7">
      <c r="A18" s="33" t="str">
        <f>IF(VLOOKUP(B18,'Master Ancillaries'!$B$8:$D$46,3,FALSE)="","",VLOOKUP(B18,'Master Ancillaries'!$B$8:$D$46,3,FALSE))</f>
        <v/>
      </c>
      <c r="B18" s="32" t="s">
        <v>75</v>
      </c>
      <c r="C18" s="76" t="str">
        <f>VLOOKUP(B18,'Master Ancillaries'!$B$9:$C$46,2,FALSE)</f>
        <v>EA</v>
      </c>
      <c r="D18" s="176" t="str">
        <f>VLOOKUP(B18,'Master Ancillaries'!$B$8:$J$46,8,FALSE)</f>
        <v/>
      </c>
      <c r="E18" s="192">
        <v>1</v>
      </c>
      <c r="F18" s="247" t="str">
        <f t="shared" si="0"/>
        <v/>
      </c>
      <c r="G18" s="95"/>
    </row>
    <row r="19" spans="1:7">
      <c r="A19" s="33" t="str">
        <f>IF(VLOOKUP(B19,'Master Ancillaries'!$B$8:$D$46,3,FALSE)="","",VLOOKUP(B19,'Master Ancillaries'!$B$8:$D$46,3,FALSE))</f>
        <v/>
      </c>
      <c r="B19" s="62" t="s">
        <v>176</v>
      </c>
      <c r="C19" s="76" t="str">
        <f>VLOOKUP(B19,'Master Ancillaries'!$B$9:$C$46,2,FALSE)</f>
        <v>BX</v>
      </c>
      <c r="D19" s="176" t="str">
        <f>VLOOKUP(B19,'Master Ancillaries'!$B$8:$J$46,8,FALSE)</f>
        <v/>
      </c>
      <c r="E19" s="192">
        <v>1</v>
      </c>
      <c r="F19" s="247" t="str">
        <f t="shared" si="0"/>
        <v/>
      </c>
      <c r="G19" s="95"/>
    </row>
    <row r="20" spans="1:7">
      <c r="A20" s="33" t="str">
        <f>IF(VLOOKUP(B20,'Master Ancillaries'!$B$8:$D$46,3,FALSE)="","",VLOOKUP(B20,'Master Ancillaries'!$B$8:$D$46,3,FALSE))</f>
        <v/>
      </c>
      <c r="B20" s="95" t="s">
        <v>83</v>
      </c>
      <c r="C20" s="76" t="str">
        <f>VLOOKUP(B20,'Master Ancillaries'!$B$9:$C$46,2,FALSE)</f>
        <v>EA</v>
      </c>
      <c r="D20" s="176" t="str">
        <f>VLOOKUP(B20,'Master Ancillaries'!$B$8:$J$46,8,FALSE)</f>
        <v/>
      </c>
      <c r="E20" s="192">
        <v>4</v>
      </c>
      <c r="F20" s="247" t="str">
        <f t="shared" si="0"/>
        <v/>
      </c>
      <c r="G20" s="95"/>
    </row>
    <row r="21" spans="1:7" s="38" customFormat="1" ht="14.4">
      <c r="A21" s="33" t="str">
        <f>IF(VLOOKUP(B21,'Master Ancillaries'!$B$8:$D$46,3,FALSE)="","",VLOOKUP(B21,'Master Ancillaries'!$B$8:$D$46,3,FALSE))</f>
        <v/>
      </c>
      <c r="B21" s="32" t="s">
        <v>42</v>
      </c>
      <c r="C21" s="76" t="str">
        <f>VLOOKUP(B21,'Master Ancillaries'!$B$9:$C$46,2,FALSE)</f>
        <v>EA</v>
      </c>
      <c r="D21" s="176" t="str">
        <f>VLOOKUP(B21,'Master Ancillaries'!$B$8:$J$46,8,FALSE)</f>
        <v/>
      </c>
      <c r="E21" s="193">
        <v>1</v>
      </c>
      <c r="F21" s="247" t="str">
        <f t="shared" si="0"/>
        <v/>
      </c>
      <c r="G21" s="95"/>
    </row>
    <row r="22" spans="1:7">
      <c r="A22" s="33" t="str">
        <f>IF(VLOOKUP(B22,'Master Ancillaries'!$B$8:$D$46,3,FALSE)="","",VLOOKUP(B22,'Master Ancillaries'!$B$8:$D$46,3,FALSE))</f>
        <v/>
      </c>
      <c r="B22" s="112" t="s">
        <v>156</v>
      </c>
      <c r="C22" s="76" t="str">
        <f>VLOOKUP(B22,'Master Ancillaries'!$B$9:$C$46,2,FALSE)</f>
        <v>BX</v>
      </c>
      <c r="D22" s="176" t="str">
        <f>VLOOKUP(B22,'Master Ancillaries'!$B$8:$J$46,8,FALSE)</f>
        <v/>
      </c>
      <c r="E22" s="127">
        <v>1</v>
      </c>
      <c r="F22" s="247" t="str">
        <f t="shared" si="0"/>
        <v/>
      </c>
      <c r="G22" s="95"/>
    </row>
    <row r="23" spans="1:7">
      <c r="A23" s="33" t="str">
        <f>IF(VLOOKUP(B23,'Master Ancillaries'!$B$8:$D$46,3,FALSE)="","",VLOOKUP(B23,'Master Ancillaries'!$B$8:$D$46,3,FALSE))</f>
        <v/>
      </c>
      <c r="B23" s="112" t="s">
        <v>153</v>
      </c>
      <c r="C23" s="210" t="str">
        <f>VLOOKUP(B23,'Master Ancillaries'!$B$9:$C$46,2,FALSE)</f>
        <v>BX</v>
      </c>
      <c r="D23" s="210" t="s">
        <v>62</v>
      </c>
      <c r="E23" s="101">
        <v>1</v>
      </c>
      <c r="F23" s="101" t="s">
        <v>62</v>
      </c>
      <c r="G23" s="95" t="s">
        <v>152</v>
      </c>
    </row>
    <row r="24" spans="1:7">
      <c r="A24" s="33" t="str">
        <f>IF(VLOOKUP(B24,'Master Ancillaries'!$B$8:$D$46,3,FALSE)="","",VLOOKUP(B24,'Master Ancillaries'!$B$8:$D$46,3,FALSE))</f>
        <v/>
      </c>
      <c r="B24" s="112" t="s">
        <v>154</v>
      </c>
      <c r="C24" s="210" t="str">
        <f>VLOOKUP(B24,'Master Ancillaries'!$B$9:$C$46,2,FALSE)</f>
        <v>BX</v>
      </c>
      <c r="D24" s="211" t="s">
        <v>62</v>
      </c>
      <c r="E24" s="101">
        <v>1</v>
      </c>
      <c r="F24" s="101" t="s">
        <v>62</v>
      </c>
      <c r="G24" s="95" t="s">
        <v>152</v>
      </c>
    </row>
    <row r="25" spans="1:7">
      <c r="A25" s="33" t="str">
        <f>IF(VLOOKUP(B25,'Master Ancillaries'!$B$8:$D$46,3,FALSE)="","",VLOOKUP(B25,'Master Ancillaries'!$B$8:$D$46,3,FALSE))</f>
        <v/>
      </c>
      <c r="B25" s="112" t="s">
        <v>155</v>
      </c>
      <c r="C25" s="210" t="str">
        <f>VLOOKUP(B25,'Master Ancillaries'!$B$9:$C$46,2,FALSE)</f>
        <v>BX</v>
      </c>
      <c r="D25" s="210" t="s">
        <v>62</v>
      </c>
      <c r="E25" s="101">
        <v>1</v>
      </c>
      <c r="F25" s="101" t="s">
        <v>62</v>
      </c>
      <c r="G25" s="95" t="s">
        <v>152</v>
      </c>
    </row>
    <row r="27" spans="1:7">
      <c r="A27" s="63"/>
      <c r="B27" s="103"/>
      <c r="C27" s="97"/>
      <c r="D27" s="97"/>
    </row>
    <row r="28" spans="1:7">
      <c r="A28" s="31"/>
      <c r="C28" s="31"/>
      <c r="D28" s="54" t="s">
        <v>122</v>
      </c>
      <c r="E28" s="325">
        <f>SUM(F14:F17)</f>
        <v>0</v>
      </c>
      <c r="F28" s="326"/>
    </row>
    <row r="29" spans="1:7">
      <c r="A29" s="31"/>
      <c r="C29" s="31"/>
      <c r="D29" s="285" t="s">
        <v>221</v>
      </c>
      <c r="E29" s="327">
        <f>SUM(F18:F22)</f>
        <v>0</v>
      </c>
      <c r="F29" s="328"/>
    </row>
    <row r="30" spans="1:7">
      <c r="A30" s="31"/>
      <c r="C30" s="31"/>
      <c r="D30" s="149"/>
    </row>
    <row r="31" spans="1:7">
      <c r="A31" s="31"/>
      <c r="C31" s="31"/>
      <c r="D31" s="31"/>
    </row>
    <row r="32" spans="1:7">
      <c r="A32" s="56" t="s">
        <v>222</v>
      </c>
      <c r="B32" s="56"/>
      <c r="C32" s="175"/>
    </row>
    <row r="33" spans="1:6">
      <c r="A33" s="57" t="s">
        <v>190</v>
      </c>
      <c r="B33" s="57"/>
      <c r="C33" s="61">
        <f>E28*1</f>
        <v>0</v>
      </c>
    </row>
    <row r="34" spans="1:6">
      <c r="A34" s="57" t="s">
        <v>189</v>
      </c>
      <c r="B34" s="57"/>
      <c r="C34" s="61">
        <f>E28*2</f>
        <v>0</v>
      </c>
    </row>
    <row r="35" spans="1:6">
      <c r="A35" s="57" t="s">
        <v>201</v>
      </c>
      <c r="B35" s="57"/>
      <c r="C35" s="61">
        <f>E29</f>
        <v>0</v>
      </c>
    </row>
    <row r="36" spans="1:6">
      <c r="A36" s="329" t="s">
        <v>30</v>
      </c>
      <c r="B36" s="329"/>
      <c r="C36" s="329"/>
      <c r="D36" s="329"/>
      <c r="E36" s="329"/>
    </row>
    <row r="37" spans="1:6">
      <c r="A37" s="117"/>
    </row>
    <row r="38" spans="1:6" ht="27.6">
      <c r="A38" s="58" t="s">
        <v>48</v>
      </c>
      <c r="B38" s="59" t="s">
        <v>13</v>
      </c>
      <c r="C38" s="60" t="s">
        <v>26</v>
      </c>
      <c r="D38" s="60" t="s">
        <v>20</v>
      </c>
      <c r="E38" s="32"/>
    </row>
    <row r="39" spans="1:6">
      <c r="A39" s="181" t="str">
        <f>IF(VLOOKUP(B39,'Master SIB Ancillaries'!$B$6:$I$76,3,FALSE)="","",VLOOKUP(B39,'Master SIB Ancillaries'!$B$6:$I$76,3,FALSE))</f>
        <v/>
      </c>
      <c r="B39" s="169" t="s">
        <v>85</v>
      </c>
      <c r="C39" s="168" t="str">
        <f t="shared" ref="C39:C74" si="1">VLOOKUP(B39,MasterSIB,2,FALSE)</f>
        <v>EA</v>
      </c>
      <c r="D39" s="194" t="str">
        <f>VLOOKUP(B39,'Master SIB Ancillaries'!$B$6:$I$96,8,FALSE)</f>
        <v/>
      </c>
      <c r="E39" s="79" t="s">
        <v>27</v>
      </c>
      <c r="F39" s="152" t="str">
        <f>IF(VLOOKUP(B39,'Master SIB Ancillaries'!B6:I54,3,FALSE)=A39,"","Differs from SIB Master CODE")</f>
        <v/>
      </c>
    </row>
    <row r="40" spans="1:6">
      <c r="A40" s="181" t="str">
        <f>IF(VLOOKUP(B40,'Master SIB Ancillaries'!$B$6:$I$76,3,FALSE)="","",VLOOKUP(B40,'Master SIB Ancillaries'!$B$6:$I$76,3,FALSE))</f>
        <v/>
      </c>
      <c r="B40" s="105" t="s">
        <v>132</v>
      </c>
      <c r="C40" s="168" t="str">
        <f t="shared" si="1"/>
        <v>EA</v>
      </c>
      <c r="D40" s="194" t="str">
        <f>VLOOKUP(B40,'Master SIB Ancillaries'!$B$6:$I$96,8,FALSE)</f>
        <v/>
      </c>
      <c r="E40" s="79" t="s">
        <v>27</v>
      </c>
      <c r="F40" s="152"/>
    </row>
    <row r="41" spans="1:6" s="240" customFormat="1">
      <c r="A41" s="181" t="str">
        <f>IF(VLOOKUP(B41,'Master SIB Ancillaries'!$B$6:$I$76,3,FALSE)="","",VLOOKUP(B41,'Master SIB Ancillaries'!$B$6:$I$76,3,FALSE))</f>
        <v/>
      </c>
      <c r="B41" s="105" t="s">
        <v>157</v>
      </c>
      <c r="C41" s="168" t="str">
        <f t="shared" si="1"/>
        <v>EA</v>
      </c>
      <c r="D41" s="194" t="str">
        <f>VLOOKUP(B41,'Master SIB Ancillaries'!$B$6:$I$96,8,FALSE)</f>
        <v/>
      </c>
      <c r="E41" s="80" t="s">
        <v>27</v>
      </c>
      <c r="F41" s="239"/>
    </row>
    <row r="42" spans="1:6">
      <c r="A42" s="181" t="str">
        <f>IF(VLOOKUP(B42,'Master SIB Ancillaries'!$B$6:$I$76,3,FALSE)="","",VLOOKUP(B42,'Master SIB Ancillaries'!$B$6:$I$76,3,FALSE))</f>
        <v/>
      </c>
      <c r="B42" s="105" t="s">
        <v>63</v>
      </c>
      <c r="C42" s="168" t="str">
        <f t="shared" si="1"/>
        <v>EA</v>
      </c>
      <c r="D42" s="194" t="str">
        <f>VLOOKUP(B42,'Master SIB Ancillaries'!$B$6:$I$96,8,FALSE)</f>
        <v/>
      </c>
      <c r="E42" s="80" t="s">
        <v>27</v>
      </c>
      <c r="F42" s="81"/>
    </row>
    <row r="43" spans="1:6">
      <c r="A43" s="181" t="str">
        <f>IF(VLOOKUP(B43,'Master SIB Ancillaries'!$B$6:$I$76,3,FALSE)="","",VLOOKUP(B43,'Master SIB Ancillaries'!$B$6:$I$76,3,FALSE))</f>
        <v/>
      </c>
      <c r="B43" s="169" t="s">
        <v>240</v>
      </c>
      <c r="C43" s="168" t="str">
        <f t="shared" si="1"/>
        <v>EA</v>
      </c>
      <c r="D43" s="194" t="str">
        <f>VLOOKUP(B43,'Master SIB Ancillaries'!$B$6:$I$96,8,FALSE)</f>
        <v/>
      </c>
      <c r="E43" s="79" t="s">
        <v>27</v>
      </c>
    </row>
    <row r="44" spans="1:6" s="81" customFormat="1">
      <c r="A44" s="181" t="str">
        <f>IF(VLOOKUP(B44,'Master SIB Ancillaries'!$B$6:$I$76,3,FALSE)="","",VLOOKUP(B44,'Master SIB Ancillaries'!$B$6:$I$76,3,FALSE))</f>
        <v/>
      </c>
      <c r="B44" s="169" t="s">
        <v>91</v>
      </c>
      <c r="C44" s="168" t="str">
        <f t="shared" si="1"/>
        <v>EA</v>
      </c>
      <c r="D44" s="194" t="str">
        <f>VLOOKUP(B44,'Master SIB Ancillaries'!$B$6:$I$96,8,FALSE)</f>
        <v/>
      </c>
      <c r="E44" s="80" t="s">
        <v>27</v>
      </c>
    </row>
    <row r="45" spans="1:6">
      <c r="A45" s="181" t="str">
        <f>IF(VLOOKUP(B45,'Master SIB Ancillaries'!$B$6:$I$76,3,FALSE)="","",VLOOKUP(B45,'Master SIB Ancillaries'!$B$6:$I$76,3,FALSE))</f>
        <v/>
      </c>
      <c r="B45" s="169" t="s">
        <v>87</v>
      </c>
      <c r="C45" s="168" t="str">
        <f t="shared" si="1"/>
        <v>EA</v>
      </c>
      <c r="D45" s="194" t="str">
        <f>VLOOKUP(B45,'Master SIB Ancillaries'!$B$6:$I$96,8,FALSE)</f>
        <v/>
      </c>
      <c r="E45" s="79" t="s">
        <v>27</v>
      </c>
      <c r="F45" s="70"/>
    </row>
    <row r="46" spans="1:6">
      <c r="A46" s="181" t="str">
        <f>IF(VLOOKUP(B46,'Master SIB Ancillaries'!$B$6:$I$76,3,FALSE)="","",VLOOKUP(B46,'Master SIB Ancillaries'!$B$6:$I$76,3,FALSE))</f>
        <v/>
      </c>
      <c r="B46" s="169" t="s">
        <v>174</v>
      </c>
      <c r="C46" s="168" t="str">
        <f t="shared" si="1"/>
        <v>EA</v>
      </c>
      <c r="D46" s="194" t="str">
        <f>VLOOKUP(B46,'Master SIB Ancillaries'!$B$6:$I$96,8,FALSE)</f>
        <v/>
      </c>
      <c r="E46" s="79" t="s">
        <v>27</v>
      </c>
      <c r="F46" s="70"/>
    </row>
    <row r="47" spans="1:6" s="81" customFormat="1">
      <c r="A47" s="181" t="str">
        <f>IF(VLOOKUP(B47,'Master SIB Ancillaries'!$B$6:$I$76,3,FALSE)="","",VLOOKUP(B47,'Master SIB Ancillaries'!$B$6:$I$76,3,FALSE))</f>
        <v/>
      </c>
      <c r="B47" s="169" t="s">
        <v>49</v>
      </c>
      <c r="C47" s="168" t="str">
        <f t="shared" si="1"/>
        <v>EA</v>
      </c>
      <c r="D47" s="194" t="str">
        <f>VLOOKUP(B47,'Master SIB Ancillaries'!$B$6:$I$96,8,FALSE)</f>
        <v/>
      </c>
      <c r="E47" s="79" t="s">
        <v>27</v>
      </c>
      <c r="F47" s="70"/>
    </row>
    <row r="48" spans="1:6" s="81" customFormat="1">
      <c r="A48" s="291" t="str">
        <f>IF(VLOOKUP(B48,'Master SIB Ancillaries'!$B$6:$I$76,3,FALSE)="","",VLOOKUP(B48,'Master SIB Ancillaries'!$B$6:$I$76,3,FALSE))</f>
        <v/>
      </c>
      <c r="B48" s="105" t="s">
        <v>204</v>
      </c>
      <c r="C48" s="106" t="str">
        <f t="shared" si="1"/>
        <v>EA</v>
      </c>
      <c r="D48" s="292" t="str">
        <f>VLOOKUP(B48,'Master SIB Ancillaries'!$B$6:$I$96,8,FALSE)</f>
        <v/>
      </c>
      <c r="E48" s="80" t="s">
        <v>27</v>
      </c>
    </row>
    <row r="49" spans="1:7">
      <c r="A49" s="181" t="str">
        <f>IF(VLOOKUP(B49,'Master SIB Ancillaries'!$B$6:$I$76,3,FALSE)="","",VLOOKUP(B49,'Master SIB Ancillaries'!$B$6:$I$76,3,FALSE))</f>
        <v/>
      </c>
      <c r="B49" s="169" t="s">
        <v>66</v>
      </c>
      <c r="C49" s="168" t="str">
        <f t="shared" si="1"/>
        <v>EA</v>
      </c>
      <c r="D49" s="194" t="str">
        <f>VLOOKUP(B49,'Master SIB Ancillaries'!$B$6:$I$96,8,FALSE)</f>
        <v/>
      </c>
      <c r="E49" s="79" t="s">
        <v>27</v>
      </c>
      <c r="F49" s="100"/>
    </row>
    <row r="50" spans="1:7">
      <c r="A50" s="181" t="str">
        <f>IF(VLOOKUP(B50,'Master SIB Ancillaries'!$B$6:$I$76,3,FALSE)="","",VLOOKUP(B50,'Master SIB Ancillaries'!$B$6:$I$76,3,FALSE))</f>
        <v/>
      </c>
      <c r="B50" s="169" t="s">
        <v>67</v>
      </c>
      <c r="C50" s="168" t="str">
        <f t="shared" si="1"/>
        <v>EA</v>
      </c>
      <c r="D50" s="194" t="str">
        <f>VLOOKUP(B50,'Master SIB Ancillaries'!$B$6:$I$96,8,FALSE)</f>
        <v/>
      </c>
      <c r="E50" s="79" t="s">
        <v>27</v>
      </c>
    </row>
    <row r="51" spans="1:7">
      <c r="A51" s="181" t="str">
        <f>IF(VLOOKUP(B51,'Master SIB Ancillaries'!$B$6:$I$76,3,FALSE)="","",VLOOKUP(B51,'Master SIB Ancillaries'!$B$6:$I$76,3,FALSE))</f>
        <v/>
      </c>
      <c r="B51" s="169" t="s">
        <v>70</v>
      </c>
      <c r="C51" s="168" t="str">
        <f t="shared" si="1"/>
        <v>EA</v>
      </c>
      <c r="D51" s="194" t="str">
        <f>VLOOKUP(B51,'Master SIB Ancillaries'!$B$6:$I$96,8,FALSE)</f>
        <v/>
      </c>
      <c r="E51" s="79" t="s">
        <v>27</v>
      </c>
      <c r="G51" s="70"/>
    </row>
    <row r="52" spans="1:7">
      <c r="A52" s="181" t="str">
        <f>IF(VLOOKUP(B52,'Master SIB Ancillaries'!$B$6:$I$76,3,FALSE)="","",VLOOKUP(B52,'Master SIB Ancillaries'!$B$6:$I$76,3,FALSE))</f>
        <v/>
      </c>
      <c r="B52" s="169" t="s">
        <v>68</v>
      </c>
      <c r="C52" s="168" t="str">
        <f t="shared" si="1"/>
        <v>EA</v>
      </c>
      <c r="D52" s="194" t="str">
        <f>VLOOKUP(B52,'Master SIB Ancillaries'!$B$6:$I$96,8,FALSE)</f>
        <v/>
      </c>
      <c r="E52" s="79" t="s">
        <v>27</v>
      </c>
      <c r="G52" s="70"/>
    </row>
    <row r="53" spans="1:7">
      <c r="A53" s="181" t="str">
        <f>IF(VLOOKUP(B53,'Master SIB Ancillaries'!$B$6:$I$76,3,FALSE)="","",VLOOKUP(B53,'Master SIB Ancillaries'!$B$6:$I$76,3,FALSE))</f>
        <v/>
      </c>
      <c r="B53" s="169" t="s">
        <v>69</v>
      </c>
      <c r="C53" s="168" t="str">
        <f t="shared" si="1"/>
        <v>EA</v>
      </c>
      <c r="D53" s="194" t="str">
        <f>VLOOKUP(B53,'Master SIB Ancillaries'!$B$6:$I$96,8,FALSE)</f>
        <v/>
      </c>
      <c r="E53" s="79" t="s">
        <v>27</v>
      </c>
      <c r="G53" s="70"/>
    </row>
    <row r="54" spans="1:7">
      <c r="A54" s="181" t="str">
        <f>IF(VLOOKUP(B54,'Master SIB Ancillaries'!$B$6:$I$76,3,FALSE)="","",VLOOKUP(B54,'Master SIB Ancillaries'!$B$6:$I$76,3,FALSE))</f>
        <v/>
      </c>
      <c r="B54" s="169" t="s">
        <v>206</v>
      </c>
      <c r="C54" s="168" t="str">
        <f t="shared" si="1"/>
        <v>EA</v>
      </c>
      <c r="D54" s="194" t="str">
        <f>VLOOKUP(B54,'Master SIB Ancillaries'!$B$6:$I$96,8,FALSE)</f>
        <v/>
      </c>
      <c r="E54" s="79" t="s">
        <v>27</v>
      </c>
      <c r="G54" s="70"/>
    </row>
    <row r="55" spans="1:7">
      <c r="A55" s="181" t="str">
        <f>IF(VLOOKUP(B55,'Master SIB Ancillaries'!$B$6:$I$76,3,FALSE)="","",VLOOKUP(B55,'Master SIB Ancillaries'!$B$6:$I$76,3,FALSE))</f>
        <v/>
      </c>
      <c r="B55" s="169" t="s">
        <v>208</v>
      </c>
      <c r="C55" s="168" t="str">
        <f t="shared" si="1"/>
        <v>EA</v>
      </c>
      <c r="D55" s="194" t="str">
        <f>VLOOKUP(B55,'Master SIB Ancillaries'!$B$6:$I$96,8,FALSE)</f>
        <v/>
      </c>
      <c r="E55" s="79" t="s">
        <v>27</v>
      </c>
    </row>
    <row r="56" spans="1:7">
      <c r="A56" s="181" t="str">
        <f>IF(VLOOKUP(B56,'Master SIB Ancillaries'!$B$6:$I$76,3,FALSE)="","",VLOOKUP(B56,'Master SIB Ancillaries'!$B$6:$I$76,3,FALSE))</f>
        <v/>
      </c>
      <c r="B56" s="169" t="s">
        <v>193</v>
      </c>
      <c r="C56" s="168" t="str">
        <f t="shared" si="1"/>
        <v>EA</v>
      </c>
      <c r="D56" s="194" t="str">
        <f>VLOOKUP(B56,'Master SIB Ancillaries'!$B$6:$I$96,8,FALSE)</f>
        <v/>
      </c>
      <c r="E56" s="79" t="s">
        <v>27</v>
      </c>
    </row>
    <row r="57" spans="1:7">
      <c r="A57" s="181" t="str">
        <f>IF(VLOOKUP(B57,'Master SIB Ancillaries'!$B$6:$I$76,3,FALSE)="","",VLOOKUP(B57,'Master SIB Ancillaries'!$B$6:$I$76,3,FALSE))</f>
        <v/>
      </c>
      <c r="B57" s="169" t="s">
        <v>88</v>
      </c>
      <c r="C57" s="168" t="str">
        <f t="shared" si="1"/>
        <v>EA</v>
      </c>
      <c r="D57" s="194" t="str">
        <f>VLOOKUP(B57,'Master SIB Ancillaries'!$B$6:$I$96,8,FALSE)</f>
        <v/>
      </c>
      <c r="E57" s="79" t="s">
        <v>27</v>
      </c>
    </row>
    <row r="58" spans="1:7">
      <c r="A58" s="181" t="str">
        <f>IF(VLOOKUP(B58,'Master SIB Ancillaries'!$B$6:$I$76,3,FALSE)="","",VLOOKUP(B58,'Master SIB Ancillaries'!$B$6:$I$76,3,FALSE))</f>
        <v/>
      </c>
      <c r="B58" s="169" t="s">
        <v>74</v>
      </c>
      <c r="C58" s="168" t="str">
        <f t="shared" si="1"/>
        <v>EA</v>
      </c>
      <c r="D58" s="194" t="str">
        <f>VLOOKUP(B58,'Master SIB Ancillaries'!$B$6:$I$96,8,FALSE)</f>
        <v/>
      </c>
      <c r="E58" s="79" t="s">
        <v>27</v>
      </c>
    </row>
    <row r="59" spans="1:7">
      <c r="A59" s="181" t="str">
        <f>IF(VLOOKUP(B59,'Master SIB Ancillaries'!$B$6:$I$76,3,FALSE)="","",VLOOKUP(B59,'Master SIB Ancillaries'!$B$6:$I$76,3,FALSE))</f>
        <v/>
      </c>
      <c r="B59" s="105" t="s">
        <v>124</v>
      </c>
      <c r="C59" s="168" t="str">
        <f t="shared" si="1"/>
        <v>EA</v>
      </c>
      <c r="D59" s="194" t="str">
        <f>VLOOKUP(B59,'Master SIB Ancillaries'!$B$6:$I$96,8,FALSE)</f>
        <v/>
      </c>
      <c r="E59" s="79" t="s">
        <v>27</v>
      </c>
      <c r="F59" s="34"/>
    </row>
    <row r="60" spans="1:7">
      <c r="A60" s="181" t="str">
        <f>IF(VLOOKUP(B60,'Master SIB Ancillaries'!$B$6:$I$76,3,FALSE)="","",VLOOKUP(B60,'Master SIB Ancillaries'!$B$6:$I$76,3,FALSE))</f>
        <v/>
      </c>
      <c r="B60" s="169" t="s">
        <v>73</v>
      </c>
      <c r="C60" s="168" t="str">
        <f t="shared" si="1"/>
        <v>EA</v>
      </c>
      <c r="D60" s="194" t="str">
        <f>VLOOKUP(B60,'Master SIB Ancillaries'!$B$6:$I$96,8,FALSE)</f>
        <v/>
      </c>
      <c r="E60" s="79" t="s">
        <v>27</v>
      </c>
    </row>
    <row r="61" spans="1:7">
      <c r="A61" s="181" t="str">
        <f>IF(VLOOKUP(B61,'Master SIB Ancillaries'!$B$6:$I$76,3,FALSE)="","",VLOOKUP(B61,'Master SIB Ancillaries'!$B$6:$I$76,3,FALSE))</f>
        <v/>
      </c>
      <c r="B61" s="169" t="s">
        <v>89</v>
      </c>
      <c r="C61" s="168" t="str">
        <f t="shared" si="1"/>
        <v>EA</v>
      </c>
      <c r="D61" s="194" t="str">
        <f>VLOOKUP(B61,'Master SIB Ancillaries'!$B$6:$I$96,8,FALSE)</f>
        <v/>
      </c>
      <c r="E61" s="79" t="s">
        <v>27</v>
      </c>
      <c r="F61" s="34"/>
    </row>
    <row r="62" spans="1:7">
      <c r="A62" s="181" t="str">
        <f>IF(VLOOKUP(B62,'Master SIB Ancillaries'!$B$6:$I$76,3,FALSE)="","",VLOOKUP(B62,'Master SIB Ancillaries'!$B$6:$I$76,3,FALSE))</f>
        <v/>
      </c>
      <c r="B62" s="238" t="s">
        <v>220</v>
      </c>
      <c r="C62" s="168" t="str">
        <f t="shared" si="1"/>
        <v>EA</v>
      </c>
      <c r="D62" s="194" t="str">
        <f>VLOOKUP(B62,'Master SIB Ancillaries'!$B$6:$I$96,8,FALSE)</f>
        <v/>
      </c>
      <c r="E62" s="79" t="s">
        <v>27</v>
      </c>
    </row>
    <row r="63" spans="1:7">
      <c r="A63" s="181" t="str">
        <f>IF(VLOOKUP(B63,'Master SIB Ancillaries'!$B$6:$I$76,3,FALSE)="","",VLOOKUP(B63,'Master SIB Ancillaries'!$B$6:$I$76,3,FALSE))</f>
        <v/>
      </c>
      <c r="B63" s="238" t="s">
        <v>219</v>
      </c>
      <c r="C63" s="168" t="str">
        <f t="shared" si="1"/>
        <v>EA</v>
      </c>
      <c r="D63" s="194" t="str">
        <f>VLOOKUP(B63,'Master SIB Ancillaries'!$B$6:$I$96,8,FALSE)</f>
        <v/>
      </c>
      <c r="E63" s="79" t="s">
        <v>27</v>
      </c>
    </row>
    <row r="64" spans="1:7">
      <c r="A64" s="181" t="str">
        <f>IF(VLOOKUP(B64,'Master SIB Ancillaries'!$B$6:$I$76,3,FALSE)="","",VLOOKUP(B64,'Master SIB Ancillaries'!$B$6:$I$76,3,FALSE))</f>
        <v/>
      </c>
      <c r="B64" s="238" t="s">
        <v>202</v>
      </c>
      <c r="C64" s="168" t="str">
        <f t="shared" si="1"/>
        <v>EA</v>
      </c>
      <c r="D64" s="194" t="str">
        <f>VLOOKUP(B64,'Master SIB Ancillaries'!$B$6:$I$96,8,FALSE)</f>
        <v/>
      </c>
      <c r="E64" s="79" t="s">
        <v>27</v>
      </c>
    </row>
    <row r="65" spans="1:5">
      <c r="A65" s="181" t="str">
        <f>IF(VLOOKUP(B65,'Master SIB Ancillaries'!$B$6:$I$76,3,FALSE)="","",VLOOKUP(B65,'Master SIB Ancillaries'!$B$6:$I$76,3,FALSE))</f>
        <v/>
      </c>
      <c r="B65" s="238" t="s">
        <v>77</v>
      </c>
      <c r="C65" s="168" t="str">
        <f t="shared" si="1"/>
        <v>EA</v>
      </c>
      <c r="D65" s="194" t="str">
        <f>VLOOKUP(B65,'Master SIB Ancillaries'!$B$6:$I$96,8,FALSE)</f>
        <v/>
      </c>
      <c r="E65" s="79" t="s">
        <v>27</v>
      </c>
    </row>
    <row r="66" spans="1:5">
      <c r="A66" s="181" t="str">
        <f>IF(VLOOKUP(B66,'Master SIB Ancillaries'!$B$6:$I$76,3,FALSE)="","",VLOOKUP(B66,'Master SIB Ancillaries'!$B$6:$I$76,3,FALSE))</f>
        <v/>
      </c>
      <c r="B66" s="238" t="s">
        <v>194</v>
      </c>
      <c r="C66" s="168" t="str">
        <f t="shared" si="1"/>
        <v>EA</v>
      </c>
      <c r="D66" s="194" t="str">
        <f>VLOOKUP(B66,'Master SIB Ancillaries'!$B$6:$I$96,8,FALSE)</f>
        <v/>
      </c>
      <c r="E66" s="79" t="s">
        <v>27</v>
      </c>
    </row>
    <row r="67" spans="1:5">
      <c r="A67" s="181" t="str">
        <f>IF(VLOOKUP(B67,'Master SIB Ancillaries'!$B$6:$I$76,3,FALSE)="","",VLOOKUP(B67,'Master SIB Ancillaries'!$B$6:$I$76,3,FALSE))</f>
        <v/>
      </c>
      <c r="B67" s="238" t="s">
        <v>156</v>
      </c>
      <c r="C67" s="168" t="str">
        <f t="shared" si="1"/>
        <v>EA</v>
      </c>
      <c r="D67" s="194" t="str">
        <f>VLOOKUP(B67,'Master SIB Ancillaries'!$B$6:$I$96,8,FALSE)</f>
        <v/>
      </c>
      <c r="E67" s="79" t="s">
        <v>27</v>
      </c>
    </row>
    <row r="68" spans="1:5">
      <c r="A68" s="181" t="str">
        <f>IF(VLOOKUP(B68,'Master SIB Ancillaries'!$B$6:$I$76,3,FALSE)="","",VLOOKUP(B68,'Master SIB Ancillaries'!$B$6:$I$76,3,FALSE))</f>
        <v/>
      </c>
      <c r="B68" s="238" t="s">
        <v>153</v>
      </c>
      <c r="C68" s="168" t="str">
        <f t="shared" si="1"/>
        <v>EA</v>
      </c>
      <c r="D68" s="194" t="str">
        <f>VLOOKUP(B68,'Master SIB Ancillaries'!$B$6:$I$96,8,FALSE)</f>
        <v/>
      </c>
      <c r="E68" s="79" t="s">
        <v>27</v>
      </c>
    </row>
    <row r="69" spans="1:5">
      <c r="A69" s="181" t="str">
        <f>IF(VLOOKUP(B69,'Master SIB Ancillaries'!$B$6:$I$76,3,FALSE)="","",VLOOKUP(B69,'Master SIB Ancillaries'!$B$6:$I$76,3,FALSE))</f>
        <v/>
      </c>
      <c r="B69" s="246" t="s">
        <v>154</v>
      </c>
      <c r="C69" s="168" t="str">
        <f t="shared" si="1"/>
        <v>EA</v>
      </c>
      <c r="D69" s="194" t="str">
        <f>VLOOKUP(B69,'Master SIB Ancillaries'!$B$6:$I$96,8,FALSE)</f>
        <v/>
      </c>
      <c r="E69" s="79" t="s">
        <v>27</v>
      </c>
    </row>
    <row r="70" spans="1:5">
      <c r="A70" s="181" t="str">
        <f>IF(VLOOKUP(B70,'Master SIB Ancillaries'!$B$6:$I$76,3,FALSE)="","",VLOOKUP(B70,'Master SIB Ancillaries'!$B$6:$I$76,3,FALSE))</f>
        <v/>
      </c>
      <c r="B70" s="246" t="s">
        <v>155</v>
      </c>
      <c r="C70" s="168" t="str">
        <f t="shared" si="1"/>
        <v>EA</v>
      </c>
      <c r="D70" s="194" t="str">
        <f>VLOOKUP(B70,'Master SIB Ancillaries'!$B$6:$I$96,8,FALSE)</f>
        <v/>
      </c>
      <c r="E70" s="79" t="s">
        <v>27</v>
      </c>
    </row>
    <row r="71" spans="1:5">
      <c r="A71" s="181" t="str">
        <f>IF(VLOOKUP(B71,'Master SIB Ancillaries'!$B$6:$I$76,3,FALSE)="","",VLOOKUP(B71,'Master SIB Ancillaries'!$B$6:$I$76,3,FALSE))</f>
        <v/>
      </c>
      <c r="B71" s="246" t="s">
        <v>75</v>
      </c>
      <c r="C71" s="168" t="str">
        <f t="shared" si="1"/>
        <v>EA</v>
      </c>
      <c r="D71" s="194" t="str">
        <f>VLOOKUP(B71,'Master SIB Ancillaries'!$B$6:$I$96,8,FALSE)</f>
        <v/>
      </c>
      <c r="E71" s="79" t="s">
        <v>27</v>
      </c>
    </row>
    <row r="72" spans="1:5">
      <c r="A72" s="181" t="str">
        <f>IF(VLOOKUP(B72,'Master SIB Ancillaries'!$B$6:$I$76,3,FALSE)="","",VLOOKUP(B72,'Master SIB Ancillaries'!$B$6:$I$76,3,FALSE))</f>
        <v/>
      </c>
      <c r="B72" s="246" t="s">
        <v>176</v>
      </c>
      <c r="C72" s="168" t="str">
        <f t="shared" si="1"/>
        <v>BX</v>
      </c>
      <c r="D72" s="194" t="str">
        <f>VLOOKUP(B72,'Master SIB Ancillaries'!$B$6:$I$96,8,FALSE)</f>
        <v/>
      </c>
      <c r="E72" s="79" t="s">
        <v>27</v>
      </c>
    </row>
    <row r="73" spans="1:5">
      <c r="A73" s="181" t="str">
        <f>IF(VLOOKUP(B73,'Master SIB Ancillaries'!$B$6:$I$76,3,FALSE)="","",VLOOKUP(B73,'Master SIB Ancillaries'!$B$6:$I$76,3,FALSE))</f>
        <v/>
      </c>
      <c r="B73" s="246" t="s">
        <v>83</v>
      </c>
      <c r="C73" s="168" t="str">
        <f t="shared" si="1"/>
        <v>EA</v>
      </c>
      <c r="D73" s="194" t="str">
        <f>VLOOKUP(B73,'Master SIB Ancillaries'!$B$6:$I$96,8,FALSE)</f>
        <v/>
      </c>
      <c r="E73" s="79" t="s">
        <v>27</v>
      </c>
    </row>
    <row r="74" spans="1:5">
      <c r="A74" s="181" t="str">
        <f>IF(VLOOKUP(B74,'Master SIB Ancillaries'!$B$6:$I$76,3,FALSE)="","",VLOOKUP(B74,'Master SIB Ancillaries'!$B$6:$I$76,3,FALSE))</f>
        <v/>
      </c>
      <c r="B74" s="246" t="s">
        <v>42</v>
      </c>
      <c r="C74" s="168" t="str">
        <f t="shared" si="1"/>
        <v>BX</v>
      </c>
      <c r="D74" s="194" t="str">
        <f>VLOOKUP(B74,'Master SIB Ancillaries'!$B$6:$I$96,8,FALSE)</f>
        <v/>
      </c>
      <c r="E74" s="79" t="s">
        <v>27</v>
      </c>
    </row>
  </sheetData>
  <sheetProtection password="ED47" sheet="1" formatCells="0" formatColumns="0" formatRows="0" autoFilter="0"/>
  <mergeCells count="6">
    <mergeCell ref="A36:E36"/>
    <mergeCell ref="A2:G2"/>
    <mergeCell ref="B8:D8"/>
    <mergeCell ref="B9:D9"/>
    <mergeCell ref="E28:F28"/>
    <mergeCell ref="E29:F29"/>
  </mergeCells>
  <pageMargins left="0" right="0" top="0.74803149606299213" bottom="0.74803149606299213" header="0.31496062992125984" footer="0.31496062992125984"/>
  <pageSetup paperSize="9" scale="69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FF535-F6D9-4FBA-B5AF-9EA222DB39E9}">
  <sheetPr>
    <tabColor rgb="FF92D050"/>
  </sheetPr>
  <dimension ref="A1:K72"/>
  <sheetViews>
    <sheetView topLeftCell="A14" workbookViewId="0">
      <selection activeCell="B28" sqref="B28"/>
    </sheetView>
  </sheetViews>
  <sheetFormatPr defaultColWidth="9.109375" defaultRowHeight="13.8"/>
  <cols>
    <col min="1" max="1" width="11.6640625" style="49" customWidth="1"/>
    <col min="2" max="2" width="66.44140625" style="31" bestFit="1" customWidth="1"/>
    <col min="3" max="3" width="18.109375" style="216" customWidth="1"/>
    <col min="4" max="4" width="23.33203125" style="216" customWidth="1"/>
    <col min="5" max="5" width="12.44140625" style="31" customWidth="1"/>
    <col min="6" max="6" width="10.88671875" style="31" customWidth="1"/>
    <col min="7" max="7" width="25.44140625" style="31" bestFit="1" customWidth="1"/>
    <col min="8" max="16384" width="9.109375" style="31"/>
  </cols>
  <sheetData>
    <row r="1" spans="1:7">
      <c r="A1" s="31" t="s">
        <v>186</v>
      </c>
      <c r="C1" s="1" t="s">
        <v>130</v>
      </c>
    </row>
    <row r="2" spans="1:7" ht="51" customHeight="1">
      <c r="A2" s="322" t="str">
        <f>'CMU PAH Price Schedule Oct 2020'!A3:F3</f>
        <v>NHS National Framework Agreement Home Delivery Service – Pulmonary Hypertension
Period of framework:  1 June 2020 to 31 May 2022 with options to extend for up to a total period of 24 months.
Framework reference number:  CM/MSR/17/5539</v>
      </c>
      <c r="B2" s="323"/>
      <c r="C2" s="323"/>
      <c r="D2" s="323"/>
      <c r="E2" s="323"/>
      <c r="F2" s="323"/>
      <c r="G2" s="324"/>
    </row>
    <row r="3" spans="1:7" ht="27.6" customHeight="1">
      <c r="A3" s="269" t="str">
        <f>'CMU PAH Price Schedule Oct 2020'!A4</f>
        <v>Commercial Schedule _ Document No.6</v>
      </c>
      <c r="B3" s="271"/>
      <c r="C3" s="1"/>
    </row>
    <row r="4" spans="1:7">
      <c r="A4" s="267" t="s">
        <v>187</v>
      </c>
      <c r="B4" s="268" t="str">
        <f>'CMU PAH Price Schedule Oct 2020'!B6</f>
        <v xml:space="preserve">Please enter your Company Name Here </v>
      </c>
      <c r="C4" s="31"/>
      <c r="E4" s="216"/>
    </row>
    <row r="5" spans="1:7" ht="19.2" customHeight="1">
      <c r="A5" s="41" t="s">
        <v>277</v>
      </c>
    </row>
    <row r="6" spans="1:7">
      <c r="A6" s="41"/>
    </row>
    <row r="8" spans="1:7" s="44" customFormat="1">
      <c r="A8" s="330" t="s">
        <v>143</v>
      </c>
      <c r="B8" s="330"/>
      <c r="C8" s="330"/>
      <c r="D8" s="330"/>
      <c r="E8" s="43" t="s">
        <v>28</v>
      </c>
      <c r="G8" s="31"/>
    </row>
    <row r="9" spans="1:7">
      <c r="A9" s="331" t="s">
        <v>45</v>
      </c>
      <c r="B9" s="331"/>
      <c r="C9" s="331"/>
      <c r="D9" s="331"/>
      <c r="E9" s="45" t="s">
        <v>29</v>
      </c>
    </row>
    <row r="10" spans="1:7">
      <c r="A10" s="281"/>
      <c r="B10" s="281"/>
      <c r="C10" s="281"/>
      <c r="D10" s="281"/>
      <c r="E10" s="45"/>
    </row>
    <row r="11" spans="1:7">
      <c r="A11" s="31"/>
      <c r="C11" s="31"/>
      <c r="D11" s="31"/>
    </row>
    <row r="12" spans="1:7">
      <c r="A12" s="31"/>
      <c r="C12" s="31"/>
      <c r="D12" s="31"/>
      <c r="E12" s="46" t="s">
        <v>33</v>
      </c>
    </row>
    <row r="13" spans="1:7" s="44" customFormat="1" ht="55.2">
      <c r="A13" s="58" t="s">
        <v>96</v>
      </c>
      <c r="B13" s="94" t="s">
        <v>13</v>
      </c>
      <c r="C13" s="60" t="s">
        <v>79</v>
      </c>
      <c r="D13" s="60" t="s">
        <v>20</v>
      </c>
      <c r="E13" s="47" t="s">
        <v>32</v>
      </c>
      <c r="F13" s="48" t="s">
        <v>31</v>
      </c>
      <c r="G13" s="48" t="s">
        <v>128</v>
      </c>
    </row>
    <row r="14" spans="1:7">
      <c r="A14" s="33" t="str">
        <f>IF(VLOOKUP(B14,'Master Ancillaries'!$B$8:$D$46,3,FALSE)="","",VLOOKUP(B14,'Master Ancillaries'!$B$8:$D$46,3,FALSE))</f>
        <v/>
      </c>
      <c r="B14" s="95" t="s">
        <v>220</v>
      </c>
      <c r="C14" s="98" t="str">
        <f>VLOOKUP(B14,'Master Ancillaries'!$B$8:$C$46,2,FALSE)</f>
        <v>EA</v>
      </c>
      <c r="D14" s="61" t="str">
        <f>VLOOKUP(B14,'Master Ancillaries'!$B$8:$I$46,8,FALSE)</f>
        <v/>
      </c>
      <c r="E14" s="50">
        <v>28</v>
      </c>
      <c r="F14" s="51" t="str">
        <f>IFERROR(D14*E14,"")</f>
        <v/>
      </c>
      <c r="G14" s="89" t="s">
        <v>120</v>
      </c>
    </row>
    <row r="15" spans="1:7">
      <c r="A15" s="33" t="str">
        <f>IF(VLOOKUP(B15,'Master Ancillaries'!$B$8:$D$46,3,FALSE)="","",VLOOKUP(B15,'Master Ancillaries'!$B$8:$D$46,3,FALSE))</f>
        <v/>
      </c>
      <c r="B15" s="112" t="s">
        <v>219</v>
      </c>
      <c r="C15" s="256" t="str">
        <f>VLOOKUP(B15,'Master Ancillaries'!$B$8:$C$46,2,FALSE)</f>
        <v>EA</v>
      </c>
      <c r="D15" s="212" t="str">
        <f>VLOOKUP(B15,'Master Ancillaries'!$B$8:$I$46,8,FALSE)</f>
        <v>FOC</v>
      </c>
      <c r="E15" s="50">
        <v>28</v>
      </c>
      <c r="F15" s="78" t="s">
        <v>62</v>
      </c>
      <c r="G15" s="213" t="s">
        <v>127</v>
      </c>
    </row>
    <row r="16" spans="1:7" ht="15" customHeight="1">
      <c r="A16" s="33" t="str">
        <f>IF(VLOOKUP(B16,'Master Ancillaries'!$B$8:$D$46,3,FALSE)="","",VLOOKUP(B16,'Master Ancillaries'!$B$8:$D$46,3,FALSE))</f>
        <v/>
      </c>
      <c r="B16" s="95" t="s">
        <v>194</v>
      </c>
      <c r="C16" s="98" t="str">
        <f>VLOOKUP(B16,'Master Ancillaries'!$B$8:$C$46,2,FALSE)</f>
        <v>EA</v>
      </c>
      <c r="D16" s="61" t="str">
        <f>VLOOKUP(B16,'Master Ancillaries'!$B$8:$I$46,8,FALSE)</f>
        <v/>
      </c>
      <c r="E16" s="50">
        <v>4</v>
      </c>
      <c r="F16" s="51" t="str">
        <f>IFERROR(D16*E16,"")</f>
        <v/>
      </c>
      <c r="G16" s="213"/>
    </row>
    <row r="17" spans="1:11">
      <c r="A17" s="33" t="str">
        <f>IF(VLOOKUP(B17,'Master Ancillaries'!$B$8:$D$46,3,FALSE)="","",VLOOKUP(B17,'Master Ancillaries'!$B$8:$D$46,3,FALSE))</f>
        <v/>
      </c>
      <c r="B17" s="95" t="s">
        <v>58</v>
      </c>
      <c r="C17" s="98" t="str">
        <f>VLOOKUP(B17,'Master Ancillaries'!$B$8:$C$46,2,FALSE)</f>
        <v>EA</v>
      </c>
      <c r="D17" s="61" t="str">
        <f>VLOOKUP(B17,'Master Ancillaries'!$B$8:$I$46,8,FALSE)</f>
        <v/>
      </c>
      <c r="E17" s="50">
        <v>28</v>
      </c>
      <c r="F17" s="51" t="str">
        <f t="shared" ref="F17:F26" si="0">IFERROR(D17*E17,"")</f>
        <v/>
      </c>
      <c r="G17" s="213"/>
    </row>
    <row r="18" spans="1:11">
      <c r="A18" s="33" t="str">
        <f>IF(VLOOKUP(B18,'Master Ancillaries'!$B$8:$D$46,3,FALSE)="","",VLOOKUP(B18,'Master Ancillaries'!$B$8:$D$46,3,FALSE))</f>
        <v/>
      </c>
      <c r="B18" s="95" t="s">
        <v>60</v>
      </c>
      <c r="C18" s="98" t="str">
        <f>VLOOKUP(B18,'Master Ancillaries'!$B$8:$C$46,2,FALSE)</f>
        <v>EA</v>
      </c>
      <c r="D18" s="61" t="str">
        <f>VLOOKUP(B18,'Master Ancillaries'!$B$8:$I$46,8,FALSE)</f>
        <v/>
      </c>
      <c r="E18" s="50">
        <v>28</v>
      </c>
      <c r="F18" s="51" t="str">
        <f t="shared" si="0"/>
        <v/>
      </c>
      <c r="G18" s="213"/>
    </row>
    <row r="19" spans="1:11">
      <c r="A19" s="33" t="str">
        <f>IF(VLOOKUP(B19,'Master Ancillaries'!$B$8:$D$46,3,FALSE)="","",VLOOKUP(B19,'Master Ancillaries'!$B$8:$D$46,3,FALSE))</f>
        <v/>
      </c>
      <c r="B19" s="95" t="s">
        <v>71</v>
      </c>
      <c r="C19" s="98" t="str">
        <f>VLOOKUP(B19,'Master Ancillaries'!$B$8:$C$46,2,FALSE)</f>
        <v>EA</v>
      </c>
      <c r="D19" s="61" t="str">
        <f>VLOOKUP(B19,'Master Ancillaries'!$B$8:$I$46,8,FALSE)</f>
        <v/>
      </c>
      <c r="E19" s="50">
        <v>28</v>
      </c>
      <c r="F19" s="51" t="str">
        <f t="shared" si="0"/>
        <v/>
      </c>
      <c r="G19" s="213"/>
    </row>
    <row r="20" spans="1:11">
      <c r="A20" s="33" t="str">
        <f>IF(VLOOKUP(B20,'Master Ancillaries'!$B$8:$D$46,3,FALSE)="","",VLOOKUP(B20,'Master Ancillaries'!$B$8:$D$46,3,FALSE))</f>
        <v/>
      </c>
      <c r="B20" s="95" t="s">
        <v>72</v>
      </c>
      <c r="C20" s="98" t="str">
        <f>VLOOKUP(B20,'Master Ancillaries'!$B$8:$C$46,2,FALSE)</f>
        <v>EA</v>
      </c>
      <c r="D20" s="61" t="str">
        <f>VLOOKUP(B20,'Master Ancillaries'!$B$8:$I$46,8,FALSE)</f>
        <v/>
      </c>
      <c r="E20" s="50">
        <v>28</v>
      </c>
      <c r="F20" s="51" t="str">
        <f t="shared" si="0"/>
        <v/>
      </c>
      <c r="G20" s="213"/>
    </row>
    <row r="21" spans="1:11">
      <c r="A21" s="33" t="str">
        <f>IF(VLOOKUP(B21,'Master Ancillaries'!$B$8:$D$46,3,FALSE)="","",VLOOKUP(B21,'Master Ancillaries'!$B$8:$D$46,3,FALSE))</f>
        <v/>
      </c>
      <c r="B21" s="95" t="s">
        <v>159</v>
      </c>
      <c r="C21" s="98" t="str">
        <f>VLOOKUP(B21,'Master Ancillaries'!$B$8:$C$46,2,FALSE)</f>
        <v>EA</v>
      </c>
      <c r="D21" s="61" t="str">
        <f>VLOOKUP(B21,'Master Ancillaries'!$B$8:$I$46,8,FALSE)</f>
        <v/>
      </c>
      <c r="E21" s="53">
        <v>12</v>
      </c>
      <c r="F21" s="248" t="str">
        <f t="shared" si="0"/>
        <v/>
      </c>
      <c r="G21" s="213"/>
    </row>
    <row r="22" spans="1:11">
      <c r="A22" s="33" t="str">
        <f>IF(VLOOKUP(B22,'Master Ancillaries'!$B$8:$D$46,3,FALSE)="","",VLOOKUP(B22,'Master Ancillaries'!$B$8:$D$46,3,FALSE))</f>
        <v/>
      </c>
      <c r="B22" s="95" t="s">
        <v>83</v>
      </c>
      <c r="C22" s="98" t="str">
        <f>VLOOKUP(B22,'Master Ancillaries'!$B$8:$C$46,2,FALSE)</f>
        <v>EA</v>
      </c>
      <c r="D22" s="61" t="str">
        <f>VLOOKUP(B22,'Master Ancillaries'!$B$8:$I$46,8,FALSE)</f>
        <v/>
      </c>
      <c r="E22" s="53">
        <v>4</v>
      </c>
      <c r="F22" s="248" t="str">
        <f t="shared" si="0"/>
        <v/>
      </c>
      <c r="G22" s="213"/>
    </row>
    <row r="23" spans="1:11" ht="14.4">
      <c r="A23" s="33" t="str">
        <f>IF(VLOOKUP(B23,'Master Ancillaries'!$B$8:$D$46,3,FALSE)="","",VLOOKUP(B23,'Master Ancillaries'!$B$8:$D$46,3,FALSE))</f>
        <v/>
      </c>
      <c r="B23" s="32" t="s">
        <v>42</v>
      </c>
      <c r="C23" s="98" t="str">
        <f>VLOOKUP(B23,'Master Ancillaries'!$B$8:$C$46,2,FALSE)</f>
        <v>EA</v>
      </c>
      <c r="D23" s="61" t="str">
        <f>VLOOKUP(B23,'Master Ancillaries'!$B$8:$I$46,8,FALSE)</f>
        <v/>
      </c>
      <c r="E23" s="241">
        <v>1</v>
      </c>
      <c r="F23" s="248" t="str">
        <f t="shared" si="0"/>
        <v/>
      </c>
      <c r="G23" s="214"/>
      <c r="H23" s="38"/>
      <c r="I23" s="38"/>
      <c r="J23" s="38"/>
      <c r="K23" s="38"/>
    </row>
    <row r="24" spans="1:11" ht="14.4">
      <c r="A24" s="33" t="str">
        <f>IF(VLOOKUP(B24,'Master Ancillaries'!$B$8:$D$46,3,FALSE)="","",VLOOKUP(B24,'Master Ancillaries'!$B$8:$D$46,3,FALSE))</f>
        <v/>
      </c>
      <c r="B24" s="62" t="s">
        <v>77</v>
      </c>
      <c r="C24" s="98" t="str">
        <f>VLOOKUP(B24,'Master Ancillaries'!$B$8:$C$46,2,FALSE)</f>
        <v>EA</v>
      </c>
      <c r="D24" s="61" t="str">
        <f>VLOOKUP(B24,'Master Ancillaries'!$B$8:$I$46,8,FALSE)</f>
        <v/>
      </c>
      <c r="E24" s="52">
        <v>4</v>
      </c>
      <c r="F24" s="248" t="str">
        <f t="shared" si="0"/>
        <v/>
      </c>
      <c r="G24" s="214"/>
      <c r="H24" s="38"/>
      <c r="I24" s="38"/>
      <c r="J24" s="38"/>
      <c r="K24" s="38"/>
    </row>
    <row r="25" spans="1:11" ht="14.4">
      <c r="A25" s="33" t="str">
        <f>IF(VLOOKUP(B25,'Master Ancillaries'!$B$8:$D$46,3,FALSE)="","",VLOOKUP(B25,'Master Ancillaries'!$B$8:$D$46,3,FALSE))</f>
        <v/>
      </c>
      <c r="B25" s="62" t="s">
        <v>176</v>
      </c>
      <c r="C25" s="98" t="str">
        <f>VLOOKUP(B25,'Master Ancillaries'!$B$8:$C$46,2,FALSE)</f>
        <v>BX</v>
      </c>
      <c r="D25" s="61" t="str">
        <f>VLOOKUP(B25,'Master Ancillaries'!$B$8:$I$46,8,FALSE)</f>
        <v/>
      </c>
      <c r="E25" s="53">
        <v>1</v>
      </c>
      <c r="F25" s="248" t="str">
        <f t="shared" si="0"/>
        <v/>
      </c>
      <c r="G25" s="214"/>
      <c r="H25" s="38"/>
      <c r="I25" s="38"/>
      <c r="J25" s="38"/>
      <c r="K25" s="38"/>
    </row>
    <row r="26" spans="1:11" ht="14.4">
      <c r="A26" s="33" t="str">
        <f>IF(VLOOKUP(B26,'Master Ancillaries'!$B$8:$D$46,3,FALSE)="","",VLOOKUP(B26,'Master Ancillaries'!$B$8:$D$46,3,FALSE))</f>
        <v/>
      </c>
      <c r="B26" s="62" t="s">
        <v>73</v>
      </c>
      <c r="C26" s="98" t="str">
        <f>VLOOKUP(B26,'Master Ancillaries'!$B$8:$C$46,2,FALSE)</f>
        <v>EA</v>
      </c>
      <c r="D26" s="61" t="str">
        <f>VLOOKUP(B26,'Master Ancillaries'!$B$8:$I$46,8,FALSE)</f>
        <v/>
      </c>
      <c r="E26" s="53">
        <v>28</v>
      </c>
      <c r="F26" s="248" t="str">
        <f t="shared" si="0"/>
        <v/>
      </c>
      <c r="G26" s="284"/>
      <c r="H26" s="38"/>
      <c r="I26" s="38"/>
      <c r="J26" s="38"/>
      <c r="K26" s="38"/>
    </row>
    <row r="29" spans="1:11" s="44" customFormat="1">
      <c r="A29" s="41"/>
      <c r="C29" s="31"/>
      <c r="D29" s="282"/>
      <c r="E29" s="31"/>
      <c r="F29" s="31"/>
      <c r="G29" s="31"/>
    </row>
    <row r="30" spans="1:11">
      <c r="A30" s="31"/>
      <c r="C30" s="31"/>
      <c r="D30" s="54" t="s">
        <v>122</v>
      </c>
      <c r="E30" s="325">
        <f>SUM(F14:F20)</f>
        <v>0</v>
      </c>
      <c r="F30" s="326"/>
    </row>
    <row r="31" spans="1:11">
      <c r="A31" s="31"/>
      <c r="C31" s="31"/>
      <c r="D31" s="55" t="s">
        <v>197</v>
      </c>
      <c r="E31" s="327">
        <f>SUM(F21:F26)</f>
        <v>0</v>
      </c>
      <c r="F31" s="328"/>
    </row>
    <row r="32" spans="1:11" ht="27.6">
      <c r="A32" s="56" t="s">
        <v>199</v>
      </c>
      <c r="B32" s="56"/>
      <c r="C32" s="175" t="s">
        <v>121</v>
      </c>
    </row>
    <row r="33" spans="1:7">
      <c r="A33" s="57" t="s">
        <v>216</v>
      </c>
      <c r="B33" s="57"/>
      <c r="C33" s="61">
        <f>E30*1</f>
        <v>0</v>
      </c>
    </row>
    <row r="34" spans="1:7">
      <c r="A34" s="57" t="s">
        <v>217</v>
      </c>
      <c r="B34" s="57"/>
      <c r="C34" s="61">
        <f>E30*2</f>
        <v>0</v>
      </c>
    </row>
    <row r="35" spans="1:7">
      <c r="A35" s="57" t="s">
        <v>198</v>
      </c>
      <c r="B35" s="57"/>
      <c r="C35" s="61">
        <f>E31</f>
        <v>0</v>
      </c>
    </row>
    <row r="36" spans="1:7">
      <c r="A36" s="31"/>
    </row>
    <row r="37" spans="1:7">
      <c r="A37" s="332" t="s">
        <v>30</v>
      </c>
      <c r="B37" s="332"/>
      <c r="C37" s="332"/>
      <c r="D37" s="332"/>
      <c r="E37" s="332"/>
    </row>
    <row r="38" spans="1:7">
      <c r="A38" s="41"/>
    </row>
    <row r="39" spans="1:7">
      <c r="A39" s="58" t="s">
        <v>96</v>
      </c>
      <c r="B39" s="94" t="s">
        <v>13</v>
      </c>
      <c r="C39" s="60" t="s">
        <v>79</v>
      </c>
      <c r="D39" s="60" t="s">
        <v>20</v>
      </c>
    </row>
    <row r="40" spans="1:7">
      <c r="A40" s="181" t="str">
        <f t="shared" ref="A40:A72" si="1">IF(VLOOKUP(B40,MasterSIB,3,FALSE)="","",VLOOKUP(B40,MasterSIB,3,FALSE))</f>
        <v/>
      </c>
      <c r="B40" s="169" t="s">
        <v>85</v>
      </c>
      <c r="C40" s="168" t="str">
        <f t="shared" ref="C40:C72" si="2">VLOOKUP(B40,MasterSIB,2,FALSE)</f>
        <v>EA</v>
      </c>
      <c r="D40" s="104" t="str">
        <f>VLOOKUP(B40,'Master SIB Ancillaries'!$B$6:$I$96,8,FALSE)</f>
        <v/>
      </c>
      <c r="E40" s="79" t="s">
        <v>27</v>
      </c>
    </row>
    <row r="41" spans="1:7">
      <c r="A41" s="181" t="str">
        <f t="shared" si="1"/>
        <v/>
      </c>
      <c r="B41" s="105" t="s">
        <v>132</v>
      </c>
      <c r="C41" s="168" t="str">
        <f t="shared" si="2"/>
        <v>EA</v>
      </c>
      <c r="D41" s="104" t="str">
        <f>VLOOKUP(B41,'Master SIB Ancillaries'!$B$6:$I$96,8,FALSE)</f>
        <v/>
      </c>
      <c r="E41" s="79" t="s">
        <v>27</v>
      </c>
    </row>
    <row r="42" spans="1:7">
      <c r="A42" s="181" t="str">
        <f t="shared" si="1"/>
        <v/>
      </c>
      <c r="B42" s="105" t="s">
        <v>157</v>
      </c>
      <c r="C42" s="168" t="str">
        <f t="shared" si="2"/>
        <v>EA</v>
      </c>
      <c r="D42" s="104" t="str">
        <f>VLOOKUP(B42,'Master SIB Ancillaries'!$B$6:$I$96,8,FALSE)</f>
        <v/>
      </c>
      <c r="E42" s="79" t="s">
        <v>27</v>
      </c>
      <c r="G42" s="70"/>
    </row>
    <row r="43" spans="1:7">
      <c r="A43" s="181" t="str">
        <f t="shared" si="1"/>
        <v/>
      </c>
      <c r="B43" s="105" t="s">
        <v>240</v>
      </c>
      <c r="C43" s="168" t="str">
        <f t="shared" si="2"/>
        <v>EA</v>
      </c>
      <c r="D43" s="104" t="str">
        <f>VLOOKUP(B43,'Master SIB Ancillaries'!$B$6:$I$96,8,FALSE)</f>
        <v/>
      </c>
      <c r="E43" s="79" t="s">
        <v>27</v>
      </c>
      <c r="G43" s="70"/>
    </row>
    <row r="44" spans="1:7">
      <c r="A44" s="181" t="str">
        <f t="shared" si="1"/>
        <v/>
      </c>
      <c r="B44" s="169" t="s">
        <v>87</v>
      </c>
      <c r="C44" s="168" t="str">
        <f t="shared" si="2"/>
        <v>EA</v>
      </c>
      <c r="D44" s="104" t="str">
        <f>VLOOKUP(B44,'Master SIB Ancillaries'!$B$6:$I$96,8,FALSE)</f>
        <v/>
      </c>
      <c r="E44" s="79" t="s">
        <v>27</v>
      </c>
      <c r="G44" s="70"/>
    </row>
    <row r="45" spans="1:7">
      <c r="A45" s="181" t="str">
        <f t="shared" si="1"/>
        <v/>
      </c>
      <c r="B45" s="169" t="s">
        <v>90</v>
      </c>
      <c r="C45" s="168" t="str">
        <f t="shared" si="2"/>
        <v>EA</v>
      </c>
      <c r="D45" s="104" t="str">
        <f>VLOOKUP(B45,'Master SIB Ancillaries'!$B$6:$I$96,8,FALSE)</f>
        <v/>
      </c>
      <c r="E45" s="79" t="s">
        <v>27</v>
      </c>
      <c r="G45" s="70"/>
    </row>
    <row r="46" spans="1:7">
      <c r="A46" s="181" t="str">
        <f t="shared" si="1"/>
        <v/>
      </c>
      <c r="B46" s="169" t="s">
        <v>173</v>
      </c>
      <c r="C46" s="168" t="str">
        <f t="shared" si="2"/>
        <v>EA</v>
      </c>
      <c r="D46" s="104" t="str">
        <f>VLOOKUP(B46,'Master SIB Ancillaries'!$B$6:$I$96,8,FALSE)</f>
        <v/>
      </c>
      <c r="E46" s="79" t="s">
        <v>27</v>
      </c>
    </row>
    <row r="47" spans="1:7">
      <c r="A47" s="181" t="str">
        <f t="shared" si="1"/>
        <v/>
      </c>
      <c r="B47" s="169" t="s">
        <v>174</v>
      </c>
      <c r="C47" s="168" t="str">
        <f t="shared" si="2"/>
        <v>EA</v>
      </c>
      <c r="D47" s="104" t="str">
        <f>VLOOKUP(B47,'Master SIB Ancillaries'!$B$6:$I$96,8,FALSE)</f>
        <v/>
      </c>
      <c r="E47" s="79" t="s">
        <v>27</v>
      </c>
    </row>
    <row r="48" spans="1:7">
      <c r="A48" s="181" t="str">
        <f t="shared" si="1"/>
        <v/>
      </c>
      <c r="B48" s="169" t="s">
        <v>156</v>
      </c>
      <c r="C48" s="168" t="str">
        <f t="shared" si="2"/>
        <v>EA</v>
      </c>
      <c r="D48" s="104" t="str">
        <f>VLOOKUP(B48,'Master SIB Ancillaries'!$B$6:$I$96,8,FALSE)</f>
        <v/>
      </c>
      <c r="E48" s="79" t="s">
        <v>27</v>
      </c>
    </row>
    <row r="49" spans="1:5">
      <c r="A49" s="181" t="str">
        <f t="shared" si="1"/>
        <v/>
      </c>
      <c r="B49" s="169" t="s">
        <v>153</v>
      </c>
      <c r="C49" s="168" t="str">
        <f t="shared" si="2"/>
        <v>EA</v>
      </c>
      <c r="D49" s="104" t="str">
        <f>VLOOKUP(B49,'Master SIB Ancillaries'!$B$6:$I$96,8,FALSE)</f>
        <v/>
      </c>
      <c r="E49" s="79" t="s">
        <v>27</v>
      </c>
    </row>
    <row r="50" spans="1:5">
      <c r="A50" s="181" t="str">
        <f t="shared" si="1"/>
        <v/>
      </c>
      <c r="B50" s="169" t="s">
        <v>154</v>
      </c>
      <c r="C50" s="168" t="str">
        <f t="shared" si="2"/>
        <v>EA</v>
      </c>
      <c r="D50" s="104" t="str">
        <f>VLOOKUP(B50,'Master SIB Ancillaries'!$B$6:$I$96,8,FALSE)</f>
        <v/>
      </c>
      <c r="E50" s="79" t="s">
        <v>27</v>
      </c>
    </row>
    <row r="51" spans="1:5">
      <c r="A51" s="181" t="str">
        <f t="shared" si="1"/>
        <v/>
      </c>
      <c r="B51" s="169" t="s">
        <v>155</v>
      </c>
      <c r="C51" s="168" t="str">
        <f t="shared" si="2"/>
        <v>EA</v>
      </c>
      <c r="D51" s="104" t="str">
        <f>VLOOKUP(B51,'Master SIB Ancillaries'!$B$6:$I$96,8,FALSE)</f>
        <v/>
      </c>
      <c r="E51" s="79" t="s">
        <v>27</v>
      </c>
    </row>
    <row r="52" spans="1:5">
      <c r="A52" s="181" t="str">
        <f t="shared" si="1"/>
        <v/>
      </c>
      <c r="B52" s="169" t="s">
        <v>49</v>
      </c>
      <c r="C52" s="168" t="str">
        <f t="shared" si="2"/>
        <v>EA</v>
      </c>
      <c r="D52" s="104" t="str">
        <f>VLOOKUP(B52,'Master SIB Ancillaries'!$B$6:$I$96,8,FALSE)</f>
        <v/>
      </c>
      <c r="E52" s="79" t="s">
        <v>27</v>
      </c>
    </row>
    <row r="53" spans="1:5" s="70" customFormat="1">
      <c r="A53" s="274" t="str">
        <f t="shared" si="1"/>
        <v/>
      </c>
      <c r="B53" s="105" t="s">
        <v>204</v>
      </c>
      <c r="C53" s="106" t="str">
        <f t="shared" si="2"/>
        <v>EA</v>
      </c>
      <c r="D53" s="293" t="str">
        <f>VLOOKUP(B53,'Master SIB Ancillaries'!$B$6:$I$96,8,FALSE)</f>
        <v/>
      </c>
      <c r="E53" s="80" t="s">
        <v>27</v>
      </c>
    </row>
    <row r="54" spans="1:5">
      <c r="A54" s="181" t="str">
        <f t="shared" si="1"/>
        <v/>
      </c>
      <c r="B54" s="169" t="s">
        <v>206</v>
      </c>
      <c r="C54" s="168" t="str">
        <f t="shared" si="2"/>
        <v>EA</v>
      </c>
      <c r="D54" s="104" t="str">
        <f>VLOOKUP(B54,'Master SIB Ancillaries'!$B$6:$I$96,8,FALSE)</f>
        <v/>
      </c>
      <c r="E54" s="79" t="s">
        <v>27</v>
      </c>
    </row>
    <row r="55" spans="1:5">
      <c r="A55" s="181" t="str">
        <f t="shared" si="1"/>
        <v/>
      </c>
      <c r="B55" s="169" t="s">
        <v>209</v>
      </c>
      <c r="C55" s="168" t="str">
        <f t="shared" si="2"/>
        <v>EA</v>
      </c>
      <c r="D55" s="104" t="str">
        <f>VLOOKUP(B55,'Master SIB Ancillaries'!$B$6:$I$96,8,FALSE)</f>
        <v/>
      </c>
      <c r="E55" s="79" t="s">
        <v>27</v>
      </c>
    </row>
    <row r="56" spans="1:5">
      <c r="A56" s="181" t="str">
        <f t="shared" si="1"/>
        <v/>
      </c>
      <c r="B56" s="169" t="s">
        <v>193</v>
      </c>
      <c r="C56" s="168" t="str">
        <f t="shared" si="2"/>
        <v>EA</v>
      </c>
      <c r="D56" s="104" t="str">
        <f>VLOOKUP(B56,'Master SIB Ancillaries'!$B$6:$I$96,8,FALSE)</f>
        <v/>
      </c>
      <c r="E56" s="79" t="s">
        <v>27</v>
      </c>
    </row>
    <row r="57" spans="1:5">
      <c r="A57" s="181" t="str">
        <f t="shared" si="1"/>
        <v/>
      </c>
      <c r="B57" s="169" t="s">
        <v>89</v>
      </c>
      <c r="C57" s="168" t="str">
        <f t="shared" si="2"/>
        <v>EA</v>
      </c>
      <c r="D57" s="104" t="str">
        <f>VLOOKUP(B57,'Master SIB Ancillaries'!$B$6:$I$96,8,FALSE)</f>
        <v/>
      </c>
      <c r="E57" s="79" t="s">
        <v>27</v>
      </c>
    </row>
    <row r="58" spans="1:5">
      <c r="A58" s="181" t="str">
        <f t="shared" si="1"/>
        <v/>
      </c>
      <c r="B58" s="169" t="s">
        <v>74</v>
      </c>
      <c r="C58" s="168" t="str">
        <f t="shared" si="2"/>
        <v>EA</v>
      </c>
      <c r="D58" s="104" t="str">
        <f>VLOOKUP(B58,'Master SIB Ancillaries'!$B$6:$I$96,8,FALSE)</f>
        <v/>
      </c>
      <c r="E58" s="79" t="s">
        <v>27</v>
      </c>
    </row>
    <row r="59" spans="1:5">
      <c r="A59" s="181" t="str">
        <f t="shared" si="1"/>
        <v/>
      </c>
      <c r="B59" s="169" t="s">
        <v>73</v>
      </c>
      <c r="C59" s="168" t="str">
        <f t="shared" si="2"/>
        <v>EA</v>
      </c>
      <c r="D59" s="104" t="str">
        <f>VLOOKUP(B59,'Master SIB Ancillaries'!$B$6:$I$96,8,FALSE)</f>
        <v/>
      </c>
      <c r="E59" s="79" t="s">
        <v>27</v>
      </c>
    </row>
    <row r="60" spans="1:5">
      <c r="A60" s="181" t="str">
        <f t="shared" si="1"/>
        <v/>
      </c>
      <c r="B60" s="169" t="s">
        <v>220</v>
      </c>
      <c r="C60" s="168" t="str">
        <f t="shared" si="2"/>
        <v>EA</v>
      </c>
      <c r="D60" s="104" t="str">
        <f>VLOOKUP(B60,'Master SIB Ancillaries'!$B$6:$I$96,8,FALSE)</f>
        <v/>
      </c>
      <c r="E60" s="79" t="s">
        <v>27</v>
      </c>
    </row>
    <row r="61" spans="1:5" s="34" customFormat="1">
      <c r="A61" s="181" t="str">
        <f t="shared" si="1"/>
        <v/>
      </c>
      <c r="B61" s="169" t="s">
        <v>219</v>
      </c>
      <c r="C61" s="168" t="str">
        <f t="shared" si="2"/>
        <v>EA</v>
      </c>
      <c r="D61" s="104" t="str">
        <f>VLOOKUP(B61,'Master SIB Ancillaries'!$B$6:$I$96,8,FALSE)</f>
        <v/>
      </c>
      <c r="E61" s="79" t="s">
        <v>27</v>
      </c>
    </row>
    <row r="62" spans="1:5" s="34" customFormat="1">
      <c r="A62" s="181" t="str">
        <f t="shared" si="1"/>
        <v/>
      </c>
      <c r="B62" s="169" t="s">
        <v>194</v>
      </c>
      <c r="C62" s="168" t="str">
        <f t="shared" si="2"/>
        <v>EA</v>
      </c>
      <c r="D62" s="104" t="str">
        <f>VLOOKUP(B62,'Master SIB Ancillaries'!$B$6:$I$96,8,FALSE)</f>
        <v/>
      </c>
      <c r="E62" s="79" t="s">
        <v>27</v>
      </c>
    </row>
    <row r="63" spans="1:5" s="34" customFormat="1">
      <c r="A63" s="181" t="str">
        <f t="shared" si="1"/>
        <v/>
      </c>
      <c r="B63" s="169" t="s">
        <v>202</v>
      </c>
      <c r="C63" s="168" t="str">
        <f t="shared" si="2"/>
        <v>EA</v>
      </c>
      <c r="D63" s="104" t="str">
        <f>VLOOKUP(B63,'Master SIB Ancillaries'!$B$6:$I$96,8,FALSE)</f>
        <v/>
      </c>
      <c r="E63" s="79" t="s">
        <v>27</v>
      </c>
    </row>
    <row r="64" spans="1:5">
      <c r="A64" s="181" t="str">
        <f t="shared" si="1"/>
        <v/>
      </c>
      <c r="B64" s="169" t="s">
        <v>66</v>
      </c>
      <c r="C64" s="168" t="str">
        <f t="shared" si="2"/>
        <v>EA</v>
      </c>
      <c r="D64" s="104" t="str">
        <f>VLOOKUP(B64,'Master SIB Ancillaries'!$B$6:$I$96,8,FALSE)</f>
        <v/>
      </c>
      <c r="E64" s="79" t="s">
        <v>27</v>
      </c>
    </row>
    <row r="65" spans="1:5">
      <c r="A65" s="181" t="str">
        <f t="shared" si="1"/>
        <v/>
      </c>
      <c r="B65" s="169" t="s">
        <v>59</v>
      </c>
      <c r="C65" s="168" t="str">
        <f t="shared" si="2"/>
        <v>EA</v>
      </c>
      <c r="D65" s="104" t="str">
        <f>VLOOKUP(B65,'Master SIB Ancillaries'!$B$6:$I$96,8,FALSE)</f>
        <v/>
      </c>
      <c r="E65" s="79" t="s">
        <v>27</v>
      </c>
    </row>
    <row r="66" spans="1:5">
      <c r="A66" s="181" t="str">
        <f t="shared" si="1"/>
        <v/>
      </c>
      <c r="B66" s="169" t="s">
        <v>71</v>
      </c>
      <c r="C66" s="168" t="str">
        <f t="shared" si="2"/>
        <v>EA</v>
      </c>
      <c r="D66" s="104" t="str">
        <f>VLOOKUP(B66,'Master SIB Ancillaries'!$B$6:$I$96,8,FALSE)</f>
        <v/>
      </c>
      <c r="E66" s="79" t="s">
        <v>27</v>
      </c>
    </row>
    <row r="67" spans="1:5">
      <c r="A67" s="181" t="str">
        <f t="shared" si="1"/>
        <v/>
      </c>
      <c r="B67" s="169" t="s">
        <v>72</v>
      </c>
      <c r="C67" s="168" t="str">
        <f t="shared" si="2"/>
        <v>EA</v>
      </c>
      <c r="D67" s="104" t="str">
        <f>VLOOKUP(B67,'Master SIB Ancillaries'!$B$6:$I$96,8,FALSE)</f>
        <v/>
      </c>
      <c r="E67" s="79" t="s">
        <v>27</v>
      </c>
    </row>
    <row r="68" spans="1:5">
      <c r="A68" s="181" t="str">
        <f t="shared" si="1"/>
        <v/>
      </c>
      <c r="B68" s="169" t="s">
        <v>160</v>
      </c>
      <c r="C68" s="168" t="str">
        <f t="shared" si="2"/>
        <v>EA</v>
      </c>
      <c r="D68" s="104" t="str">
        <f>VLOOKUP(B68,'Master SIB Ancillaries'!$B$6:$I$96,8,FALSE)</f>
        <v/>
      </c>
      <c r="E68" s="79" t="s">
        <v>27</v>
      </c>
    </row>
    <row r="69" spans="1:5">
      <c r="A69" s="181" t="str">
        <f t="shared" si="1"/>
        <v/>
      </c>
      <c r="B69" s="169" t="s">
        <v>83</v>
      </c>
      <c r="C69" s="168" t="str">
        <f t="shared" si="2"/>
        <v>EA</v>
      </c>
      <c r="D69" s="104" t="str">
        <f>VLOOKUP(B69,'Master SIB Ancillaries'!$B$6:$I$96,8,FALSE)</f>
        <v/>
      </c>
      <c r="E69" s="79" t="s">
        <v>27</v>
      </c>
    </row>
    <row r="70" spans="1:5">
      <c r="A70" s="181" t="str">
        <f t="shared" si="1"/>
        <v/>
      </c>
      <c r="B70" s="169" t="s">
        <v>42</v>
      </c>
      <c r="C70" s="168" t="str">
        <f t="shared" si="2"/>
        <v>BX</v>
      </c>
      <c r="D70" s="104" t="str">
        <f>VLOOKUP(B70,'Master SIB Ancillaries'!$B$6:$I$96,8,FALSE)</f>
        <v/>
      </c>
      <c r="E70" s="79" t="s">
        <v>27</v>
      </c>
    </row>
    <row r="71" spans="1:5">
      <c r="A71" s="181" t="str">
        <f t="shared" si="1"/>
        <v/>
      </c>
      <c r="B71" s="169" t="s">
        <v>77</v>
      </c>
      <c r="C71" s="168" t="str">
        <f t="shared" si="2"/>
        <v>EA</v>
      </c>
      <c r="D71" s="104" t="str">
        <f>VLOOKUP(B71,'Master SIB Ancillaries'!$B$6:$I$96,8,FALSE)</f>
        <v/>
      </c>
      <c r="E71" s="79" t="s">
        <v>27</v>
      </c>
    </row>
    <row r="72" spans="1:5">
      <c r="A72" s="181" t="str">
        <f t="shared" si="1"/>
        <v/>
      </c>
      <c r="B72" s="169" t="s">
        <v>176</v>
      </c>
      <c r="C72" s="168" t="str">
        <f t="shared" si="2"/>
        <v>BX</v>
      </c>
      <c r="D72" s="104" t="str">
        <f>VLOOKUP(B72,'Master SIB Ancillaries'!$B$6:$I$96,8,FALSE)</f>
        <v/>
      </c>
      <c r="E72" s="79" t="s">
        <v>27</v>
      </c>
    </row>
  </sheetData>
  <sheetProtection password="ED47" sheet="1" formatCells="0" formatColumns="0" formatRows="0" sort="0" autoFilter="0"/>
  <mergeCells count="6">
    <mergeCell ref="A37:E37"/>
    <mergeCell ref="A2:G2"/>
    <mergeCell ref="A8:D8"/>
    <mergeCell ref="A9:D9"/>
    <mergeCell ref="E30:F30"/>
    <mergeCell ref="E31:F31"/>
  </mergeCells>
  <conditionalFormatting sqref="A39:A72">
    <cfRule type="duplicateValues" dxfId="0" priority="12"/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-0.249977111117893"/>
  </sheetPr>
  <dimension ref="A1:C12"/>
  <sheetViews>
    <sheetView workbookViewId="0">
      <selection activeCell="D6" sqref="D6"/>
    </sheetView>
  </sheetViews>
  <sheetFormatPr defaultRowHeight="14.4"/>
  <cols>
    <col min="1" max="1" width="57" customWidth="1"/>
    <col min="2" max="2" width="29.5546875" customWidth="1"/>
  </cols>
  <sheetData>
    <row r="1" spans="1:3">
      <c r="A1" s="31" t="s">
        <v>186</v>
      </c>
      <c r="B1" s="312" t="s">
        <v>130</v>
      </c>
      <c r="C1" s="312"/>
    </row>
    <row r="2" spans="1:3" s="38" customFormat="1" ht="15" thickBot="1">
      <c r="A2" s="1"/>
    </row>
    <row r="3" spans="1:3" ht="98.4" customHeight="1" thickBot="1">
      <c r="A3" s="313" t="s">
        <v>181</v>
      </c>
      <c r="B3" s="314"/>
    </row>
    <row r="4" spans="1:3" s="38" customFormat="1" ht="29.25" customHeight="1">
      <c r="A4" s="38" t="s">
        <v>241</v>
      </c>
    </row>
    <row r="5" spans="1:3" s="38" customFormat="1" ht="9.75" customHeight="1"/>
    <row r="6" spans="1:3" ht="15.6">
      <c r="A6" s="197" t="s">
        <v>135</v>
      </c>
      <c r="B6" s="198" t="s">
        <v>136</v>
      </c>
    </row>
    <row r="7" spans="1:3">
      <c r="A7" s="24" t="s">
        <v>1</v>
      </c>
      <c r="B7" s="24" t="s">
        <v>120</v>
      </c>
    </row>
    <row r="8" spans="1:3">
      <c r="A8" s="154" t="s">
        <v>138</v>
      </c>
      <c r="B8" s="199">
        <v>40</v>
      </c>
    </row>
    <row r="9" spans="1:3" ht="15" thickBot="1">
      <c r="A9" s="154" t="s">
        <v>139</v>
      </c>
      <c r="B9" s="199">
        <v>9</v>
      </c>
    </row>
    <row r="10" spans="1:3">
      <c r="A10" s="29" t="s">
        <v>12</v>
      </c>
      <c r="B10" s="200"/>
    </row>
    <row r="11" spans="1:3">
      <c r="A11" s="154" t="s">
        <v>137</v>
      </c>
      <c r="B11" s="199">
        <v>12</v>
      </c>
    </row>
    <row r="12" spans="1:3">
      <c r="A12" s="154" t="s">
        <v>178</v>
      </c>
      <c r="B12" s="199">
        <v>39</v>
      </c>
    </row>
  </sheetData>
  <sheetProtection password="ED47" sheet="1" objects="1" scenarios="1" formatCells="0"/>
  <mergeCells count="2">
    <mergeCell ref="B1:C1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D6764-74E6-4873-8594-8B3D1D4F5BEB}">
  <sheetPr>
    <tabColor theme="9" tint="-0.249977111117893"/>
  </sheetPr>
  <dimension ref="A1:E40"/>
  <sheetViews>
    <sheetView workbookViewId="0">
      <selection activeCell="A17" sqref="A17"/>
    </sheetView>
  </sheetViews>
  <sheetFormatPr defaultColWidth="8.88671875" defaultRowHeight="14.4"/>
  <cols>
    <col min="1" max="1" width="69.88671875" style="38" customWidth="1"/>
    <col min="2" max="2" width="8.88671875" style="38"/>
    <col min="3" max="3" width="38.33203125" style="38" customWidth="1"/>
    <col min="4" max="16384" width="8.88671875" style="38"/>
  </cols>
  <sheetData>
    <row r="1" spans="1:5">
      <c r="A1" s="31" t="s">
        <v>186</v>
      </c>
      <c r="B1" s="315" t="s">
        <v>130</v>
      </c>
      <c r="C1" s="315"/>
    </row>
    <row r="4" spans="1:5" ht="15.6">
      <c r="A4" s="294" t="s">
        <v>243</v>
      </c>
      <c r="D4" s="295"/>
      <c r="E4" s="296"/>
    </row>
    <row r="5" spans="1:5" ht="15.6">
      <c r="A5" s="297" t="s">
        <v>120</v>
      </c>
    </row>
    <row r="6" spans="1:5" ht="15.6">
      <c r="A6" s="298" t="s">
        <v>244</v>
      </c>
    </row>
    <row r="7" spans="1:5">
      <c r="A7" s="301" t="s">
        <v>245</v>
      </c>
    </row>
    <row r="8" spans="1:5" ht="15.6">
      <c r="A8" s="301" t="s">
        <v>246</v>
      </c>
      <c r="B8" s="297"/>
    </row>
    <row r="9" spans="1:5">
      <c r="A9" s="301" t="s">
        <v>269</v>
      </c>
    </row>
    <row r="10" spans="1:5">
      <c r="A10" s="301" t="s">
        <v>247</v>
      </c>
    </row>
    <row r="11" spans="1:5">
      <c r="A11" s="299"/>
    </row>
    <row r="12" spans="1:5" ht="15.6">
      <c r="A12" s="298" t="s">
        <v>248</v>
      </c>
    </row>
    <row r="13" spans="1:5">
      <c r="A13" s="301" t="s">
        <v>249</v>
      </c>
    </row>
    <row r="14" spans="1:5">
      <c r="A14" s="301" t="s">
        <v>250</v>
      </c>
    </row>
    <row r="15" spans="1:5">
      <c r="A15" s="301" t="s">
        <v>251</v>
      </c>
    </row>
    <row r="16" spans="1:5">
      <c r="A16" s="301" t="s">
        <v>252</v>
      </c>
    </row>
    <row r="17" spans="1:1">
      <c r="A17" s="301" t="s">
        <v>253</v>
      </c>
    </row>
    <row r="18" spans="1:1">
      <c r="A18" s="301" t="s">
        <v>254</v>
      </c>
    </row>
    <row r="19" spans="1:1">
      <c r="A19" s="300"/>
    </row>
    <row r="20" spans="1:1" ht="15.6">
      <c r="A20" s="298" t="s">
        <v>255</v>
      </c>
    </row>
    <row r="21" spans="1:1">
      <c r="A21" s="301" t="s">
        <v>256</v>
      </c>
    </row>
    <row r="22" spans="1:1">
      <c r="A22" s="301" t="s">
        <v>257</v>
      </c>
    </row>
    <row r="23" spans="1:1">
      <c r="A23" s="301" t="s">
        <v>254</v>
      </c>
    </row>
    <row r="24" spans="1:1">
      <c r="A24" s="300"/>
    </row>
    <row r="25" spans="1:1" ht="15.6">
      <c r="A25" s="298" t="s">
        <v>258</v>
      </c>
    </row>
    <row r="26" spans="1:1">
      <c r="A26" s="301" t="s">
        <v>259</v>
      </c>
    </row>
    <row r="27" spans="1:1">
      <c r="A27" s="301" t="s">
        <v>257</v>
      </c>
    </row>
    <row r="28" spans="1:1">
      <c r="A28" s="301" t="s">
        <v>254</v>
      </c>
    </row>
    <row r="29" spans="1:1">
      <c r="A29" s="300"/>
    </row>
    <row r="30" spans="1:1" ht="15.6">
      <c r="A30" s="298" t="s">
        <v>260</v>
      </c>
    </row>
    <row r="31" spans="1:1">
      <c r="A31" s="301" t="s">
        <v>261</v>
      </c>
    </row>
    <row r="32" spans="1:1">
      <c r="A32" s="301"/>
    </row>
    <row r="33" spans="1:1" ht="15.6">
      <c r="A33" s="302" t="s">
        <v>262</v>
      </c>
    </row>
    <row r="34" spans="1:1">
      <c r="A34" s="301" t="s">
        <v>263</v>
      </c>
    </row>
    <row r="35" spans="1:1">
      <c r="A35" s="301" t="s">
        <v>246</v>
      </c>
    </row>
    <row r="36" spans="1:1">
      <c r="A36" s="301" t="s">
        <v>264</v>
      </c>
    </row>
    <row r="37" spans="1:1">
      <c r="A37" s="301" t="s">
        <v>265</v>
      </c>
    </row>
    <row r="38" spans="1:1">
      <c r="A38" s="301" t="s">
        <v>266</v>
      </c>
    </row>
    <row r="39" spans="1:1">
      <c r="A39" s="301" t="s">
        <v>267</v>
      </c>
    </row>
    <row r="40" spans="1:1">
      <c r="A40" s="301" t="s">
        <v>268</v>
      </c>
    </row>
  </sheetData>
  <sheetProtection password="ED47"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A1:N46"/>
  <sheetViews>
    <sheetView tabSelected="1" workbookViewId="0">
      <selection activeCell="A2" sqref="A2"/>
    </sheetView>
  </sheetViews>
  <sheetFormatPr defaultRowHeight="14.4"/>
  <cols>
    <col min="1" max="1" width="15.6640625" style="42" customWidth="1"/>
    <col min="2" max="2" width="59.5546875" style="31" bestFit="1" customWidth="1"/>
    <col min="3" max="3" width="16.33203125" customWidth="1"/>
    <col min="4" max="7" width="16.33203125" style="38" customWidth="1"/>
    <col min="8" max="8" width="12.6640625" style="38" customWidth="1"/>
    <col min="9" max="9" width="16" customWidth="1"/>
    <col min="10" max="10" width="21.5546875" bestFit="1" customWidth="1"/>
  </cols>
  <sheetData>
    <row r="1" spans="1:14" s="38" customFormat="1" ht="15" customHeight="1">
      <c r="A1" s="31" t="s">
        <v>186</v>
      </c>
      <c r="B1" s="251"/>
      <c r="C1" s="249"/>
      <c r="E1" s="1"/>
    </row>
    <row r="2" spans="1:14" s="38" customFormat="1" ht="20.399999999999999" customHeight="1" thickBot="1">
      <c r="A2" s="250"/>
      <c r="B2" s="312" t="s">
        <v>130</v>
      </c>
      <c r="C2" s="312"/>
      <c r="F2" s="1"/>
    </row>
    <row r="3" spans="1:14" s="249" customFormat="1" ht="97.2" customHeight="1" thickBot="1">
      <c r="A3" s="306" t="s">
        <v>181</v>
      </c>
      <c r="B3" s="307"/>
      <c r="C3" s="307"/>
      <c r="D3" s="307"/>
      <c r="E3" s="307"/>
      <c r="F3" s="308"/>
    </row>
    <row r="4" spans="1:14" s="249" customFormat="1" ht="81" customHeight="1" thickBot="1">
      <c r="A4" s="263" t="s">
        <v>182</v>
      </c>
      <c r="F4" s="261"/>
    </row>
    <row r="5" spans="1:14" s="1" customFormat="1" ht="0.6" customHeight="1" thickBot="1">
      <c r="A5" s="260"/>
      <c r="F5" s="182"/>
    </row>
    <row r="6" spans="1:14" s="1" customFormat="1" ht="48.75" customHeight="1" thickBot="1">
      <c r="A6" s="264" t="s">
        <v>183</v>
      </c>
      <c r="B6" s="316" t="str">
        <f>'CMU PAH Price Schedule Oct 2020'!B6</f>
        <v xml:space="preserve">Please enter your Company Name Here </v>
      </c>
      <c r="C6" s="317"/>
      <c r="D6" s="317"/>
      <c r="E6" s="317"/>
      <c r="F6" s="318"/>
      <c r="G6" s="17"/>
      <c r="H6" s="203"/>
    </row>
    <row r="8" spans="1:14" ht="27.6">
      <c r="A8" s="143" t="s">
        <v>98</v>
      </c>
      <c r="B8" s="59" t="s">
        <v>13</v>
      </c>
      <c r="C8" s="60" t="s">
        <v>26</v>
      </c>
      <c r="D8" s="60" t="s">
        <v>99</v>
      </c>
      <c r="E8" s="60" t="s">
        <v>100</v>
      </c>
      <c r="F8" s="60" t="s">
        <v>101</v>
      </c>
      <c r="G8" s="60" t="s">
        <v>102</v>
      </c>
      <c r="H8" s="60" t="s">
        <v>103</v>
      </c>
      <c r="I8" s="60" t="s">
        <v>104</v>
      </c>
    </row>
    <row r="9" spans="1:14">
      <c r="A9" s="98" t="s">
        <v>61</v>
      </c>
      <c r="B9" s="32" t="s">
        <v>195</v>
      </c>
      <c r="C9" s="98" t="s">
        <v>23</v>
      </c>
      <c r="D9" s="273"/>
      <c r="E9" s="259"/>
      <c r="F9" s="229"/>
      <c r="G9" s="207"/>
      <c r="H9" s="230"/>
      <c r="I9" s="187" t="str">
        <f>IFERROR(H9/F9,"")</f>
        <v/>
      </c>
    </row>
    <row r="10" spans="1:14">
      <c r="A10" s="98">
        <v>4</v>
      </c>
      <c r="B10" s="32" t="s">
        <v>81</v>
      </c>
      <c r="C10" s="40" t="s">
        <v>23</v>
      </c>
      <c r="D10" s="259"/>
      <c r="E10" s="259"/>
      <c r="F10" s="229"/>
      <c r="G10" s="207"/>
      <c r="H10" s="230"/>
      <c r="I10" s="187" t="str">
        <f t="shared" ref="I10:I18" si="0">IFERROR(H10/F10,"")</f>
        <v/>
      </c>
    </row>
    <row r="11" spans="1:14">
      <c r="A11" s="98">
        <v>3</v>
      </c>
      <c r="B11" s="32" t="s">
        <v>93</v>
      </c>
      <c r="C11" s="98" t="s">
        <v>23</v>
      </c>
      <c r="D11" s="259"/>
      <c r="E11" s="259"/>
      <c r="F11" s="229"/>
      <c r="G11" s="207"/>
      <c r="H11" s="230"/>
      <c r="I11" s="187" t="str">
        <f t="shared" si="0"/>
        <v/>
      </c>
      <c r="K11" s="38"/>
    </row>
    <row r="12" spans="1:14">
      <c r="A12" s="68" t="s">
        <v>226</v>
      </c>
      <c r="B12" s="32" t="s">
        <v>160</v>
      </c>
      <c r="C12" s="40" t="s">
        <v>23</v>
      </c>
      <c r="D12" s="273"/>
      <c r="E12" s="259"/>
      <c r="F12" s="229"/>
      <c r="G12" s="207"/>
      <c r="H12" s="230"/>
      <c r="I12" s="187" t="str">
        <f t="shared" si="0"/>
        <v/>
      </c>
      <c r="K12" s="38"/>
    </row>
    <row r="13" spans="1:14" s="38" customFormat="1">
      <c r="A13" s="68">
        <v>6</v>
      </c>
      <c r="B13" s="32" t="s">
        <v>18</v>
      </c>
      <c r="C13" s="40" t="s">
        <v>23</v>
      </c>
      <c r="D13" s="259"/>
      <c r="E13" s="259"/>
      <c r="F13" s="229"/>
      <c r="G13" s="207"/>
      <c r="H13" s="230"/>
      <c r="I13" s="187" t="str">
        <f t="shared" si="0"/>
        <v/>
      </c>
    </row>
    <row r="14" spans="1:14">
      <c r="A14" s="98" t="s">
        <v>61</v>
      </c>
      <c r="B14" s="32" t="s">
        <v>191</v>
      </c>
      <c r="C14" s="40" t="s">
        <v>23</v>
      </c>
      <c r="D14" s="259"/>
      <c r="E14" s="259"/>
      <c r="F14" s="229"/>
      <c r="G14" s="207"/>
      <c r="H14" s="230"/>
      <c r="I14" s="187" t="str">
        <f t="shared" si="0"/>
        <v/>
      </c>
      <c r="K14" s="38"/>
    </row>
    <row r="15" spans="1:14">
      <c r="A15" s="98" t="s">
        <v>61</v>
      </c>
      <c r="B15" s="112" t="s">
        <v>82</v>
      </c>
      <c r="C15" s="111" t="s">
        <v>23</v>
      </c>
      <c r="D15" s="273"/>
      <c r="E15" s="259"/>
      <c r="F15" s="229"/>
      <c r="G15" s="209"/>
      <c r="H15" s="209"/>
      <c r="I15" s="231" t="s">
        <v>62</v>
      </c>
      <c r="J15" s="95" t="s">
        <v>127</v>
      </c>
      <c r="K15" s="38"/>
      <c r="L15" s="38"/>
      <c r="M15" s="38"/>
      <c r="N15" s="38"/>
    </row>
    <row r="16" spans="1:14" s="38" customFormat="1">
      <c r="A16" s="98" t="s">
        <v>224</v>
      </c>
      <c r="B16" s="32" t="s">
        <v>220</v>
      </c>
      <c r="C16" s="40" t="s">
        <v>23</v>
      </c>
      <c r="D16" s="273"/>
      <c r="E16" s="259"/>
      <c r="F16" s="229"/>
      <c r="G16" s="207"/>
      <c r="H16" s="230"/>
      <c r="I16" s="187" t="str">
        <f t="shared" si="0"/>
        <v/>
      </c>
      <c r="J16" s="286"/>
    </row>
    <row r="17" spans="1:11" s="38" customFormat="1">
      <c r="A17" s="98" t="s">
        <v>224</v>
      </c>
      <c r="B17" s="112" t="s">
        <v>219</v>
      </c>
      <c r="C17" s="111" t="s">
        <v>23</v>
      </c>
      <c r="D17" s="273"/>
      <c r="E17" s="259"/>
      <c r="F17" s="229"/>
      <c r="G17" s="209"/>
      <c r="H17" s="209"/>
      <c r="I17" s="231" t="s">
        <v>62</v>
      </c>
      <c r="J17" s="95" t="s">
        <v>223</v>
      </c>
    </row>
    <row r="18" spans="1:11">
      <c r="A18" s="98" t="s">
        <v>227</v>
      </c>
      <c r="B18" s="95" t="s">
        <v>194</v>
      </c>
      <c r="C18" s="98" t="s">
        <v>23</v>
      </c>
      <c r="D18" s="259"/>
      <c r="E18" s="259"/>
      <c r="F18" s="229"/>
      <c r="G18" s="207"/>
      <c r="H18" s="230"/>
      <c r="I18" s="187" t="str">
        <f t="shared" si="0"/>
        <v/>
      </c>
      <c r="K18" s="38"/>
    </row>
    <row r="19" spans="1:11">
      <c r="A19" s="98" t="s">
        <v>228</v>
      </c>
      <c r="B19" s="95" t="s">
        <v>83</v>
      </c>
      <c r="C19" s="98" t="s">
        <v>23</v>
      </c>
      <c r="D19" s="273"/>
      <c r="E19" s="259"/>
      <c r="F19" s="229"/>
      <c r="G19" s="207"/>
      <c r="H19" s="230"/>
      <c r="I19" s="187" t="str">
        <f t="shared" ref="I19:I25" si="1">IFERROR(H19/F19,"")</f>
        <v/>
      </c>
      <c r="K19" s="38"/>
    </row>
    <row r="20" spans="1:11">
      <c r="A20" s="98">
        <v>4</v>
      </c>
      <c r="B20" s="32" t="s">
        <v>84</v>
      </c>
      <c r="C20" s="40" t="s">
        <v>23</v>
      </c>
      <c r="D20" s="259"/>
      <c r="E20" s="259"/>
      <c r="F20" s="229"/>
      <c r="G20" s="207"/>
      <c r="H20" s="230"/>
      <c r="I20" s="187" t="str">
        <f t="shared" si="1"/>
        <v/>
      </c>
    </row>
    <row r="21" spans="1:11">
      <c r="A21" s="98" t="s">
        <v>225</v>
      </c>
      <c r="B21" s="62" t="s">
        <v>176</v>
      </c>
      <c r="C21" s="98" t="s">
        <v>24</v>
      </c>
      <c r="D21" s="259"/>
      <c r="E21" s="259"/>
      <c r="F21" s="229"/>
      <c r="G21" s="207"/>
      <c r="H21" s="230"/>
      <c r="I21" s="187" t="str">
        <f t="shared" si="1"/>
        <v/>
      </c>
      <c r="K21" s="38"/>
    </row>
    <row r="22" spans="1:11">
      <c r="A22" s="68">
        <v>6</v>
      </c>
      <c r="B22" s="32" t="s">
        <v>63</v>
      </c>
      <c r="C22" s="40" t="s">
        <v>23</v>
      </c>
      <c r="D22" s="273"/>
      <c r="E22" s="259"/>
      <c r="F22" s="229"/>
      <c r="G22" s="207"/>
      <c r="H22" s="230"/>
      <c r="I22" s="187" t="str">
        <f t="shared" si="1"/>
        <v/>
      </c>
      <c r="K22" s="38"/>
    </row>
    <row r="23" spans="1:11" s="38" customFormat="1">
      <c r="A23" s="68">
        <v>3</v>
      </c>
      <c r="B23" s="32" t="s">
        <v>87</v>
      </c>
      <c r="C23" s="40" t="s">
        <v>23</v>
      </c>
      <c r="D23" s="259"/>
      <c r="E23" s="259"/>
      <c r="F23" s="229"/>
      <c r="G23" s="207"/>
      <c r="H23" s="230"/>
      <c r="I23" s="187" t="str">
        <f t="shared" si="1"/>
        <v/>
      </c>
    </row>
    <row r="24" spans="1:11">
      <c r="A24" s="68">
        <v>6</v>
      </c>
      <c r="B24" s="32" t="s">
        <v>80</v>
      </c>
      <c r="C24" s="40" t="s">
        <v>23</v>
      </c>
      <c r="D24" s="259"/>
      <c r="E24" s="259"/>
      <c r="F24" s="229"/>
      <c r="G24" s="207"/>
      <c r="H24" s="230"/>
      <c r="I24" s="187" t="str">
        <f t="shared" si="1"/>
        <v/>
      </c>
    </row>
    <row r="25" spans="1:11">
      <c r="A25" s="68">
        <v>6</v>
      </c>
      <c r="B25" s="32" t="s">
        <v>56</v>
      </c>
      <c r="C25" s="40" t="s">
        <v>23</v>
      </c>
      <c r="D25" s="273"/>
      <c r="E25" s="259"/>
      <c r="F25" s="229"/>
      <c r="G25" s="207"/>
      <c r="H25" s="230"/>
      <c r="I25" s="187" t="str">
        <f t="shared" si="1"/>
        <v/>
      </c>
    </row>
    <row r="26" spans="1:11" s="38" customFormat="1">
      <c r="A26" s="68" t="s">
        <v>229</v>
      </c>
      <c r="B26" s="32" t="s">
        <v>156</v>
      </c>
      <c r="C26" s="40" t="s">
        <v>24</v>
      </c>
      <c r="D26" s="259"/>
      <c r="E26" s="259"/>
      <c r="F26" s="229"/>
      <c r="G26" s="207"/>
      <c r="H26" s="230"/>
      <c r="I26" s="187" t="str">
        <f t="shared" ref="I26" si="2">IFERROR(H26/F26,"")</f>
        <v/>
      </c>
    </row>
    <row r="27" spans="1:11">
      <c r="A27" s="68" t="s">
        <v>229</v>
      </c>
      <c r="B27" s="112" t="s">
        <v>153</v>
      </c>
      <c r="C27" s="111" t="s">
        <v>24</v>
      </c>
      <c r="D27" s="259"/>
      <c r="E27" s="259"/>
      <c r="F27" s="229"/>
      <c r="G27" s="209"/>
      <c r="H27" s="209"/>
      <c r="I27" s="231" t="s">
        <v>62</v>
      </c>
      <c r="J27" s="38" t="s">
        <v>151</v>
      </c>
      <c r="K27" s="38"/>
    </row>
    <row r="28" spans="1:11">
      <c r="A28" s="68" t="s">
        <v>229</v>
      </c>
      <c r="B28" s="112" t="s">
        <v>154</v>
      </c>
      <c r="C28" s="111" t="s">
        <v>24</v>
      </c>
      <c r="D28" s="273"/>
      <c r="E28" s="259"/>
      <c r="F28" s="229"/>
      <c r="G28" s="209"/>
      <c r="H28" s="209"/>
      <c r="I28" s="231" t="s">
        <v>62</v>
      </c>
      <c r="J28" t="s">
        <v>151</v>
      </c>
      <c r="K28" s="38"/>
    </row>
    <row r="29" spans="1:11">
      <c r="A29" s="68" t="s">
        <v>229</v>
      </c>
      <c r="B29" s="112" t="s">
        <v>155</v>
      </c>
      <c r="C29" s="111" t="s">
        <v>24</v>
      </c>
      <c r="D29" s="259"/>
      <c r="E29" s="259"/>
      <c r="F29" s="229"/>
      <c r="G29" s="209"/>
      <c r="H29" s="209"/>
      <c r="I29" s="231" t="s">
        <v>62</v>
      </c>
      <c r="J29" s="38" t="s">
        <v>151</v>
      </c>
      <c r="K29" s="38"/>
    </row>
    <row r="30" spans="1:11">
      <c r="A30" s="98">
        <v>6</v>
      </c>
      <c r="B30" s="32" t="s">
        <v>65</v>
      </c>
      <c r="C30" s="40" t="s">
        <v>23</v>
      </c>
      <c r="D30" s="259"/>
      <c r="E30" s="259"/>
      <c r="F30" s="229"/>
      <c r="G30" s="207"/>
      <c r="H30" s="230"/>
      <c r="I30" s="187" t="str">
        <f t="shared" ref="I30:I46" si="3">IFERROR(H30/F30,"")</f>
        <v/>
      </c>
    </row>
    <row r="31" spans="1:11">
      <c r="A31" s="68">
        <v>6</v>
      </c>
      <c r="B31" s="32" t="s">
        <v>19</v>
      </c>
      <c r="C31" s="40" t="s">
        <v>23</v>
      </c>
      <c r="D31" s="273"/>
      <c r="E31" s="259"/>
      <c r="F31" s="229"/>
      <c r="G31" s="207"/>
      <c r="H31" s="230"/>
      <c r="I31" s="187" t="str">
        <f t="shared" si="3"/>
        <v/>
      </c>
    </row>
    <row r="32" spans="1:11">
      <c r="A32" s="98">
        <v>4</v>
      </c>
      <c r="B32" s="32" t="s">
        <v>164</v>
      </c>
      <c r="C32" s="40" t="s">
        <v>24</v>
      </c>
      <c r="D32" s="259"/>
      <c r="E32" s="259"/>
      <c r="F32" s="229"/>
      <c r="G32" s="207"/>
      <c r="H32" s="230"/>
      <c r="I32" s="187" t="str">
        <f t="shared" si="3"/>
        <v/>
      </c>
    </row>
    <row r="33" spans="1:11">
      <c r="A33" s="98" t="s">
        <v>226</v>
      </c>
      <c r="B33" s="95" t="s">
        <v>60</v>
      </c>
      <c r="C33" s="98" t="s">
        <v>23</v>
      </c>
      <c r="D33" s="259"/>
      <c r="E33" s="259"/>
      <c r="F33" s="229"/>
      <c r="G33" s="207"/>
      <c r="H33" s="230"/>
      <c r="I33" s="187" t="str">
        <f t="shared" si="3"/>
        <v/>
      </c>
      <c r="K33" s="38"/>
    </row>
    <row r="34" spans="1:11">
      <c r="A34" s="98" t="s">
        <v>226</v>
      </c>
      <c r="B34" s="95" t="s">
        <v>58</v>
      </c>
      <c r="C34" s="98" t="s">
        <v>23</v>
      </c>
      <c r="D34" s="273"/>
      <c r="E34" s="259"/>
      <c r="F34" s="229"/>
      <c r="G34" s="207"/>
      <c r="H34" s="230"/>
      <c r="I34" s="187" t="str">
        <f t="shared" si="3"/>
        <v/>
      </c>
      <c r="K34" s="38"/>
    </row>
    <row r="35" spans="1:11">
      <c r="A35" s="98">
        <v>3</v>
      </c>
      <c r="B35" s="32" t="s">
        <v>148</v>
      </c>
      <c r="C35" s="98" t="s">
        <v>23</v>
      </c>
      <c r="D35" s="259"/>
      <c r="E35" s="259"/>
      <c r="F35" s="229"/>
      <c r="G35" s="207"/>
      <c r="H35" s="230"/>
      <c r="I35" s="187" t="str">
        <f t="shared" si="3"/>
        <v/>
      </c>
      <c r="K35" s="38"/>
    </row>
    <row r="36" spans="1:11" s="38" customFormat="1">
      <c r="A36" s="98">
        <v>3</v>
      </c>
      <c r="B36" s="112" t="s">
        <v>147</v>
      </c>
      <c r="C36" s="111" t="s">
        <v>23</v>
      </c>
      <c r="D36" s="259"/>
      <c r="E36" s="259"/>
      <c r="F36" s="229"/>
      <c r="G36" s="209"/>
      <c r="H36" s="209"/>
      <c r="I36" s="231" t="s">
        <v>62</v>
      </c>
      <c r="J36" s="38" t="s">
        <v>171</v>
      </c>
    </row>
    <row r="37" spans="1:11">
      <c r="A37" s="98" t="s">
        <v>225</v>
      </c>
      <c r="B37" s="32" t="s">
        <v>42</v>
      </c>
      <c r="C37" s="98" t="s">
        <v>23</v>
      </c>
      <c r="D37" s="273"/>
      <c r="E37" s="259"/>
      <c r="F37" s="229"/>
      <c r="G37" s="207"/>
      <c r="H37" s="230"/>
      <c r="I37" s="187" t="str">
        <f t="shared" si="3"/>
        <v/>
      </c>
      <c r="K37" s="38"/>
    </row>
    <row r="38" spans="1:11" s="38" customFormat="1">
      <c r="A38" s="98">
        <v>5</v>
      </c>
      <c r="B38" s="62" t="s">
        <v>203</v>
      </c>
      <c r="C38" s="98" t="s">
        <v>23</v>
      </c>
      <c r="D38" s="259"/>
      <c r="E38" s="259"/>
      <c r="F38" s="229"/>
      <c r="G38" s="207"/>
      <c r="H38" s="230"/>
      <c r="I38" s="187" t="str">
        <f t="shared" ref="I38" si="4">IFERROR(H38/F38,"")</f>
        <v/>
      </c>
    </row>
    <row r="39" spans="1:11">
      <c r="A39" s="98" t="s">
        <v>225</v>
      </c>
      <c r="B39" s="62" t="s">
        <v>77</v>
      </c>
      <c r="C39" s="98" t="s">
        <v>23</v>
      </c>
      <c r="D39" s="259"/>
      <c r="E39" s="259"/>
      <c r="F39" s="229"/>
      <c r="G39" s="207"/>
      <c r="H39" s="230"/>
      <c r="I39" s="187" t="str">
        <f t="shared" si="3"/>
        <v/>
      </c>
      <c r="K39" s="38"/>
    </row>
    <row r="40" spans="1:11" s="38" customFormat="1">
      <c r="A40" s="98">
        <v>6</v>
      </c>
      <c r="B40" s="62" t="s">
        <v>180</v>
      </c>
      <c r="C40" s="98" t="s">
        <v>23</v>
      </c>
      <c r="D40" s="259"/>
      <c r="E40" s="259"/>
      <c r="F40" s="229"/>
      <c r="G40" s="207"/>
      <c r="H40" s="230"/>
      <c r="I40" s="187" t="str">
        <f t="shared" si="3"/>
        <v/>
      </c>
    </row>
    <row r="41" spans="1:11">
      <c r="A41" s="98" t="s">
        <v>226</v>
      </c>
      <c r="B41" s="95" t="s">
        <v>71</v>
      </c>
      <c r="C41" s="98" t="s">
        <v>23</v>
      </c>
      <c r="D41" s="273"/>
      <c r="E41" s="259"/>
      <c r="F41" s="229"/>
      <c r="G41" s="207"/>
      <c r="H41" s="230"/>
      <c r="I41" s="187" t="str">
        <f t="shared" si="3"/>
        <v/>
      </c>
      <c r="K41" s="38"/>
    </row>
    <row r="42" spans="1:11">
      <c r="A42" s="113">
        <v>6</v>
      </c>
      <c r="B42" s="62" t="s">
        <v>76</v>
      </c>
      <c r="C42" s="40" t="s">
        <v>23</v>
      </c>
      <c r="D42" s="259"/>
      <c r="E42" s="259"/>
      <c r="F42" s="229"/>
      <c r="G42" s="207"/>
      <c r="H42" s="230"/>
      <c r="I42" s="187" t="str">
        <f t="shared" si="3"/>
        <v/>
      </c>
    </row>
    <row r="43" spans="1:11" s="38" customFormat="1">
      <c r="A43" s="113">
        <v>3</v>
      </c>
      <c r="B43" s="62" t="s">
        <v>161</v>
      </c>
      <c r="C43" s="40" t="s">
        <v>23</v>
      </c>
      <c r="D43" s="259"/>
      <c r="E43" s="259"/>
      <c r="F43" s="229"/>
      <c r="G43" s="207"/>
      <c r="H43" s="230"/>
      <c r="I43" s="187" t="str">
        <f t="shared" si="3"/>
        <v/>
      </c>
    </row>
    <row r="44" spans="1:11">
      <c r="A44" s="98" t="s">
        <v>226</v>
      </c>
      <c r="B44" s="95" t="s">
        <v>72</v>
      </c>
      <c r="C44" s="98" t="s">
        <v>23</v>
      </c>
      <c r="D44" s="273"/>
      <c r="E44" s="259"/>
      <c r="F44" s="229"/>
      <c r="G44" s="207"/>
      <c r="H44" s="230"/>
      <c r="I44" s="187" t="str">
        <f t="shared" si="3"/>
        <v/>
      </c>
      <c r="K44" s="38"/>
    </row>
    <row r="45" spans="1:11" s="38" customFormat="1">
      <c r="A45" s="98" t="s">
        <v>226</v>
      </c>
      <c r="B45" s="32" t="s">
        <v>73</v>
      </c>
      <c r="C45" s="98" t="s">
        <v>23</v>
      </c>
      <c r="D45" s="259"/>
      <c r="E45" s="259"/>
      <c r="F45" s="229"/>
      <c r="G45" s="207"/>
      <c r="H45" s="230"/>
      <c r="I45" s="187" t="str">
        <f t="shared" si="3"/>
        <v/>
      </c>
    </row>
    <row r="46" spans="1:11">
      <c r="A46" s="98" t="s">
        <v>230</v>
      </c>
      <c r="B46" s="32" t="s">
        <v>75</v>
      </c>
      <c r="C46" s="98" t="s">
        <v>23</v>
      </c>
      <c r="D46" s="259"/>
      <c r="E46" s="259"/>
      <c r="F46" s="229"/>
      <c r="G46" s="207"/>
      <c r="H46" s="230"/>
      <c r="I46" s="187" t="str">
        <f t="shared" si="3"/>
        <v/>
      </c>
      <c r="K46" s="38"/>
    </row>
  </sheetData>
  <sheetProtection password="ED47" sheet="1" formatCells="0" formatColumns="0" formatRows="0" autoFilter="0"/>
  <autoFilter ref="A8:J46" xr:uid="{54562644-0A14-445D-9AF7-BE4433FA607F}"/>
  <sortState ref="A4:E44">
    <sortCondition ref="C1"/>
  </sortState>
  <mergeCells count="3">
    <mergeCell ref="B2:C2"/>
    <mergeCell ref="A3:F3"/>
    <mergeCell ref="B6:F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TK76"/>
  <sheetViews>
    <sheetView workbookViewId="0">
      <selection activeCell="B15" sqref="B15"/>
    </sheetView>
  </sheetViews>
  <sheetFormatPr defaultRowHeight="14.4"/>
  <cols>
    <col min="1" max="1" width="17.88671875" style="42" customWidth="1"/>
    <col min="2" max="2" width="65.6640625" style="31" customWidth="1"/>
    <col min="3" max="3" width="13.5546875" style="31" customWidth="1"/>
    <col min="4" max="4" width="18.33203125" customWidth="1"/>
    <col min="5" max="5" width="14.44140625" customWidth="1"/>
    <col min="6" max="6" width="16.6640625" customWidth="1"/>
    <col min="7" max="7" width="13.5546875" customWidth="1"/>
    <col min="8" max="8" width="14.44140625" customWidth="1"/>
    <col min="9" max="9" width="14.109375" customWidth="1"/>
  </cols>
  <sheetData>
    <row r="1" spans="1:10" s="38" customFormat="1" ht="13.2" customHeight="1" thickBot="1">
      <c r="A1" s="31" t="s">
        <v>186</v>
      </c>
      <c r="B1" s="31"/>
      <c r="C1" s="31"/>
      <c r="E1" s="1" t="s">
        <v>130</v>
      </c>
    </row>
    <row r="2" spans="1:10" s="38" customFormat="1" ht="79.2" customHeight="1" thickBot="1">
      <c r="A2" s="306" t="s">
        <v>181</v>
      </c>
      <c r="B2" s="307"/>
      <c r="C2" s="307"/>
      <c r="D2" s="307"/>
      <c r="E2" s="307"/>
      <c r="F2" s="308"/>
    </row>
    <row r="3" spans="1:10" s="38" customFormat="1" ht="97.95" customHeight="1" thickBot="1">
      <c r="A3" s="263" t="s">
        <v>188</v>
      </c>
      <c r="B3" s="249"/>
      <c r="C3" s="249"/>
      <c r="D3" s="249"/>
      <c r="E3" s="249"/>
      <c r="F3" s="261"/>
    </row>
    <row r="4" spans="1:10" s="38" customFormat="1" ht="3" hidden="1" customHeight="1" thickBot="1">
      <c r="A4" s="260"/>
      <c r="B4" s="1"/>
      <c r="C4" s="1"/>
      <c r="D4" s="1"/>
      <c r="E4" s="1"/>
      <c r="F4" s="182"/>
    </row>
    <row r="5" spans="1:10" s="38" customFormat="1" ht="36" customHeight="1" thickBot="1">
      <c r="A5" s="264" t="s">
        <v>183</v>
      </c>
      <c r="B5" s="319" t="str">
        <f>'CMU PAH Price Schedule Oct 2020'!B6:F6</f>
        <v xml:space="preserve">Please enter your Company Name Here </v>
      </c>
      <c r="C5" s="320"/>
      <c r="D5" s="320"/>
      <c r="E5" s="320"/>
      <c r="F5" s="321"/>
    </row>
    <row r="6" spans="1:10" ht="27.6">
      <c r="A6" s="143" t="s">
        <v>98</v>
      </c>
      <c r="B6" s="59" t="s">
        <v>13</v>
      </c>
      <c r="C6" s="60" t="s">
        <v>26</v>
      </c>
      <c r="D6" s="60" t="s">
        <v>99</v>
      </c>
      <c r="E6" s="60" t="s">
        <v>100</v>
      </c>
      <c r="F6" s="60" t="s">
        <v>101</v>
      </c>
      <c r="G6" s="60" t="s">
        <v>102</v>
      </c>
      <c r="H6" s="60" t="s">
        <v>103</v>
      </c>
      <c r="I6" s="60" t="s">
        <v>104</v>
      </c>
    </row>
    <row r="7" spans="1:10">
      <c r="A7" s="168" t="s">
        <v>228</v>
      </c>
      <c r="B7" s="169" t="s">
        <v>85</v>
      </c>
      <c r="C7" s="168" t="s">
        <v>23</v>
      </c>
      <c r="D7" s="259"/>
      <c r="E7" s="259"/>
      <c r="F7" s="232"/>
      <c r="G7" s="259"/>
      <c r="H7" s="207"/>
      <c r="I7" s="187" t="str">
        <f t="shared" ref="I7:I65" si="0">IFERROR(H7/F7,"")</f>
        <v/>
      </c>
    </row>
    <row r="8" spans="1:10">
      <c r="A8" s="82" t="s">
        <v>231</v>
      </c>
      <c r="B8" s="90" t="s">
        <v>86</v>
      </c>
      <c r="C8" s="82" t="s">
        <v>23</v>
      </c>
      <c r="D8" s="259"/>
      <c r="E8" s="259"/>
      <c r="F8" s="232"/>
      <c r="G8" s="259"/>
      <c r="H8" s="207"/>
      <c r="I8" s="187" t="str">
        <f t="shared" si="0"/>
        <v/>
      </c>
      <c r="J8" s="38"/>
    </row>
    <row r="9" spans="1:10" s="38" customFormat="1">
      <c r="A9" s="168">
        <v>6</v>
      </c>
      <c r="B9" s="169" t="s">
        <v>18</v>
      </c>
      <c r="C9" s="168" t="s">
        <v>23</v>
      </c>
      <c r="D9" s="259"/>
      <c r="E9" s="259"/>
      <c r="F9" s="232"/>
      <c r="G9" s="259"/>
      <c r="H9" s="207"/>
      <c r="I9" s="187" t="str">
        <f t="shared" si="0"/>
        <v/>
      </c>
    </row>
    <row r="10" spans="1:10">
      <c r="A10" s="82" t="s">
        <v>228</v>
      </c>
      <c r="B10" s="105" t="s">
        <v>132</v>
      </c>
      <c r="C10" s="106" t="s">
        <v>23</v>
      </c>
      <c r="D10" s="259"/>
      <c r="E10" s="259"/>
      <c r="F10" s="232"/>
      <c r="G10" s="259"/>
      <c r="H10" s="207"/>
      <c r="I10" s="187" t="str">
        <f t="shared" si="0"/>
        <v/>
      </c>
      <c r="J10" s="38"/>
    </row>
    <row r="11" spans="1:10" s="38" customFormat="1">
      <c r="A11" s="168" t="s">
        <v>227</v>
      </c>
      <c r="B11" s="105" t="s">
        <v>202</v>
      </c>
      <c r="C11" s="106" t="s">
        <v>23</v>
      </c>
      <c r="D11" s="259"/>
      <c r="E11" s="259"/>
      <c r="F11" s="232"/>
      <c r="G11" s="259"/>
      <c r="H11" s="207"/>
      <c r="I11" s="187" t="str">
        <f t="shared" ref="I11" si="1">IFERROR(H11/F11,"")</f>
        <v/>
      </c>
    </row>
    <row r="12" spans="1:10" s="38" customFormat="1">
      <c r="A12" s="168" t="s">
        <v>227</v>
      </c>
      <c r="B12" s="105" t="s">
        <v>157</v>
      </c>
      <c r="C12" s="168" t="s">
        <v>23</v>
      </c>
      <c r="D12" s="259"/>
      <c r="E12" s="259"/>
      <c r="F12" s="232"/>
      <c r="G12" s="259"/>
      <c r="H12" s="207"/>
      <c r="I12" s="187" t="str">
        <f t="shared" si="0"/>
        <v/>
      </c>
    </row>
    <row r="13" spans="1:10" s="38" customFormat="1">
      <c r="A13" s="168">
        <v>4</v>
      </c>
      <c r="B13" s="105" t="s">
        <v>84</v>
      </c>
      <c r="C13" s="168" t="s">
        <v>23</v>
      </c>
      <c r="D13" s="259"/>
      <c r="E13" s="259"/>
      <c r="F13" s="232"/>
      <c r="G13" s="259"/>
      <c r="H13" s="207"/>
      <c r="I13" s="187" t="str">
        <f t="shared" si="0"/>
        <v/>
      </c>
    </row>
    <row r="14" spans="1:10">
      <c r="A14" s="82" t="s">
        <v>232</v>
      </c>
      <c r="B14" s="105" t="s">
        <v>63</v>
      </c>
      <c r="C14" s="106" t="s">
        <v>23</v>
      </c>
      <c r="D14" s="259"/>
      <c r="E14" s="259"/>
      <c r="F14" s="232"/>
      <c r="G14" s="259"/>
      <c r="H14" s="207"/>
      <c r="I14" s="187" t="str">
        <f t="shared" si="0"/>
        <v/>
      </c>
      <c r="J14" s="38"/>
    </row>
    <row r="15" spans="1:10">
      <c r="A15" s="168" t="s">
        <v>225</v>
      </c>
      <c r="B15" s="90" t="s">
        <v>240</v>
      </c>
      <c r="C15" s="82" t="s">
        <v>23</v>
      </c>
      <c r="D15" s="259"/>
      <c r="E15" s="259"/>
      <c r="F15" s="232"/>
      <c r="G15" s="259"/>
      <c r="H15" s="207"/>
      <c r="I15" s="187" t="str">
        <f t="shared" si="0"/>
        <v/>
      </c>
      <c r="J15" s="38"/>
    </row>
    <row r="16" spans="1:10">
      <c r="A16" s="82">
        <v>6</v>
      </c>
      <c r="B16" s="90" t="s">
        <v>92</v>
      </c>
      <c r="C16" s="82" t="s">
        <v>23</v>
      </c>
      <c r="D16" s="259"/>
      <c r="E16" s="259"/>
      <c r="F16" s="232"/>
      <c r="G16" s="259"/>
      <c r="H16" s="207"/>
      <c r="I16" s="187" t="str">
        <f t="shared" si="0"/>
        <v/>
      </c>
      <c r="J16" s="38"/>
    </row>
    <row r="17" spans="1:10">
      <c r="A17" s="82" t="s">
        <v>165</v>
      </c>
      <c r="B17" s="90" t="s">
        <v>91</v>
      </c>
      <c r="C17" s="82" t="s">
        <v>23</v>
      </c>
      <c r="D17" s="259"/>
      <c r="E17" s="259"/>
      <c r="F17" s="232"/>
      <c r="G17" s="259"/>
      <c r="H17" s="207"/>
      <c r="I17" s="187" t="str">
        <f t="shared" si="0"/>
        <v/>
      </c>
      <c r="J17" s="38"/>
    </row>
    <row r="18" spans="1:10" s="38" customFormat="1">
      <c r="A18" s="168">
        <v>2</v>
      </c>
      <c r="B18" s="169" t="s">
        <v>173</v>
      </c>
      <c r="C18" s="168" t="s">
        <v>23</v>
      </c>
      <c r="D18" s="259"/>
      <c r="E18" s="259"/>
      <c r="F18" s="232"/>
      <c r="G18" s="259"/>
      <c r="H18" s="207"/>
      <c r="I18" s="187" t="str">
        <f t="shared" si="0"/>
        <v/>
      </c>
    </row>
    <row r="19" spans="1:10">
      <c r="A19" s="82" t="s">
        <v>167</v>
      </c>
      <c r="B19" s="90" t="s">
        <v>87</v>
      </c>
      <c r="C19" s="82" t="s">
        <v>23</v>
      </c>
      <c r="D19" s="259"/>
      <c r="E19" s="259"/>
      <c r="F19" s="232"/>
      <c r="G19" s="259"/>
      <c r="H19" s="207"/>
      <c r="I19" s="187" t="str">
        <f t="shared" si="0"/>
        <v/>
      </c>
      <c r="J19" s="38"/>
    </row>
    <row r="20" spans="1:10" s="38" customFormat="1">
      <c r="A20" s="168" t="s">
        <v>228</v>
      </c>
      <c r="B20" s="169" t="s">
        <v>174</v>
      </c>
      <c r="C20" s="168" t="s">
        <v>23</v>
      </c>
      <c r="D20" s="259"/>
      <c r="E20" s="259"/>
      <c r="F20" s="232"/>
      <c r="G20" s="259"/>
      <c r="H20" s="207"/>
      <c r="I20" s="187" t="str">
        <f t="shared" si="0"/>
        <v/>
      </c>
    </row>
    <row r="21" spans="1:10">
      <c r="A21" s="168" t="s">
        <v>231</v>
      </c>
      <c r="B21" s="90" t="s">
        <v>90</v>
      </c>
      <c r="C21" s="82" t="s">
        <v>23</v>
      </c>
      <c r="D21" s="259"/>
      <c r="E21" s="259"/>
      <c r="F21" s="232"/>
      <c r="G21" s="259"/>
      <c r="H21" s="207"/>
      <c r="I21" s="187" t="str">
        <f t="shared" si="0"/>
        <v/>
      </c>
      <c r="J21" s="38"/>
    </row>
    <row r="22" spans="1:10" s="38" customFormat="1">
      <c r="A22" s="168">
        <v>6</v>
      </c>
      <c r="B22" s="169" t="s">
        <v>80</v>
      </c>
      <c r="C22" s="168" t="s">
        <v>23</v>
      </c>
      <c r="D22" s="259"/>
      <c r="E22" s="259"/>
      <c r="F22" s="232"/>
      <c r="G22" s="259"/>
      <c r="H22" s="207"/>
      <c r="I22" s="187" t="str">
        <f t="shared" si="0"/>
        <v/>
      </c>
    </row>
    <row r="23" spans="1:10" s="38" customFormat="1">
      <c r="A23" s="168">
        <v>6</v>
      </c>
      <c r="B23" s="169" t="s">
        <v>56</v>
      </c>
      <c r="C23" s="168" t="s">
        <v>23</v>
      </c>
      <c r="D23" s="259"/>
      <c r="E23" s="259"/>
      <c r="F23" s="232"/>
      <c r="G23" s="259"/>
      <c r="H23" s="207"/>
      <c r="I23" s="187" t="str">
        <f t="shared" si="0"/>
        <v/>
      </c>
    </row>
    <row r="24" spans="1:10" s="38" customFormat="1">
      <c r="A24" s="168">
        <v>1</v>
      </c>
      <c r="B24" s="169" t="s">
        <v>158</v>
      </c>
      <c r="C24" s="168" t="s">
        <v>23</v>
      </c>
      <c r="D24" s="259"/>
      <c r="E24" s="259"/>
      <c r="F24" s="232"/>
      <c r="G24" s="259"/>
      <c r="H24" s="207"/>
      <c r="I24" s="187" t="str">
        <f t="shared" si="0"/>
        <v/>
      </c>
    </row>
    <row r="25" spans="1:10">
      <c r="A25" s="82" t="s">
        <v>169</v>
      </c>
      <c r="B25" s="90" t="s">
        <v>49</v>
      </c>
      <c r="C25" s="82" t="s">
        <v>23</v>
      </c>
      <c r="D25" s="259"/>
      <c r="E25" s="259"/>
      <c r="F25" s="232"/>
      <c r="G25" s="259"/>
      <c r="H25" s="207"/>
      <c r="I25" s="187" t="str">
        <f t="shared" si="0"/>
        <v/>
      </c>
      <c r="J25" s="38"/>
    </row>
    <row r="26" spans="1:10" s="38" customFormat="1">
      <c r="A26" s="168">
        <v>6</v>
      </c>
      <c r="B26" s="169" t="s">
        <v>19</v>
      </c>
      <c r="C26" s="168" t="s">
        <v>23</v>
      </c>
      <c r="D26" s="259"/>
      <c r="E26" s="259"/>
      <c r="F26" s="232"/>
      <c r="G26" s="259"/>
      <c r="H26" s="207"/>
      <c r="I26" s="187" t="str">
        <f t="shared" si="0"/>
        <v/>
      </c>
    </row>
    <row r="27" spans="1:10" s="38" customFormat="1">
      <c r="A27" s="168">
        <v>4</v>
      </c>
      <c r="B27" s="169" t="s">
        <v>164</v>
      </c>
      <c r="C27" s="168" t="s">
        <v>24</v>
      </c>
      <c r="D27" s="259"/>
      <c r="E27" s="259"/>
      <c r="F27" s="232"/>
      <c r="G27" s="259"/>
      <c r="H27" s="207"/>
      <c r="I27" s="187" t="str">
        <f t="shared" si="0"/>
        <v/>
      </c>
    </row>
    <row r="28" spans="1:10" s="290" customFormat="1">
      <c r="A28" s="106" t="s">
        <v>61</v>
      </c>
      <c r="B28" s="105" t="s">
        <v>204</v>
      </c>
      <c r="C28" s="106" t="s">
        <v>23</v>
      </c>
      <c r="D28" s="259"/>
      <c r="E28" s="259"/>
      <c r="F28" s="232"/>
      <c r="G28" s="259"/>
      <c r="H28" s="207"/>
      <c r="I28" s="289" t="str">
        <f t="shared" ref="I28" si="2">IFERROR(H28/F28,"")</f>
        <v/>
      </c>
    </row>
    <row r="29" spans="1:10">
      <c r="A29" s="82">
        <v>2</v>
      </c>
      <c r="B29" s="90" t="s">
        <v>59</v>
      </c>
      <c r="C29" s="82" t="s">
        <v>23</v>
      </c>
      <c r="D29" s="259"/>
      <c r="E29" s="259"/>
      <c r="F29" s="232"/>
      <c r="G29" s="259"/>
      <c r="H29" s="207"/>
      <c r="I29" s="187" t="str">
        <f t="shared" si="0"/>
        <v/>
      </c>
      <c r="J29" s="38"/>
    </row>
    <row r="30" spans="1:10">
      <c r="A30" s="82" t="s">
        <v>170</v>
      </c>
      <c r="B30" s="90" t="s">
        <v>66</v>
      </c>
      <c r="C30" s="82" t="s">
        <v>23</v>
      </c>
      <c r="D30" s="259"/>
      <c r="E30" s="259"/>
      <c r="F30" s="232"/>
      <c r="G30" s="259"/>
      <c r="H30" s="207"/>
      <c r="I30" s="187" t="str">
        <f t="shared" si="0"/>
        <v/>
      </c>
      <c r="J30" s="38"/>
    </row>
    <row r="31" spans="1:10">
      <c r="A31" s="82" t="s">
        <v>55</v>
      </c>
      <c r="B31" s="90" t="s">
        <v>67</v>
      </c>
      <c r="C31" s="82" t="s">
        <v>23</v>
      </c>
      <c r="D31" s="259"/>
      <c r="E31" s="259"/>
      <c r="F31" s="232"/>
      <c r="G31" s="259"/>
      <c r="H31" s="207"/>
      <c r="I31" s="187" t="str">
        <f t="shared" si="0"/>
        <v/>
      </c>
      <c r="J31" s="38"/>
    </row>
    <row r="32" spans="1:10">
      <c r="A32" s="82" t="s">
        <v>165</v>
      </c>
      <c r="B32" s="90" t="s">
        <v>70</v>
      </c>
      <c r="C32" s="82" t="s">
        <v>23</v>
      </c>
      <c r="D32" s="259"/>
      <c r="E32" s="259"/>
      <c r="F32" s="232"/>
      <c r="G32" s="259"/>
      <c r="H32" s="207"/>
      <c r="I32" s="187" t="str">
        <f t="shared" si="0"/>
        <v/>
      </c>
      <c r="J32" s="38"/>
    </row>
    <row r="33" spans="1:147">
      <c r="A33" s="82" t="s">
        <v>165</v>
      </c>
      <c r="B33" s="90" t="s">
        <v>68</v>
      </c>
      <c r="C33" s="82" t="s">
        <v>23</v>
      </c>
      <c r="D33" s="259"/>
      <c r="E33" s="259"/>
      <c r="F33" s="232"/>
      <c r="G33" s="259"/>
      <c r="H33" s="207"/>
      <c r="I33" s="187" t="str">
        <f t="shared" si="0"/>
        <v/>
      </c>
      <c r="J33" s="38"/>
    </row>
    <row r="34" spans="1:147">
      <c r="A34" s="82" t="s">
        <v>165</v>
      </c>
      <c r="B34" s="90" t="s">
        <v>69</v>
      </c>
      <c r="C34" s="82" t="s">
        <v>23</v>
      </c>
      <c r="D34" s="259"/>
      <c r="E34" s="259"/>
      <c r="F34" s="232"/>
      <c r="G34" s="259"/>
      <c r="H34" s="207"/>
      <c r="I34" s="187" t="str">
        <f t="shared" si="0"/>
        <v/>
      </c>
      <c r="J34" s="38"/>
    </row>
    <row r="35" spans="1:147">
      <c r="A35" s="82">
        <v>6</v>
      </c>
      <c r="B35" s="90" t="s">
        <v>95</v>
      </c>
      <c r="C35" s="82" t="s">
        <v>23</v>
      </c>
      <c r="D35" s="259"/>
      <c r="E35" s="259"/>
      <c r="F35" s="232"/>
      <c r="G35" s="259"/>
      <c r="H35" s="207"/>
      <c r="I35" s="187" t="str">
        <f t="shared" si="0"/>
        <v/>
      </c>
      <c r="J35" s="38"/>
    </row>
    <row r="36" spans="1:147">
      <c r="A36" s="82" t="s">
        <v>242</v>
      </c>
      <c r="B36" s="90" t="s">
        <v>206</v>
      </c>
      <c r="C36" s="82" t="s">
        <v>23</v>
      </c>
      <c r="D36" s="259"/>
      <c r="E36" s="259"/>
      <c r="F36" s="232"/>
      <c r="G36" s="259"/>
      <c r="H36" s="207"/>
      <c r="I36" s="187" t="str">
        <f t="shared" si="0"/>
        <v/>
      </c>
      <c r="J36" s="38"/>
    </row>
    <row r="37" spans="1:147">
      <c r="A37" s="82">
        <v>5</v>
      </c>
      <c r="B37" s="90" t="s">
        <v>146</v>
      </c>
      <c r="C37" s="82" t="s">
        <v>23</v>
      </c>
      <c r="D37" s="259"/>
      <c r="E37" s="259"/>
      <c r="F37" s="232"/>
      <c r="G37" s="259"/>
      <c r="H37" s="207"/>
      <c r="I37" s="187" t="str">
        <f t="shared" si="0"/>
        <v/>
      </c>
      <c r="J37" s="38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55"/>
      <c r="BD37" s="255"/>
      <c r="BE37" s="255"/>
      <c r="BF37" s="255"/>
      <c r="BG37" s="255"/>
      <c r="BH37" s="255"/>
      <c r="BI37" s="255"/>
      <c r="BJ37" s="255"/>
      <c r="BK37" s="255"/>
      <c r="BL37" s="255"/>
      <c r="BM37" s="255"/>
      <c r="BN37" s="255"/>
      <c r="BO37" s="255"/>
      <c r="BP37" s="255"/>
      <c r="BQ37" s="255"/>
      <c r="BR37" s="255"/>
      <c r="BS37" s="255"/>
      <c r="BT37" s="255"/>
      <c r="BU37" s="255"/>
      <c r="BV37" s="255"/>
      <c r="BW37" s="255"/>
      <c r="BX37" s="255"/>
      <c r="BY37" s="255"/>
      <c r="BZ37" s="255"/>
      <c r="CA37" s="255"/>
      <c r="CB37" s="255"/>
      <c r="CC37" s="255"/>
      <c r="CD37" s="255"/>
      <c r="CE37" s="255"/>
      <c r="CF37" s="255"/>
      <c r="CG37" s="255"/>
      <c r="CH37" s="255"/>
      <c r="CI37" s="255"/>
      <c r="CJ37" s="255"/>
      <c r="CK37" s="255"/>
      <c r="CL37" s="255"/>
      <c r="CM37" s="255"/>
      <c r="CN37" s="255"/>
      <c r="CO37" s="255"/>
      <c r="CP37" s="255"/>
      <c r="CQ37" s="255"/>
      <c r="CR37" s="255"/>
      <c r="CS37" s="255"/>
      <c r="CT37" s="255"/>
      <c r="CU37" s="255"/>
      <c r="CV37" s="255"/>
      <c r="CW37" s="255"/>
      <c r="CX37" s="255"/>
      <c r="CY37" s="255"/>
      <c r="CZ37" s="255"/>
      <c r="DA37" s="255"/>
      <c r="DB37" s="255"/>
      <c r="DC37" s="255"/>
      <c r="DD37" s="255"/>
      <c r="DE37" s="255"/>
      <c r="DF37" s="255"/>
      <c r="DG37" s="255"/>
      <c r="DH37" s="255"/>
      <c r="DI37" s="255"/>
      <c r="DJ37" s="255"/>
      <c r="DK37" s="255"/>
      <c r="DL37" s="255"/>
      <c r="DM37" s="255"/>
      <c r="DN37" s="255"/>
      <c r="DO37" s="255"/>
      <c r="DP37" s="255"/>
      <c r="DQ37" s="255"/>
      <c r="DR37" s="255"/>
      <c r="DS37" s="255"/>
      <c r="DT37" s="255"/>
      <c r="DU37" s="255"/>
      <c r="DV37" s="255"/>
      <c r="DW37" s="255"/>
      <c r="DX37" s="255"/>
      <c r="DY37" s="255"/>
      <c r="DZ37" s="255"/>
      <c r="EA37" s="255"/>
      <c r="EB37" s="255"/>
      <c r="EC37" s="255"/>
      <c r="ED37" s="255"/>
      <c r="EE37" s="255"/>
      <c r="EF37" s="255"/>
      <c r="EG37" s="255"/>
      <c r="EH37" s="255"/>
      <c r="EI37" s="255"/>
      <c r="EJ37" s="255"/>
      <c r="EK37" s="255"/>
      <c r="EL37" s="255"/>
      <c r="EM37" s="255"/>
      <c r="EN37" s="255"/>
      <c r="EO37" s="255"/>
      <c r="EP37" s="255"/>
      <c r="EQ37" s="255"/>
    </row>
    <row r="38" spans="1:147" s="237" customFormat="1">
      <c r="A38" s="168">
        <v>3</v>
      </c>
      <c r="B38" s="169" t="s">
        <v>148</v>
      </c>
      <c r="C38" s="168" t="s">
        <v>23</v>
      </c>
      <c r="D38" s="259"/>
      <c r="E38" s="259"/>
      <c r="F38" s="232"/>
      <c r="G38" s="259"/>
      <c r="H38" s="207"/>
      <c r="I38" s="187" t="str">
        <f t="shared" si="0"/>
        <v/>
      </c>
      <c r="J38" s="38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152"/>
      <c r="BN38" s="152"/>
      <c r="BO38" s="152"/>
      <c r="BP38" s="152"/>
      <c r="BQ38" s="152"/>
      <c r="BR38" s="152"/>
      <c r="BS38" s="152"/>
      <c r="BT38" s="152"/>
      <c r="BU38" s="152"/>
      <c r="BV38" s="152"/>
      <c r="BW38" s="152"/>
      <c r="BX38" s="152"/>
      <c r="BY38" s="152"/>
      <c r="BZ38" s="152"/>
      <c r="CA38" s="152"/>
      <c r="CB38" s="152"/>
      <c r="CC38" s="152"/>
      <c r="CD38" s="152"/>
      <c r="CE38" s="152"/>
      <c r="CF38" s="152"/>
      <c r="CG38" s="152"/>
      <c r="CH38" s="152"/>
      <c r="CI38" s="152"/>
      <c r="CJ38" s="152"/>
      <c r="CK38" s="152"/>
      <c r="CL38" s="152"/>
      <c r="CM38" s="152"/>
      <c r="CN38" s="152"/>
      <c r="CO38" s="152"/>
      <c r="CP38" s="152"/>
      <c r="CQ38" s="152"/>
      <c r="CR38" s="152"/>
      <c r="CS38" s="152"/>
      <c r="CT38" s="152"/>
      <c r="CU38" s="152"/>
      <c r="CV38" s="152"/>
      <c r="CW38" s="152"/>
      <c r="CX38" s="152"/>
      <c r="CY38" s="152"/>
      <c r="CZ38" s="152"/>
      <c r="DA38" s="152"/>
      <c r="DB38" s="152"/>
      <c r="DC38" s="152"/>
      <c r="DD38" s="152"/>
      <c r="DE38" s="152"/>
      <c r="DF38" s="152"/>
      <c r="DG38" s="152"/>
      <c r="DH38" s="152"/>
      <c r="DI38" s="152"/>
      <c r="DJ38" s="152"/>
      <c r="DK38" s="152"/>
      <c r="DL38" s="152"/>
      <c r="DM38" s="152"/>
      <c r="DN38" s="152"/>
      <c r="DO38" s="152"/>
      <c r="DP38" s="152"/>
      <c r="DQ38" s="152"/>
      <c r="DR38" s="152"/>
      <c r="DS38" s="152"/>
      <c r="DT38" s="152"/>
      <c r="DU38" s="152"/>
      <c r="DV38" s="152"/>
      <c r="DW38" s="152"/>
      <c r="DX38" s="152"/>
      <c r="DY38" s="152"/>
      <c r="DZ38" s="152"/>
      <c r="EA38" s="152"/>
      <c r="EB38" s="152"/>
      <c r="EC38" s="152"/>
      <c r="ED38" s="152"/>
      <c r="EE38" s="152"/>
      <c r="EF38" s="152"/>
      <c r="EG38" s="152"/>
      <c r="EH38" s="152"/>
      <c r="EI38" s="152"/>
      <c r="EJ38" s="152"/>
      <c r="EK38" s="152"/>
      <c r="EL38" s="152"/>
      <c r="EM38" s="152"/>
      <c r="EN38" s="152"/>
      <c r="EO38" s="152"/>
      <c r="EP38" s="152"/>
      <c r="EQ38" s="152"/>
    </row>
    <row r="39" spans="1:147" s="237" customFormat="1">
      <c r="A39" s="168">
        <v>3</v>
      </c>
      <c r="B39" s="169" t="s">
        <v>147</v>
      </c>
      <c r="C39" s="168" t="s">
        <v>23</v>
      </c>
      <c r="D39" s="259"/>
      <c r="E39" s="259"/>
      <c r="F39" s="232"/>
      <c r="G39" s="259"/>
      <c r="H39" s="207"/>
      <c r="I39" s="187" t="str">
        <f t="shared" si="0"/>
        <v/>
      </c>
      <c r="J39" s="38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  <c r="BI39" s="152"/>
      <c r="BJ39" s="152"/>
      <c r="BK39" s="152"/>
      <c r="BL39" s="152"/>
      <c r="BM39" s="152"/>
      <c r="BN39" s="152"/>
      <c r="BO39" s="152"/>
      <c r="BP39" s="152"/>
      <c r="BQ39" s="152"/>
      <c r="BR39" s="152"/>
      <c r="BS39" s="152"/>
      <c r="BT39" s="152"/>
      <c r="BU39" s="152"/>
      <c r="BV39" s="152"/>
      <c r="BW39" s="152"/>
      <c r="BX39" s="152"/>
      <c r="BY39" s="152"/>
      <c r="BZ39" s="152"/>
      <c r="CA39" s="152"/>
      <c r="CB39" s="152"/>
      <c r="CC39" s="152"/>
      <c r="CD39" s="152"/>
      <c r="CE39" s="152"/>
      <c r="CF39" s="152"/>
      <c r="CG39" s="152"/>
      <c r="CH39" s="152"/>
      <c r="CI39" s="152"/>
      <c r="CJ39" s="152"/>
      <c r="CK39" s="152"/>
      <c r="CL39" s="152"/>
      <c r="CM39" s="152"/>
      <c r="CN39" s="152"/>
      <c r="CO39" s="152"/>
      <c r="CP39" s="152"/>
      <c r="CQ39" s="152"/>
      <c r="CR39" s="152"/>
      <c r="CS39" s="152"/>
      <c r="CT39" s="152"/>
      <c r="CU39" s="152"/>
      <c r="CV39" s="152"/>
      <c r="CW39" s="152"/>
      <c r="CX39" s="152"/>
      <c r="CY39" s="152"/>
      <c r="CZ39" s="152"/>
      <c r="DA39" s="152"/>
      <c r="DB39" s="152"/>
      <c r="DC39" s="152"/>
      <c r="DD39" s="152"/>
      <c r="DE39" s="152"/>
      <c r="DF39" s="152"/>
      <c r="DG39" s="152"/>
      <c r="DH39" s="152"/>
      <c r="DI39" s="152"/>
      <c r="DJ39" s="152"/>
      <c r="DK39" s="152"/>
      <c r="DL39" s="152"/>
      <c r="DM39" s="152"/>
      <c r="DN39" s="152"/>
      <c r="DO39" s="152"/>
      <c r="DP39" s="152"/>
      <c r="DQ39" s="152"/>
      <c r="DR39" s="152"/>
      <c r="DS39" s="152"/>
      <c r="DT39" s="152"/>
      <c r="DU39" s="152"/>
      <c r="DV39" s="152"/>
      <c r="DW39" s="152"/>
      <c r="DX39" s="152"/>
      <c r="DY39" s="152"/>
      <c r="DZ39" s="152"/>
      <c r="EA39" s="152"/>
      <c r="EB39" s="152"/>
      <c r="EC39" s="152"/>
      <c r="ED39" s="152"/>
      <c r="EE39" s="152"/>
      <c r="EF39" s="152"/>
      <c r="EG39" s="152"/>
      <c r="EH39" s="152"/>
      <c r="EI39" s="152"/>
      <c r="EJ39" s="152"/>
      <c r="EK39" s="152"/>
      <c r="EL39" s="152"/>
      <c r="EM39" s="152"/>
      <c r="EN39" s="152"/>
      <c r="EO39" s="152"/>
      <c r="EP39" s="152"/>
      <c r="EQ39" s="152"/>
    </row>
    <row r="40" spans="1:147" s="237" customFormat="1">
      <c r="A40" s="168" t="s">
        <v>227</v>
      </c>
      <c r="B40" s="169" t="s">
        <v>193</v>
      </c>
      <c r="C40" s="168" t="s">
        <v>23</v>
      </c>
      <c r="D40" s="259"/>
      <c r="E40" s="259"/>
      <c r="F40" s="232"/>
      <c r="G40" s="259"/>
      <c r="H40" s="207"/>
      <c r="I40" s="187" t="str">
        <f t="shared" ref="I40" si="3">IFERROR(H40/F40,"")</f>
        <v/>
      </c>
      <c r="J40" s="38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  <c r="BO40" s="152"/>
      <c r="BP40" s="152"/>
      <c r="BQ40" s="152"/>
      <c r="BR40" s="152"/>
      <c r="BS40" s="152"/>
      <c r="BT40" s="152"/>
      <c r="BU40" s="152"/>
      <c r="BV40" s="152"/>
      <c r="BW40" s="152"/>
      <c r="BX40" s="152"/>
      <c r="BY40" s="152"/>
      <c r="BZ40" s="152"/>
      <c r="CA40" s="152"/>
      <c r="CB40" s="152"/>
      <c r="CC40" s="152"/>
      <c r="CD40" s="152"/>
      <c r="CE40" s="152"/>
      <c r="CF40" s="152"/>
      <c r="CG40" s="152"/>
      <c r="CH40" s="152"/>
      <c r="CI40" s="152"/>
      <c r="CJ40" s="152"/>
      <c r="CK40" s="152"/>
      <c r="CL40" s="152"/>
      <c r="CM40" s="152"/>
      <c r="CN40" s="152"/>
      <c r="CO40" s="152"/>
      <c r="CP40" s="152"/>
      <c r="CQ40" s="152"/>
      <c r="CR40" s="152"/>
      <c r="CS40" s="152"/>
      <c r="CT40" s="152"/>
      <c r="CU40" s="152"/>
      <c r="CV40" s="152"/>
      <c r="CW40" s="152"/>
      <c r="CX40" s="152"/>
      <c r="CY40" s="152"/>
      <c r="CZ40" s="152"/>
      <c r="DA40" s="152"/>
      <c r="DB40" s="152"/>
      <c r="DC40" s="152"/>
      <c r="DD40" s="152"/>
      <c r="DE40" s="152"/>
      <c r="DF40" s="152"/>
      <c r="DG40" s="152"/>
      <c r="DH40" s="152"/>
      <c r="DI40" s="152"/>
      <c r="DJ40" s="152"/>
      <c r="DK40" s="152"/>
      <c r="DL40" s="152"/>
      <c r="DM40" s="152"/>
      <c r="DN40" s="152"/>
      <c r="DO40" s="152"/>
      <c r="DP40" s="152"/>
      <c r="DQ40" s="152"/>
      <c r="DR40" s="152"/>
      <c r="DS40" s="152"/>
      <c r="DT40" s="152"/>
      <c r="DU40" s="152"/>
      <c r="DV40" s="152"/>
      <c r="DW40" s="152"/>
      <c r="DX40" s="152"/>
      <c r="DY40" s="152"/>
      <c r="DZ40" s="152"/>
      <c r="EA40" s="152"/>
      <c r="EB40" s="152"/>
      <c r="EC40" s="152"/>
      <c r="ED40" s="152"/>
      <c r="EE40" s="152"/>
      <c r="EF40" s="152"/>
      <c r="EG40" s="152"/>
      <c r="EH40" s="152"/>
      <c r="EI40" s="152"/>
      <c r="EJ40" s="152"/>
      <c r="EK40" s="152"/>
      <c r="EL40" s="152"/>
      <c r="EM40" s="152"/>
      <c r="EN40" s="152"/>
      <c r="EO40" s="152"/>
      <c r="EP40" s="152"/>
      <c r="EQ40" s="152"/>
    </row>
    <row r="41" spans="1:147" s="38" customFormat="1">
      <c r="A41" s="168">
        <v>3</v>
      </c>
      <c r="B41" s="105" t="s">
        <v>161</v>
      </c>
      <c r="C41" s="168" t="s">
        <v>23</v>
      </c>
      <c r="D41" s="259"/>
      <c r="E41" s="259"/>
      <c r="F41" s="232"/>
      <c r="G41" s="259"/>
      <c r="H41" s="207"/>
      <c r="I41" s="187" t="str">
        <f t="shared" si="0"/>
        <v/>
      </c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  <c r="BH41" s="255"/>
      <c r="BI41" s="255"/>
      <c r="BJ41" s="255"/>
      <c r="BK41" s="255"/>
      <c r="BL41" s="255"/>
      <c r="BM41" s="255"/>
      <c r="BN41" s="255"/>
      <c r="BO41" s="255"/>
      <c r="BP41" s="255"/>
      <c r="BQ41" s="255"/>
      <c r="BR41" s="255"/>
      <c r="BS41" s="255"/>
      <c r="BT41" s="255"/>
      <c r="BU41" s="255"/>
      <c r="BV41" s="255"/>
      <c r="BW41" s="255"/>
      <c r="BX41" s="255"/>
      <c r="BY41" s="255"/>
      <c r="BZ41" s="255"/>
      <c r="CA41" s="255"/>
      <c r="CB41" s="255"/>
      <c r="CC41" s="255"/>
      <c r="CD41" s="255"/>
      <c r="CE41" s="255"/>
      <c r="CF41" s="255"/>
      <c r="CG41" s="255"/>
      <c r="CH41" s="255"/>
      <c r="CI41" s="255"/>
      <c r="CJ41" s="255"/>
      <c r="CK41" s="255"/>
      <c r="CL41" s="255"/>
      <c r="CM41" s="255"/>
      <c r="CN41" s="255"/>
      <c r="CO41" s="255"/>
      <c r="CP41" s="255"/>
      <c r="CQ41" s="255"/>
      <c r="CR41" s="255"/>
      <c r="CS41" s="255"/>
      <c r="CT41" s="255"/>
      <c r="CU41" s="255"/>
      <c r="CV41" s="255"/>
      <c r="CW41" s="255"/>
      <c r="CX41" s="255"/>
      <c r="CY41" s="255"/>
      <c r="CZ41" s="255"/>
      <c r="DA41" s="255"/>
      <c r="DB41" s="255"/>
      <c r="DC41" s="255"/>
      <c r="DD41" s="255"/>
      <c r="DE41" s="255"/>
      <c r="DF41" s="255"/>
      <c r="DG41" s="255"/>
      <c r="DH41" s="255"/>
      <c r="DI41" s="255"/>
      <c r="DJ41" s="255"/>
      <c r="DK41" s="255"/>
      <c r="DL41" s="255"/>
      <c r="DM41" s="255"/>
      <c r="DN41" s="255"/>
      <c r="DO41" s="255"/>
      <c r="DP41" s="255"/>
      <c r="DQ41" s="255"/>
      <c r="DR41" s="255"/>
      <c r="DS41" s="255"/>
      <c r="DT41" s="255"/>
      <c r="DU41" s="255"/>
      <c r="DV41" s="255"/>
      <c r="DW41" s="255"/>
      <c r="DX41" s="255"/>
      <c r="DY41" s="255"/>
      <c r="DZ41" s="255"/>
      <c r="EA41" s="255"/>
      <c r="EB41" s="255"/>
      <c r="EC41" s="255"/>
      <c r="ED41" s="255"/>
      <c r="EE41" s="255"/>
      <c r="EF41" s="255"/>
      <c r="EG41" s="255"/>
      <c r="EH41" s="255"/>
      <c r="EI41" s="255"/>
      <c r="EJ41" s="255"/>
      <c r="EK41" s="255"/>
      <c r="EL41" s="255"/>
      <c r="EM41" s="255"/>
      <c r="EN41" s="255"/>
      <c r="EO41" s="255"/>
      <c r="EP41" s="255"/>
      <c r="EQ41" s="255"/>
    </row>
    <row r="42" spans="1:147" s="38" customFormat="1">
      <c r="A42" s="168">
        <v>2</v>
      </c>
      <c r="B42" s="169" t="s">
        <v>160</v>
      </c>
      <c r="C42" s="168" t="s">
        <v>23</v>
      </c>
      <c r="D42" s="259"/>
      <c r="E42" s="259"/>
      <c r="F42" s="232"/>
      <c r="G42" s="259"/>
      <c r="H42" s="207"/>
      <c r="I42" s="187" t="str">
        <f t="shared" si="0"/>
        <v/>
      </c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  <c r="BH42" s="255"/>
      <c r="BI42" s="255"/>
      <c r="BJ42" s="255"/>
      <c r="BK42" s="255"/>
      <c r="BL42" s="255"/>
      <c r="BM42" s="255"/>
      <c r="BN42" s="255"/>
      <c r="BO42" s="255"/>
      <c r="BP42" s="255"/>
      <c r="BQ42" s="255"/>
      <c r="BR42" s="255"/>
      <c r="BS42" s="255"/>
      <c r="BT42" s="255"/>
      <c r="BU42" s="255"/>
      <c r="BV42" s="255"/>
      <c r="BW42" s="255"/>
      <c r="BX42" s="255"/>
      <c r="BY42" s="255"/>
      <c r="BZ42" s="255"/>
      <c r="CA42" s="255"/>
      <c r="CB42" s="255"/>
      <c r="CC42" s="255"/>
      <c r="CD42" s="255"/>
      <c r="CE42" s="255"/>
      <c r="CF42" s="255"/>
      <c r="CG42" s="255"/>
      <c r="CH42" s="255"/>
      <c r="CI42" s="255"/>
      <c r="CJ42" s="255"/>
      <c r="CK42" s="255"/>
      <c r="CL42" s="255"/>
      <c r="CM42" s="255"/>
      <c r="CN42" s="255"/>
      <c r="CO42" s="255"/>
      <c r="CP42" s="255"/>
      <c r="CQ42" s="255"/>
      <c r="CR42" s="255"/>
      <c r="CS42" s="255"/>
      <c r="CT42" s="255"/>
      <c r="CU42" s="255"/>
      <c r="CV42" s="255"/>
      <c r="CW42" s="255"/>
      <c r="CX42" s="255"/>
      <c r="CY42" s="255"/>
      <c r="CZ42" s="255"/>
      <c r="DA42" s="255"/>
      <c r="DB42" s="255"/>
      <c r="DC42" s="255"/>
      <c r="DD42" s="255"/>
      <c r="DE42" s="255"/>
      <c r="DF42" s="255"/>
      <c r="DG42" s="255"/>
      <c r="DH42" s="255"/>
      <c r="DI42" s="255"/>
      <c r="DJ42" s="255"/>
      <c r="DK42" s="255"/>
      <c r="DL42" s="255"/>
      <c r="DM42" s="255"/>
      <c r="DN42" s="255"/>
      <c r="DO42" s="255"/>
      <c r="DP42" s="255"/>
      <c r="DQ42" s="255"/>
      <c r="DR42" s="255"/>
      <c r="DS42" s="255"/>
      <c r="DT42" s="255"/>
      <c r="DU42" s="255"/>
      <c r="DV42" s="255"/>
      <c r="DW42" s="255"/>
      <c r="DX42" s="255"/>
      <c r="DY42" s="255"/>
      <c r="DZ42" s="255"/>
      <c r="EA42" s="255"/>
      <c r="EB42" s="255"/>
      <c r="EC42" s="255"/>
      <c r="ED42" s="255"/>
      <c r="EE42" s="255"/>
      <c r="EF42" s="255"/>
      <c r="EG42" s="255"/>
      <c r="EH42" s="255"/>
      <c r="EI42" s="255"/>
      <c r="EJ42" s="255"/>
      <c r="EK42" s="255"/>
      <c r="EL42" s="255"/>
      <c r="EM42" s="255"/>
      <c r="EN42" s="255"/>
      <c r="EO42" s="255"/>
      <c r="EP42" s="255"/>
      <c r="EQ42" s="255"/>
    </row>
    <row r="43" spans="1:147" s="38" customFormat="1">
      <c r="A43" s="168" t="s">
        <v>229</v>
      </c>
      <c r="B43" s="169" t="s">
        <v>208</v>
      </c>
      <c r="C43" s="168" t="s">
        <v>23</v>
      </c>
      <c r="D43" s="259"/>
      <c r="E43" s="259"/>
      <c r="F43" s="232"/>
      <c r="G43" s="259"/>
      <c r="H43" s="207"/>
      <c r="I43" s="187" t="str">
        <f t="shared" si="0"/>
        <v/>
      </c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  <c r="BH43" s="255"/>
      <c r="BI43" s="255"/>
      <c r="BJ43" s="255"/>
      <c r="BK43" s="255"/>
      <c r="BL43" s="255"/>
      <c r="BM43" s="255"/>
      <c r="BN43" s="255"/>
      <c r="BO43" s="255"/>
      <c r="BP43" s="255"/>
      <c r="BQ43" s="255"/>
      <c r="BR43" s="255"/>
      <c r="BS43" s="255"/>
      <c r="BT43" s="255"/>
      <c r="BU43" s="255"/>
      <c r="BV43" s="255"/>
      <c r="BW43" s="255"/>
      <c r="BX43" s="255"/>
      <c r="BY43" s="255"/>
      <c r="BZ43" s="255"/>
      <c r="CA43" s="255"/>
      <c r="CB43" s="255"/>
      <c r="CC43" s="255"/>
      <c r="CD43" s="255"/>
      <c r="CE43" s="255"/>
      <c r="CF43" s="255"/>
      <c r="CG43" s="255"/>
      <c r="CH43" s="255"/>
      <c r="CI43" s="255"/>
      <c r="CJ43" s="255"/>
      <c r="CK43" s="255"/>
      <c r="CL43" s="255"/>
      <c r="CM43" s="255"/>
      <c r="CN43" s="255"/>
      <c r="CO43" s="255"/>
      <c r="CP43" s="255"/>
      <c r="CQ43" s="255"/>
      <c r="CR43" s="255"/>
      <c r="CS43" s="255"/>
      <c r="CT43" s="255"/>
      <c r="CU43" s="255"/>
      <c r="CV43" s="255"/>
      <c r="CW43" s="255"/>
      <c r="CX43" s="255"/>
      <c r="CY43" s="255"/>
      <c r="CZ43" s="255"/>
      <c r="DA43" s="255"/>
      <c r="DB43" s="255"/>
      <c r="DC43" s="255"/>
      <c r="DD43" s="255"/>
      <c r="DE43" s="255"/>
      <c r="DF43" s="255"/>
      <c r="DG43" s="255"/>
      <c r="DH43" s="255"/>
      <c r="DI43" s="255"/>
      <c r="DJ43" s="255"/>
      <c r="DK43" s="255"/>
      <c r="DL43" s="255"/>
      <c r="DM43" s="255"/>
      <c r="DN43" s="255"/>
      <c r="DO43" s="255"/>
      <c r="DP43" s="255"/>
      <c r="DQ43" s="255"/>
      <c r="DR43" s="255"/>
      <c r="DS43" s="255"/>
      <c r="DT43" s="255"/>
      <c r="DU43" s="255"/>
      <c r="DV43" s="255"/>
      <c r="DW43" s="255"/>
      <c r="DX43" s="255"/>
      <c r="DY43" s="255"/>
      <c r="DZ43" s="255"/>
      <c r="EA43" s="255"/>
      <c r="EB43" s="255"/>
      <c r="EC43" s="255"/>
      <c r="ED43" s="255"/>
      <c r="EE43" s="255"/>
      <c r="EF43" s="255"/>
      <c r="EG43" s="255"/>
      <c r="EH43" s="255"/>
      <c r="EI43" s="255"/>
      <c r="EJ43" s="255"/>
      <c r="EK43" s="255"/>
      <c r="EL43" s="255"/>
      <c r="EM43" s="255"/>
      <c r="EN43" s="255"/>
      <c r="EO43" s="255"/>
      <c r="EP43" s="255"/>
      <c r="EQ43" s="255"/>
    </row>
    <row r="44" spans="1:147" s="75" customFormat="1">
      <c r="A44" s="106" t="s">
        <v>226</v>
      </c>
      <c r="B44" s="169" t="s">
        <v>209</v>
      </c>
      <c r="C44" s="168" t="s">
        <v>23</v>
      </c>
      <c r="D44" s="277"/>
      <c r="E44" s="277"/>
      <c r="F44" s="278"/>
      <c r="G44" s="277"/>
      <c r="H44" s="279"/>
      <c r="I44" s="280" t="str">
        <f t="shared" ref="I44" si="4">IFERROR(H44/F44,"")</f>
        <v/>
      </c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3"/>
      <c r="AN44" s="283"/>
      <c r="AO44" s="283"/>
      <c r="AP44" s="283"/>
      <c r="AQ44" s="283"/>
      <c r="AR44" s="283"/>
      <c r="AS44" s="283"/>
      <c r="AT44" s="283"/>
      <c r="AU44" s="283"/>
      <c r="AV44" s="283"/>
      <c r="AW44" s="283"/>
      <c r="AX44" s="283"/>
      <c r="AY44" s="283"/>
      <c r="AZ44" s="283"/>
      <c r="BA44" s="283"/>
      <c r="BB44" s="283"/>
      <c r="BC44" s="283"/>
      <c r="BD44" s="283"/>
      <c r="BE44" s="283"/>
      <c r="BF44" s="283"/>
      <c r="BG44" s="283"/>
      <c r="BH44" s="283"/>
      <c r="BI44" s="283"/>
      <c r="BJ44" s="283"/>
      <c r="BK44" s="283"/>
      <c r="BL44" s="283"/>
      <c r="BM44" s="283"/>
      <c r="BN44" s="283"/>
      <c r="BO44" s="283"/>
      <c r="BP44" s="283"/>
      <c r="BQ44" s="283"/>
      <c r="BR44" s="283"/>
      <c r="BS44" s="283"/>
      <c r="BT44" s="283"/>
      <c r="BU44" s="283"/>
      <c r="BV44" s="283"/>
      <c r="BW44" s="283"/>
      <c r="BX44" s="283"/>
      <c r="BY44" s="283"/>
      <c r="BZ44" s="283"/>
      <c r="CA44" s="283"/>
      <c r="CB44" s="283"/>
      <c r="CC44" s="283"/>
      <c r="CD44" s="283"/>
      <c r="CE44" s="283"/>
      <c r="CF44" s="283"/>
      <c r="CG44" s="283"/>
      <c r="CH44" s="283"/>
      <c r="CI44" s="283"/>
      <c r="CJ44" s="283"/>
      <c r="CK44" s="283"/>
      <c r="CL44" s="283"/>
      <c r="CM44" s="283"/>
      <c r="CN44" s="283"/>
      <c r="CO44" s="283"/>
      <c r="CP44" s="283"/>
      <c r="CQ44" s="283"/>
      <c r="CR44" s="283"/>
      <c r="CS44" s="283"/>
      <c r="CT44" s="283"/>
      <c r="CU44" s="283"/>
      <c r="CV44" s="283"/>
      <c r="CW44" s="283"/>
      <c r="CX44" s="283"/>
      <c r="CY44" s="283"/>
      <c r="CZ44" s="283"/>
      <c r="DA44" s="283"/>
      <c r="DB44" s="283"/>
      <c r="DC44" s="283"/>
      <c r="DD44" s="283"/>
      <c r="DE44" s="283"/>
      <c r="DF44" s="283"/>
      <c r="DG44" s="283"/>
      <c r="DH44" s="283"/>
      <c r="DI44" s="283"/>
      <c r="DJ44" s="283"/>
      <c r="DK44" s="283"/>
      <c r="DL44" s="283"/>
      <c r="DM44" s="283"/>
      <c r="DN44" s="283"/>
      <c r="DO44" s="283"/>
      <c r="DP44" s="283"/>
      <c r="DQ44" s="283"/>
      <c r="DR44" s="283"/>
      <c r="DS44" s="283"/>
      <c r="DT44" s="283"/>
      <c r="DU44" s="283"/>
      <c r="DV44" s="283"/>
      <c r="DW44" s="283"/>
      <c r="DX44" s="283"/>
      <c r="DY44" s="283"/>
      <c r="DZ44" s="283"/>
      <c r="EA44" s="283"/>
      <c r="EB44" s="283"/>
      <c r="EC44" s="283"/>
      <c r="ED44" s="283"/>
      <c r="EE44" s="283"/>
      <c r="EF44" s="283"/>
      <c r="EG44" s="283"/>
      <c r="EH44" s="283"/>
      <c r="EI44" s="283"/>
      <c r="EJ44" s="283"/>
      <c r="EK44" s="283"/>
      <c r="EL44" s="283"/>
      <c r="EM44" s="283"/>
      <c r="EN44" s="283"/>
      <c r="EO44" s="283"/>
      <c r="EP44" s="283"/>
      <c r="EQ44" s="283"/>
    </row>
    <row r="45" spans="1:147" s="38" customFormat="1">
      <c r="A45" s="106">
        <v>2</v>
      </c>
      <c r="B45" s="105" t="s">
        <v>172</v>
      </c>
      <c r="C45" s="168" t="s">
        <v>23</v>
      </c>
      <c r="D45" s="259"/>
      <c r="E45" s="259"/>
      <c r="F45" s="232"/>
      <c r="G45" s="259"/>
      <c r="H45" s="207"/>
      <c r="I45" s="187" t="str">
        <f t="shared" ref="I45" si="5">IFERROR(H45/F45,"")</f>
        <v/>
      </c>
    </row>
    <row r="46" spans="1:147">
      <c r="A46" s="168" t="s">
        <v>227</v>
      </c>
      <c r="B46" s="90" t="s">
        <v>88</v>
      </c>
      <c r="C46" s="82" t="s">
        <v>23</v>
      </c>
      <c r="D46" s="259"/>
      <c r="E46" s="259"/>
      <c r="F46" s="232"/>
      <c r="G46" s="259"/>
      <c r="H46" s="207"/>
      <c r="I46" s="187" t="str">
        <f t="shared" si="0"/>
        <v/>
      </c>
      <c r="J46" s="38"/>
    </row>
    <row r="47" spans="1:147">
      <c r="A47" s="82" t="s">
        <v>168</v>
      </c>
      <c r="B47" s="90" t="s">
        <v>74</v>
      </c>
      <c r="C47" s="82" t="s">
        <v>23</v>
      </c>
      <c r="D47" s="259"/>
      <c r="E47" s="259"/>
      <c r="F47" s="232"/>
      <c r="G47" s="259"/>
      <c r="H47" s="207"/>
      <c r="I47" s="187" t="str">
        <f t="shared" si="0"/>
        <v/>
      </c>
      <c r="J47" s="38"/>
    </row>
    <row r="48" spans="1:147" s="290" customFormat="1">
      <c r="A48" s="106" t="s">
        <v>233</v>
      </c>
      <c r="B48" s="105" t="s">
        <v>124</v>
      </c>
      <c r="C48" s="106" t="s">
        <v>23</v>
      </c>
      <c r="D48" s="287"/>
      <c r="E48" s="287"/>
      <c r="F48" s="288"/>
      <c r="G48" s="287"/>
      <c r="H48" s="208"/>
      <c r="I48" s="289" t="str">
        <f t="shared" si="0"/>
        <v/>
      </c>
    </row>
    <row r="49" spans="1:531" s="38" customFormat="1">
      <c r="A49" s="168">
        <v>3</v>
      </c>
      <c r="B49" s="105" t="s">
        <v>162</v>
      </c>
      <c r="C49" s="106" t="s">
        <v>23</v>
      </c>
      <c r="D49" s="259"/>
      <c r="E49" s="259"/>
      <c r="F49" s="232"/>
      <c r="G49" s="259"/>
      <c r="H49" s="207"/>
      <c r="I49" s="187" t="str">
        <f t="shared" si="0"/>
        <v/>
      </c>
    </row>
    <row r="50" spans="1:531">
      <c r="A50" s="168" t="s">
        <v>227</v>
      </c>
      <c r="B50" s="90" t="s">
        <v>73</v>
      </c>
      <c r="C50" s="82" t="s">
        <v>23</v>
      </c>
      <c r="D50" s="259"/>
      <c r="E50" s="259"/>
      <c r="F50" s="232"/>
      <c r="G50" s="259"/>
      <c r="H50" s="207"/>
      <c r="I50" s="187" t="str">
        <f t="shared" si="0"/>
        <v/>
      </c>
      <c r="J50" s="38"/>
    </row>
    <row r="51" spans="1:531" s="290" customFormat="1">
      <c r="A51" s="106" t="s">
        <v>228</v>
      </c>
      <c r="B51" s="105" t="s">
        <v>89</v>
      </c>
      <c r="C51" s="106" t="s">
        <v>23</v>
      </c>
      <c r="D51" s="287"/>
      <c r="E51" s="287"/>
      <c r="F51" s="288"/>
      <c r="G51" s="287"/>
      <c r="H51" s="208"/>
      <c r="I51" s="289" t="str">
        <f t="shared" si="0"/>
        <v/>
      </c>
    </row>
    <row r="52" spans="1:531">
      <c r="A52" s="162">
        <v>4</v>
      </c>
      <c r="B52" s="164" t="s">
        <v>112</v>
      </c>
      <c r="C52" s="165" t="s">
        <v>23</v>
      </c>
      <c r="D52" s="259"/>
      <c r="E52" s="259"/>
      <c r="F52" s="232"/>
      <c r="G52" s="259"/>
      <c r="H52" s="207"/>
      <c r="I52" s="187" t="str">
        <f t="shared" si="0"/>
        <v/>
      </c>
      <c r="J52" s="38"/>
    </row>
    <row r="53" spans="1:531">
      <c r="A53" s="162">
        <v>4</v>
      </c>
      <c r="B53" s="163" t="s">
        <v>113</v>
      </c>
      <c r="C53" s="162" t="s">
        <v>23</v>
      </c>
      <c r="D53" s="259"/>
      <c r="E53" s="259"/>
      <c r="F53" s="232"/>
      <c r="G53" s="259"/>
      <c r="H53" s="207"/>
      <c r="I53" s="187" t="str">
        <f t="shared" si="0"/>
        <v/>
      </c>
      <c r="J53" s="38"/>
    </row>
    <row r="54" spans="1:531">
      <c r="A54" s="162">
        <v>4</v>
      </c>
      <c r="B54" s="163" t="s">
        <v>114</v>
      </c>
      <c r="C54" s="162" t="s">
        <v>23</v>
      </c>
      <c r="D54" s="259"/>
      <c r="E54" s="259"/>
      <c r="F54" s="232"/>
      <c r="G54" s="259"/>
      <c r="H54" s="207"/>
      <c r="I54" s="187" t="str">
        <f t="shared" si="0"/>
        <v/>
      </c>
      <c r="J54" s="38"/>
    </row>
    <row r="55" spans="1:531">
      <c r="A55" s="168">
        <v>6</v>
      </c>
      <c r="B55" s="169" t="s">
        <v>131</v>
      </c>
      <c r="C55" s="168" t="s">
        <v>23</v>
      </c>
      <c r="D55" s="259"/>
      <c r="E55" s="259"/>
      <c r="F55" s="232"/>
      <c r="G55" s="259"/>
      <c r="H55" s="207"/>
      <c r="I55" s="187" t="str">
        <f t="shared" si="0"/>
        <v/>
      </c>
      <c r="J55" s="38"/>
    </row>
    <row r="56" spans="1:531">
      <c r="A56" s="168">
        <v>6</v>
      </c>
      <c r="B56" s="169" t="s">
        <v>205</v>
      </c>
      <c r="C56" s="168" t="s">
        <v>23</v>
      </c>
      <c r="D56" s="259"/>
      <c r="E56" s="259"/>
      <c r="F56" s="232"/>
      <c r="G56" s="259"/>
      <c r="H56" s="207"/>
      <c r="I56" s="187" t="str">
        <f t="shared" si="0"/>
        <v/>
      </c>
      <c r="J56" s="38"/>
    </row>
    <row r="57" spans="1:531">
      <c r="A57" s="168">
        <v>5</v>
      </c>
      <c r="B57" s="169" t="s">
        <v>145</v>
      </c>
      <c r="C57" s="168" t="s">
        <v>23</v>
      </c>
      <c r="D57" s="259"/>
      <c r="E57" s="259"/>
      <c r="F57" s="232"/>
      <c r="G57" s="259"/>
      <c r="H57" s="207"/>
      <c r="I57" s="187" t="str">
        <f t="shared" si="0"/>
        <v/>
      </c>
      <c r="J57" s="38"/>
    </row>
    <row r="58" spans="1:531">
      <c r="A58" s="168" t="s">
        <v>61</v>
      </c>
      <c r="B58" s="238" t="s">
        <v>191</v>
      </c>
      <c r="C58" s="168" t="s">
        <v>23</v>
      </c>
      <c r="D58" s="259"/>
      <c r="E58" s="259"/>
      <c r="F58" s="232"/>
      <c r="G58" s="259"/>
      <c r="H58" s="207"/>
      <c r="I58" s="187" t="str">
        <f t="shared" si="0"/>
        <v/>
      </c>
      <c r="J58" s="38"/>
      <c r="TK58" t="s">
        <v>149</v>
      </c>
    </row>
    <row r="59" spans="1:531">
      <c r="A59" s="168" t="s">
        <v>61</v>
      </c>
      <c r="B59" s="238" t="s">
        <v>82</v>
      </c>
      <c r="C59" s="168" t="s">
        <v>23</v>
      </c>
      <c r="D59" s="259"/>
      <c r="E59" s="259"/>
      <c r="F59" s="232"/>
      <c r="G59" s="259"/>
      <c r="H59" s="207"/>
      <c r="I59" s="187" t="str">
        <f t="shared" si="0"/>
        <v/>
      </c>
      <c r="J59" s="38"/>
      <c r="TK59" s="38" t="s">
        <v>149</v>
      </c>
    </row>
    <row r="60" spans="1:531" s="38" customFormat="1">
      <c r="A60" s="168" t="s">
        <v>224</v>
      </c>
      <c r="B60" s="238" t="s">
        <v>220</v>
      </c>
      <c r="C60" s="168" t="s">
        <v>23</v>
      </c>
      <c r="D60" s="259"/>
      <c r="E60" s="259"/>
      <c r="F60" s="232"/>
      <c r="G60" s="259"/>
      <c r="H60" s="207"/>
      <c r="I60" s="187" t="str">
        <f t="shared" ref="I60:I61" si="6">IFERROR(H60/F60,"")</f>
        <v/>
      </c>
      <c r="TK60" s="38" t="s">
        <v>149</v>
      </c>
    </row>
    <row r="61" spans="1:531" s="38" customFormat="1">
      <c r="A61" s="168" t="s">
        <v>224</v>
      </c>
      <c r="B61" s="238" t="s">
        <v>219</v>
      </c>
      <c r="C61" s="168" t="s">
        <v>23</v>
      </c>
      <c r="D61" s="259"/>
      <c r="E61" s="259"/>
      <c r="F61" s="232"/>
      <c r="G61" s="259"/>
      <c r="H61" s="207"/>
      <c r="I61" s="187" t="str">
        <f t="shared" si="6"/>
        <v/>
      </c>
      <c r="TK61" s="38" t="s">
        <v>149</v>
      </c>
    </row>
    <row r="62" spans="1:531">
      <c r="A62" s="168" t="s">
        <v>225</v>
      </c>
      <c r="B62" s="238" t="s">
        <v>77</v>
      </c>
      <c r="C62" s="168" t="s">
        <v>23</v>
      </c>
      <c r="D62" s="259"/>
      <c r="E62" s="259"/>
      <c r="F62" s="232"/>
      <c r="G62" s="259"/>
      <c r="H62" s="207"/>
      <c r="I62" s="187" t="str">
        <f t="shared" si="0"/>
        <v/>
      </c>
      <c r="J62" s="38"/>
    </row>
    <row r="63" spans="1:531" s="38" customFormat="1">
      <c r="A63" s="168">
        <v>5</v>
      </c>
      <c r="B63" s="238" t="s">
        <v>203</v>
      </c>
      <c r="C63" s="168" t="s">
        <v>23</v>
      </c>
      <c r="D63" s="259"/>
      <c r="E63" s="259"/>
      <c r="F63" s="232"/>
      <c r="G63" s="259"/>
      <c r="H63" s="207"/>
      <c r="I63" s="187" t="str">
        <f t="shared" ref="I63" si="7">IFERROR(H63/F63,"")</f>
        <v/>
      </c>
    </row>
    <row r="64" spans="1:531">
      <c r="A64" s="168" t="s">
        <v>227</v>
      </c>
      <c r="B64" s="238" t="s">
        <v>194</v>
      </c>
      <c r="C64" s="168" t="s">
        <v>23</v>
      </c>
      <c r="D64" s="259"/>
      <c r="E64" s="259"/>
      <c r="F64" s="232"/>
      <c r="G64" s="259"/>
      <c r="H64" s="207"/>
      <c r="I64" s="187" t="str">
        <f t="shared" si="0"/>
        <v/>
      </c>
      <c r="J64" s="38"/>
    </row>
    <row r="65" spans="1:10">
      <c r="A65" s="168" t="s">
        <v>236</v>
      </c>
      <c r="B65" s="238" t="s">
        <v>156</v>
      </c>
      <c r="C65" s="168" t="s">
        <v>23</v>
      </c>
      <c r="D65" s="259"/>
      <c r="E65" s="259"/>
      <c r="F65" s="232"/>
      <c r="G65" s="259"/>
      <c r="H65" s="207"/>
      <c r="I65" s="187" t="str">
        <f t="shared" si="0"/>
        <v/>
      </c>
      <c r="J65" s="38"/>
    </row>
    <row r="66" spans="1:10">
      <c r="A66" s="168" t="s">
        <v>236</v>
      </c>
      <c r="B66" s="238" t="s">
        <v>153</v>
      </c>
      <c r="C66" s="168" t="s">
        <v>23</v>
      </c>
      <c r="D66" s="259"/>
      <c r="E66" s="259"/>
      <c r="F66" s="232"/>
      <c r="G66" s="259"/>
      <c r="H66" s="207"/>
      <c r="I66" s="187" t="str">
        <f t="shared" ref="I66:I75" si="8">IFERROR(H66/F66,"")</f>
        <v/>
      </c>
      <c r="J66" s="38"/>
    </row>
    <row r="67" spans="1:10">
      <c r="A67" s="168" t="s">
        <v>236</v>
      </c>
      <c r="B67" s="238" t="s">
        <v>154</v>
      </c>
      <c r="C67" s="168" t="s">
        <v>23</v>
      </c>
      <c r="D67" s="259"/>
      <c r="E67" s="259"/>
      <c r="F67" s="232"/>
      <c r="G67" s="259"/>
      <c r="H67" s="207"/>
      <c r="I67" s="187" t="str">
        <f t="shared" si="8"/>
        <v/>
      </c>
      <c r="J67" s="38"/>
    </row>
    <row r="68" spans="1:10">
      <c r="A68" s="168" t="s">
        <v>236</v>
      </c>
      <c r="B68" s="238" t="s">
        <v>155</v>
      </c>
      <c r="C68" s="168" t="s">
        <v>23</v>
      </c>
      <c r="D68" s="259"/>
      <c r="E68" s="259"/>
      <c r="F68" s="232"/>
      <c r="G68" s="259"/>
      <c r="H68" s="207"/>
      <c r="I68" s="187" t="str">
        <f t="shared" si="8"/>
        <v/>
      </c>
      <c r="J68" s="38"/>
    </row>
    <row r="69" spans="1:10">
      <c r="A69" s="168">
        <v>3</v>
      </c>
      <c r="B69" s="238" t="s">
        <v>163</v>
      </c>
      <c r="C69" s="168" t="s">
        <v>23</v>
      </c>
      <c r="D69" s="259"/>
      <c r="E69" s="259"/>
      <c r="F69" s="232"/>
      <c r="G69" s="259"/>
      <c r="H69" s="207"/>
      <c r="I69" s="187" t="str">
        <f t="shared" si="8"/>
        <v/>
      </c>
      <c r="J69" s="38"/>
    </row>
    <row r="70" spans="1:10">
      <c r="A70" s="168" t="s">
        <v>237</v>
      </c>
      <c r="B70" s="238" t="s">
        <v>177</v>
      </c>
      <c r="C70" s="168" t="s">
        <v>24</v>
      </c>
      <c r="D70" s="259"/>
      <c r="E70" s="259"/>
      <c r="F70" s="232"/>
      <c r="G70" s="259"/>
      <c r="H70" s="207"/>
      <c r="I70" s="187" t="str">
        <f t="shared" si="8"/>
        <v/>
      </c>
      <c r="J70" s="38"/>
    </row>
    <row r="71" spans="1:10">
      <c r="A71" s="168" t="s">
        <v>175</v>
      </c>
      <c r="B71" s="238" t="s">
        <v>75</v>
      </c>
      <c r="C71" s="168" t="s">
        <v>23</v>
      </c>
      <c r="D71" s="259"/>
      <c r="E71" s="259"/>
      <c r="F71" s="232"/>
      <c r="G71" s="259"/>
      <c r="H71" s="207"/>
      <c r="I71" s="187" t="str">
        <f t="shared" si="8"/>
        <v/>
      </c>
      <c r="J71" s="38"/>
    </row>
    <row r="72" spans="1:10">
      <c r="A72" s="168" t="s">
        <v>231</v>
      </c>
      <c r="B72" s="238" t="s">
        <v>83</v>
      </c>
      <c r="C72" s="168" t="s">
        <v>23</v>
      </c>
      <c r="D72" s="259"/>
      <c r="E72" s="259"/>
      <c r="F72" s="232"/>
      <c r="G72" s="259"/>
      <c r="H72" s="207"/>
      <c r="I72" s="187" t="str">
        <f t="shared" si="8"/>
        <v/>
      </c>
      <c r="J72" s="38"/>
    </row>
    <row r="73" spans="1:10">
      <c r="A73" s="168">
        <v>3</v>
      </c>
      <c r="B73" s="238" t="s">
        <v>93</v>
      </c>
      <c r="C73" s="168" t="s">
        <v>23</v>
      </c>
      <c r="D73" s="259"/>
      <c r="E73" s="259"/>
      <c r="F73" s="232"/>
      <c r="G73" s="259"/>
      <c r="H73" s="207"/>
      <c r="I73" s="187" t="str">
        <f t="shared" si="8"/>
        <v/>
      </c>
      <c r="J73" s="38"/>
    </row>
    <row r="74" spans="1:10">
      <c r="A74" s="168" t="s">
        <v>238</v>
      </c>
      <c r="B74" s="238" t="s">
        <v>42</v>
      </c>
      <c r="C74" s="168" t="s">
        <v>24</v>
      </c>
      <c r="D74" s="259"/>
      <c r="E74" s="259"/>
      <c r="F74" s="232"/>
      <c r="G74" s="259"/>
      <c r="H74" s="207"/>
      <c r="I74" s="187" t="str">
        <f t="shared" si="8"/>
        <v/>
      </c>
      <c r="J74" s="38"/>
    </row>
    <row r="75" spans="1:10">
      <c r="A75" s="168">
        <v>4</v>
      </c>
      <c r="B75" s="238" t="s">
        <v>81</v>
      </c>
      <c r="C75" s="168" t="s">
        <v>23</v>
      </c>
      <c r="D75" s="259"/>
      <c r="E75" s="259"/>
      <c r="F75" s="232"/>
      <c r="G75" s="259"/>
      <c r="H75" s="207"/>
      <c r="I75" s="187" t="str">
        <f t="shared" si="8"/>
        <v/>
      </c>
      <c r="J75" s="38"/>
    </row>
    <row r="76" spans="1:10">
      <c r="A76" s="168" t="s">
        <v>61</v>
      </c>
      <c r="B76" s="246" t="s">
        <v>78</v>
      </c>
      <c r="C76" s="168" t="s">
        <v>23</v>
      </c>
      <c r="D76" s="259"/>
      <c r="E76" s="259"/>
      <c r="F76" s="232"/>
      <c r="G76" s="259"/>
      <c r="H76" s="207"/>
      <c r="I76" s="187" t="str">
        <f t="shared" ref="I76" si="9">IFERROR(H76/F76,"")</f>
        <v/>
      </c>
    </row>
  </sheetData>
  <sheetProtection algorithmName="SHA-512" hashValue="e/uP1l0hwx7LguDXDKc3E6iH5TnHk7xCE1DunSIvJov5wpupIXM5o7NRsRBmHs6elDsJ9f6m8TtGEwZps87D1A==" saltValue="9o+vq4BB+TiO/m7hRGYnkQ==" spinCount="100000" sheet="1" formatCells="0" formatColumns="0" formatRows="0"/>
  <sortState ref="A2:C46">
    <sortCondition ref="B1"/>
  </sortState>
  <mergeCells count="2">
    <mergeCell ref="A2:F2"/>
    <mergeCell ref="B5:F5"/>
  </mergeCells>
  <pageMargins left="0.7" right="0.7" top="0.75" bottom="0.75" header="0.3" footer="0.3"/>
  <pageSetup paperSize="9" orientation="portrait" verticalDpi="9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6"/>
    <pageSetUpPr fitToPage="1"/>
  </sheetPr>
  <dimension ref="A1:I75"/>
  <sheetViews>
    <sheetView topLeftCell="B10" workbookViewId="0">
      <selection activeCell="D20" sqref="D20"/>
    </sheetView>
  </sheetViews>
  <sheetFormatPr defaultColWidth="9.109375" defaultRowHeight="13.8"/>
  <cols>
    <col min="1" max="1" width="9.109375" style="49" customWidth="1"/>
    <col min="2" max="2" width="66.44140625" style="31" bestFit="1" customWidth="1"/>
    <col min="3" max="3" width="13.33203125" style="42" customWidth="1"/>
    <col min="4" max="4" width="12.44140625" style="42" customWidth="1"/>
    <col min="5" max="5" width="15" style="31" customWidth="1"/>
    <col min="6" max="6" width="9.109375" style="31" customWidth="1"/>
    <col min="7" max="7" width="25.109375" style="31" bestFit="1" customWidth="1"/>
    <col min="8" max="16384" width="9.109375" style="31"/>
  </cols>
  <sheetData>
    <row r="1" spans="1:9">
      <c r="A1" s="31" t="s">
        <v>186</v>
      </c>
      <c r="C1" s="1" t="s">
        <v>130</v>
      </c>
    </row>
    <row r="2" spans="1:9" ht="51" customHeight="1">
      <c r="A2" s="322" t="str">
        <f>'CMU PAH Price Schedule Oct 2020'!A3:F3</f>
        <v>NHS National Framework Agreement Home Delivery Service – Pulmonary Hypertension
Period of framework:  1 June 2020 to 31 May 2022 with options to extend for up to a total period of 24 months.
Framework reference number:  CM/MSR/17/5539</v>
      </c>
      <c r="B2" s="323"/>
      <c r="C2" s="323"/>
      <c r="D2" s="323"/>
      <c r="E2" s="323"/>
      <c r="F2" s="323"/>
      <c r="G2" s="324"/>
    </row>
    <row r="3" spans="1:9" ht="27.6" customHeight="1">
      <c r="A3" s="269" t="str">
        <f>'CMU PAH Price Schedule Oct 2020'!A4</f>
        <v>Commercial Schedule _ Document No.6</v>
      </c>
      <c r="B3" s="271"/>
      <c r="C3" s="1"/>
      <c r="D3" s="216"/>
    </row>
    <row r="4" spans="1:9" ht="21.6" customHeight="1">
      <c r="A4" s="267" t="s">
        <v>187</v>
      </c>
      <c r="B4" s="267" t="str">
        <f>'CMU PAH Price Schedule Oct 2020'!B6</f>
        <v xml:space="preserve">Please enter your Company Name Here </v>
      </c>
      <c r="C4" s="1"/>
      <c r="D4" s="1"/>
      <c r="E4" s="216"/>
    </row>
    <row r="5" spans="1:9" ht="22.95" customHeight="1">
      <c r="A5" s="41" t="s">
        <v>271</v>
      </c>
    </row>
    <row r="6" spans="1:9">
      <c r="A6" s="41"/>
      <c r="C6" s="216"/>
      <c r="D6" s="216"/>
    </row>
    <row r="8" spans="1:9" s="44" customFormat="1" ht="78.599999999999994" customHeight="1">
      <c r="A8" s="233"/>
      <c r="B8" s="330" t="s">
        <v>143</v>
      </c>
      <c r="C8" s="330"/>
      <c r="D8" s="330"/>
      <c r="E8" s="43" t="s">
        <v>28</v>
      </c>
      <c r="G8" s="31"/>
    </row>
    <row r="9" spans="1:9" ht="15" customHeight="1">
      <c r="A9" s="234"/>
      <c r="B9" s="331" t="s">
        <v>45</v>
      </c>
      <c r="C9" s="331"/>
      <c r="D9" s="331"/>
      <c r="E9" s="45" t="s">
        <v>29</v>
      </c>
    </row>
    <row r="10" spans="1:9">
      <c r="A10" s="234"/>
      <c r="B10" s="234"/>
      <c r="C10" s="234"/>
      <c r="D10" s="234"/>
      <c r="E10" s="45"/>
    </row>
    <row r="11" spans="1:9">
      <c r="A11" s="31"/>
      <c r="C11" s="31"/>
      <c r="D11" s="31"/>
    </row>
    <row r="12" spans="1:9">
      <c r="A12" s="31"/>
      <c r="C12" s="31"/>
      <c r="D12" s="31"/>
      <c r="E12" s="46" t="s">
        <v>33</v>
      </c>
    </row>
    <row r="13" spans="1:9" s="44" customFormat="1" ht="55.2">
      <c r="A13" s="58" t="s">
        <v>48</v>
      </c>
      <c r="B13" s="59" t="s">
        <v>13</v>
      </c>
      <c r="C13" s="60" t="s">
        <v>26</v>
      </c>
      <c r="D13" s="60" t="s">
        <v>20</v>
      </c>
      <c r="E13" s="47" t="s">
        <v>32</v>
      </c>
      <c r="F13" s="48" t="s">
        <v>31</v>
      </c>
      <c r="G13" s="48" t="s">
        <v>133</v>
      </c>
    </row>
    <row r="14" spans="1:9" s="44" customFormat="1">
      <c r="A14" s="33" t="str">
        <f>IF(VLOOKUP(B14,'Master Ancillaries'!$B$8:$D$46,3,FALSE)="","",VLOOKUP(B14,'Master Ancillaries'!$B$8:$D$46,3,FALSE))</f>
        <v/>
      </c>
      <c r="B14" s="95" t="s">
        <v>191</v>
      </c>
      <c r="C14" s="76" t="str">
        <f>VLOOKUP(B14,'Master Ancillaries'!$B$9:$C$46,2,FALSE)</f>
        <v>EA</v>
      </c>
      <c r="D14" s="176" t="str">
        <f>VLOOKUP(B14,'Master Ancillaries'!$B$8:$J$46,8,FALSE)</f>
        <v/>
      </c>
      <c r="E14" s="188">
        <v>14</v>
      </c>
      <c r="F14" s="189" t="str">
        <f>IFERROR(E14*D14,"")</f>
        <v/>
      </c>
      <c r="G14" s="95" t="s">
        <v>120</v>
      </c>
    </row>
    <row r="15" spans="1:9">
      <c r="A15" s="33" t="str">
        <f>IF(VLOOKUP(B15,'Master Ancillaries'!$B$8:$D$46,3,FALSE)="","",VLOOKUP(B15,'Master Ancillaries'!$B$8:$D$46,3,FALSE))</f>
        <v/>
      </c>
      <c r="B15" s="112" t="s">
        <v>82</v>
      </c>
      <c r="C15" s="76" t="str">
        <f>VLOOKUP(B15,'Master Ancillaries'!$B$9:$C$46,2,FALSE)</f>
        <v>EA</v>
      </c>
      <c r="D15" s="210" t="s">
        <v>62</v>
      </c>
      <c r="E15" s="190">
        <v>14</v>
      </c>
      <c r="F15" s="189" t="s">
        <v>62</v>
      </c>
      <c r="G15" s="95" t="s">
        <v>127</v>
      </c>
      <c r="H15" s="44"/>
      <c r="I15" s="44"/>
    </row>
    <row r="16" spans="1:9">
      <c r="A16" s="33" t="str">
        <f>IF(VLOOKUP(B16,'Master Ancillaries'!$B$8:$D$46,3,FALSE)="","",VLOOKUP(B16,'Master Ancillaries'!$B$8:$D$46,3,FALSE))</f>
        <v/>
      </c>
      <c r="B16" s="62" t="s">
        <v>77</v>
      </c>
      <c r="C16" s="76" t="str">
        <f>VLOOKUP(B16,'Master Ancillaries'!$B$9:$C$46,2,FALSE)</f>
        <v>EA</v>
      </c>
      <c r="D16" s="176" t="str">
        <f>VLOOKUP(B16,'Master Ancillaries'!$B$8:$J$46,8,FALSE)</f>
        <v/>
      </c>
      <c r="E16" s="191">
        <v>1</v>
      </c>
      <c r="F16" s="189" t="str">
        <f t="shared" ref="F16:F23" si="0">IFERROR(E16*D16,"")</f>
        <v/>
      </c>
      <c r="G16" s="95"/>
    </row>
    <row r="17" spans="1:8">
      <c r="A17" s="33" t="str">
        <f>IF(VLOOKUP(B17,'Master Ancillaries'!$B$8:$D$46,3,FALSE)="","",VLOOKUP(B17,'Master Ancillaries'!$B$8:$D$46,3,FALSE))</f>
        <v/>
      </c>
      <c r="B17" s="95" t="s">
        <v>194</v>
      </c>
      <c r="C17" s="76" t="str">
        <f>VLOOKUP(B17,'Master Ancillaries'!$B$9:$C$46,2,FALSE)</f>
        <v>EA</v>
      </c>
      <c r="D17" s="176" t="str">
        <f>VLOOKUP(B17,'Master Ancillaries'!$B$8:$J$46,8,FALSE)</f>
        <v/>
      </c>
      <c r="E17" s="190">
        <v>14</v>
      </c>
      <c r="F17" s="189" t="str">
        <f t="shared" si="0"/>
        <v/>
      </c>
      <c r="G17" s="95"/>
    </row>
    <row r="18" spans="1:8">
      <c r="A18" s="33" t="str">
        <f>IF(VLOOKUP(B18,'Master Ancillaries'!$B$8:$D$46,3,FALSE)="","",VLOOKUP(B18,'Master Ancillaries'!$B$8:$D$46,3,FALSE))</f>
        <v/>
      </c>
      <c r="B18" s="32" t="s">
        <v>195</v>
      </c>
      <c r="C18" s="76" t="str">
        <f>VLOOKUP(B18,'Master Ancillaries'!$B$9:$C$46,2,FALSE)</f>
        <v>EA</v>
      </c>
      <c r="D18" s="176" t="str">
        <f>VLOOKUP(B18,'Master Ancillaries'!$B$8:$J$46,8,FALSE)</f>
        <v/>
      </c>
      <c r="E18" s="192">
        <v>16</v>
      </c>
      <c r="F18" s="247" t="str">
        <f t="shared" si="0"/>
        <v/>
      </c>
      <c r="G18" s="95" t="s">
        <v>207</v>
      </c>
      <c r="H18" s="70" t="s">
        <v>120</v>
      </c>
    </row>
    <row r="19" spans="1:8">
      <c r="A19" s="33" t="str">
        <f>IF(VLOOKUP(B19,'Master Ancillaries'!$B$8:$D$46,3,FALSE)="","",VLOOKUP(B19,'Master Ancillaries'!$B$8:$D$46,3,FALSE))</f>
        <v/>
      </c>
      <c r="B19" s="32" t="s">
        <v>75</v>
      </c>
      <c r="C19" s="76" t="str">
        <f>VLOOKUP(B19,'Master Ancillaries'!$B$9:$C$46,2,FALSE)</f>
        <v>EA</v>
      </c>
      <c r="D19" s="176" t="str">
        <f>VLOOKUP(B19,'Master Ancillaries'!$B$8:$J$46,8,FALSE)</f>
        <v/>
      </c>
      <c r="E19" s="192">
        <v>1</v>
      </c>
      <c r="F19" s="247" t="str">
        <f t="shared" si="0"/>
        <v/>
      </c>
      <c r="G19" s="95"/>
    </row>
    <row r="20" spans="1:8">
      <c r="A20" s="33" t="str">
        <f>IF(VLOOKUP(B20,'Master Ancillaries'!$B$8:$D$46,3,FALSE)="","",VLOOKUP(B20,'Master Ancillaries'!$B$8:$D$46,3,FALSE))</f>
        <v/>
      </c>
      <c r="B20" s="62" t="s">
        <v>176</v>
      </c>
      <c r="C20" s="76" t="str">
        <f>VLOOKUP(B20,'Master Ancillaries'!$B$9:$C$46,2,FALSE)</f>
        <v>BX</v>
      </c>
      <c r="D20" s="176" t="str">
        <f>VLOOKUP(B20,'Master Ancillaries'!$B$8:$J$46,8,FALSE)</f>
        <v/>
      </c>
      <c r="E20" s="192">
        <v>1</v>
      </c>
      <c r="F20" s="247" t="str">
        <f t="shared" si="0"/>
        <v/>
      </c>
      <c r="G20" s="95"/>
    </row>
    <row r="21" spans="1:8">
      <c r="A21" s="33" t="str">
        <f>IF(VLOOKUP(B21,'Master Ancillaries'!$B$8:$D$46,3,FALSE)="","",VLOOKUP(B21,'Master Ancillaries'!$B$8:$D$46,3,FALSE))</f>
        <v/>
      </c>
      <c r="B21" s="95" t="s">
        <v>83</v>
      </c>
      <c r="C21" s="76" t="str">
        <f>VLOOKUP(B21,'Master Ancillaries'!$B$9:$C$46,2,FALSE)</f>
        <v>EA</v>
      </c>
      <c r="D21" s="176" t="str">
        <f>VLOOKUP(B21,'Master Ancillaries'!$B$8:$J$46,8,FALSE)</f>
        <v/>
      </c>
      <c r="E21" s="192">
        <v>4</v>
      </c>
      <c r="F21" s="247" t="str">
        <f t="shared" si="0"/>
        <v/>
      </c>
      <c r="G21" s="95"/>
    </row>
    <row r="22" spans="1:8" s="38" customFormat="1" ht="14.4">
      <c r="A22" s="33" t="str">
        <f>IF(VLOOKUP(B22,'Master Ancillaries'!$B$8:$D$46,3,FALSE)="","",VLOOKUP(B22,'Master Ancillaries'!$B$8:$D$46,3,FALSE))</f>
        <v/>
      </c>
      <c r="B22" s="32" t="s">
        <v>42</v>
      </c>
      <c r="C22" s="76" t="str">
        <f>VLOOKUP(B22,'Master Ancillaries'!$B$9:$C$46,2,FALSE)</f>
        <v>EA</v>
      </c>
      <c r="D22" s="176" t="str">
        <f>VLOOKUP(B22,'Master Ancillaries'!$B$8:$J$46,8,FALSE)</f>
        <v/>
      </c>
      <c r="E22" s="193">
        <v>1</v>
      </c>
      <c r="F22" s="247" t="str">
        <f t="shared" si="0"/>
        <v/>
      </c>
      <c r="G22" s="95"/>
    </row>
    <row r="23" spans="1:8">
      <c r="A23" s="33" t="str">
        <f>IF(VLOOKUP(B23,'Master Ancillaries'!$B$8:$D$46,3,FALSE)="","",VLOOKUP(B23,'Master Ancillaries'!$B$8:$D$46,3,FALSE))</f>
        <v/>
      </c>
      <c r="B23" s="112" t="s">
        <v>156</v>
      </c>
      <c r="C23" s="76" t="str">
        <f>VLOOKUP(B23,'Master Ancillaries'!$B$9:$C$46,2,FALSE)</f>
        <v>BX</v>
      </c>
      <c r="D23" s="176" t="str">
        <f>VLOOKUP(B23,'Master Ancillaries'!$B$8:$J$46,8,FALSE)</f>
        <v/>
      </c>
      <c r="E23" s="127">
        <v>1</v>
      </c>
      <c r="F23" s="247" t="str">
        <f t="shared" si="0"/>
        <v/>
      </c>
      <c r="G23" s="95"/>
    </row>
    <row r="24" spans="1:8">
      <c r="A24" s="33" t="str">
        <f>IF(VLOOKUP(B24,'Master Ancillaries'!$B$8:$D$46,3,FALSE)="","",VLOOKUP(B24,'Master Ancillaries'!$B$8:$D$46,3,FALSE))</f>
        <v/>
      </c>
      <c r="B24" s="112" t="s">
        <v>153</v>
      </c>
      <c r="C24" s="210" t="str">
        <f>VLOOKUP(B24,'Master Ancillaries'!$B$9:$C$46,2,FALSE)</f>
        <v>BX</v>
      </c>
      <c r="D24" s="210" t="s">
        <v>62</v>
      </c>
      <c r="E24" s="101">
        <v>1</v>
      </c>
      <c r="F24" s="101" t="s">
        <v>62</v>
      </c>
      <c r="G24" s="95" t="s">
        <v>152</v>
      </c>
    </row>
    <row r="25" spans="1:8">
      <c r="A25" s="33" t="str">
        <f>IF(VLOOKUP(B25,'Master Ancillaries'!$B$8:$D$46,3,FALSE)="","",VLOOKUP(B25,'Master Ancillaries'!$B$8:$D$46,3,FALSE))</f>
        <v/>
      </c>
      <c r="B25" s="112" t="s">
        <v>154</v>
      </c>
      <c r="C25" s="210" t="str">
        <f>VLOOKUP(B25,'Master Ancillaries'!$B$9:$C$46,2,FALSE)</f>
        <v>BX</v>
      </c>
      <c r="D25" s="211" t="s">
        <v>62</v>
      </c>
      <c r="E25" s="101">
        <v>1</v>
      </c>
      <c r="F25" s="101" t="s">
        <v>62</v>
      </c>
      <c r="G25" s="95" t="s">
        <v>152</v>
      </c>
    </row>
    <row r="26" spans="1:8">
      <c r="A26" s="33" t="str">
        <f>IF(VLOOKUP(B26,'Master Ancillaries'!$B$8:$D$46,3,FALSE)="","",VLOOKUP(B26,'Master Ancillaries'!$B$8:$D$46,3,FALSE))</f>
        <v/>
      </c>
      <c r="B26" s="112" t="s">
        <v>155</v>
      </c>
      <c r="C26" s="210" t="str">
        <f>VLOOKUP(B26,'Master Ancillaries'!$B$9:$C$46,2,FALSE)</f>
        <v>BX</v>
      </c>
      <c r="D26" s="210" t="s">
        <v>62</v>
      </c>
      <c r="E26" s="101">
        <v>1</v>
      </c>
      <c r="F26" s="101" t="s">
        <v>62</v>
      </c>
      <c r="G26" s="95" t="s">
        <v>152</v>
      </c>
    </row>
    <row r="28" spans="1:8">
      <c r="A28" s="63"/>
      <c r="B28" s="103"/>
      <c r="C28" s="91"/>
      <c r="D28" s="91"/>
    </row>
    <row r="29" spans="1:8">
      <c r="A29" s="31"/>
      <c r="C29" s="31"/>
      <c r="D29" s="54" t="s">
        <v>122</v>
      </c>
      <c r="E29" s="325">
        <f>SUM(F14:F17)</f>
        <v>0</v>
      </c>
      <c r="F29" s="326"/>
    </row>
    <row r="30" spans="1:8">
      <c r="A30" s="31"/>
      <c r="C30" s="31"/>
      <c r="D30" s="55" t="s">
        <v>200</v>
      </c>
      <c r="E30" s="327">
        <f>SUM(F18:F23)</f>
        <v>0</v>
      </c>
      <c r="F30" s="328"/>
    </row>
    <row r="31" spans="1:8">
      <c r="A31" s="31"/>
      <c r="C31" s="31"/>
      <c r="D31" s="149"/>
    </row>
    <row r="32" spans="1:8">
      <c r="A32" s="31"/>
      <c r="C32" s="31"/>
      <c r="D32" s="31"/>
    </row>
    <row r="33" spans="1:6">
      <c r="A33" s="56" t="s">
        <v>35</v>
      </c>
      <c r="B33" s="56"/>
      <c r="C33" s="175"/>
    </row>
    <row r="34" spans="1:6">
      <c r="A34" s="57" t="s">
        <v>190</v>
      </c>
      <c r="B34" s="57"/>
      <c r="C34" s="61">
        <f>E29*1</f>
        <v>0</v>
      </c>
    </row>
    <row r="35" spans="1:6">
      <c r="A35" s="57" t="s">
        <v>189</v>
      </c>
      <c r="B35" s="57"/>
      <c r="C35" s="61">
        <f>E29*2</f>
        <v>0</v>
      </c>
    </row>
    <row r="36" spans="1:6">
      <c r="A36" s="57" t="s">
        <v>34</v>
      </c>
      <c r="B36" s="57"/>
      <c r="C36" s="61">
        <f>E30*1</f>
        <v>0</v>
      </c>
    </row>
    <row r="37" spans="1:6">
      <c r="A37" s="329" t="s">
        <v>30</v>
      </c>
      <c r="B37" s="329"/>
      <c r="C37" s="329"/>
      <c r="D37" s="329"/>
      <c r="E37" s="329"/>
    </row>
    <row r="38" spans="1:6">
      <c r="A38" s="117"/>
      <c r="C38" s="114"/>
      <c r="D38" s="114"/>
    </row>
    <row r="39" spans="1:6" ht="27.6">
      <c r="A39" s="58" t="s">
        <v>48</v>
      </c>
      <c r="B39" s="59" t="s">
        <v>13</v>
      </c>
      <c r="C39" s="60" t="s">
        <v>26</v>
      </c>
      <c r="D39" s="60" t="s">
        <v>20</v>
      </c>
      <c r="E39" s="32"/>
    </row>
    <row r="40" spans="1:6">
      <c r="A40" s="181" t="str">
        <f>IF(VLOOKUP(B40,'Master SIB Ancillaries'!$B$6:$I$76,3,FALSE)="","",VLOOKUP(B40,'Master SIB Ancillaries'!$B$6:$I$76,3,FALSE))</f>
        <v/>
      </c>
      <c r="B40" s="90" t="s">
        <v>85</v>
      </c>
      <c r="C40" s="82" t="str">
        <f t="shared" ref="C40:C75" si="1">VLOOKUP(B40,MasterSIB,2,FALSE)</f>
        <v>EA</v>
      </c>
      <c r="D40" s="194" t="str">
        <f>VLOOKUP(B40,'Master SIB Ancillaries'!$B$6:$I$96,8,FALSE)</f>
        <v/>
      </c>
      <c r="E40" s="79" t="s">
        <v>27</v>
      </c>
      <c r="F40" s="152" t="str">
        <f>IF(VLOOKUP(B40,'Master SIB Ancillaries'!B6:I54,3,FALSE)=A40,"","Differs from SIB Master CODE")</f>
        <v/>
      </c>
    </row>
    <row r="41" spans="1:6">
      <c r="A41" s="181" t="str">
        <f>IF(VLOOKUP(B41,'Master SIB Ancillaries'!$B$6:$I$76,3,FALSE)="","",VLOOKUP(B41,'Master SIB Ancillaries'!$B$6:$I$76,3,FALSE))</f>
        <v/>
      </c>
      <c r="B41" s="105" t="s">
        <v>132</v>
      </c>
      <c r="C41" s="168" t="str">
        <f t="shared" si="1"/>
        <v>EA</v>
      </c>
      <c r="D41" s="194" t="str">
        <f>VLOOKUP(B41,'Master SIB Ancillaries'!$B$6:$I$96,8,FALSE)</f>
        <v/>
      </c>
      <c r="E41" s="79" t="s">
        <v>27</v>
      </c>
      <c r="F41" s="152"/>
    </row>
    <row r="42" spans="1:6" s="240" customFormat="1">
      <c r="A42" s="181" t="str">
        <f>IF(VLOOKUP(B42,'Master SIB Ancillaries'!$B$6:$I$76,3,FALSE)="","",VLOOKUP(B42,'Master SIB Ancillaries'!$B$6:$I$76,3,FALSE))</f>
        <v/>
      </c>
      <c r="B42" s="105" t="s">
        <v>157</v>
      </c>
      <c r="C42" s="168" t="str">
        <f t="shared" si="1"/>
        <v>EA</v>
      </c>
      <c r="D42" s="194" t="str">
        <f>VLOOKUP(B42,'Master SIB Ancillaries'!$B$6:$I$96,8,FALSE)</f>
        <v/>
      </c>
      <c r="E42" s="80" t="s">
        <v>27</v>
      </c>
      <c r="F42" s="239"/>
    </row>
    <row r="43" spans="1:6">
      <c r="A43" s="181" t="str">
        <f>IF(VLOOKUP(B43,'Master SIB Ancillaries'!$B$6:$I$76,3,FALSE)="","",VLOOKUP(B43,'Master SIB Ancillaries'!$B$6:$I$76,3,FALSE))</f>
        <v/>
      </c>
      <c r="B43" s="105" t="s">
        <v>63</v>
      </c>
      <c r="C43" s="168" t="str">
        <f t="shared" si="1"/>
        <v>EA</v>
      </c>
      <c r="D43" s="194" t="str">
        <f>VLOOKUP(B43,'Master SIB Ancillaries'!$B$6:$I$96,8,FALSE)</f>
        <v/>
      </c>
      <c r="E43" s="80" t="s">
        <v>27</v>
      </c>
      <c r="F43" s="81"/>
    </row>
    <row r="44" spans="1:6">
      <c r="A44" s="181" t="str">
        <f>IF(VLOOKUP(B44,'Master SIB Ancillaries'!$B$6:$I$76,3,FALSE)="","",VLOOKUP(B44,'Master SIB Ancillaries'!$B$6:$I$76,3,FALSE))</f>
        <v/>
      </c>
      <c r="B44" s="169" t="s">
        <v>240</v>
      </c>
      <c r="C44" s="168" t="str">
        <f t="shared" si="1"/>
        <v>EA</v>
      </c>
      <c r="D44" s="194" t="str">
        <f>VLOOKUP(B44,'Master SIB Ancillaries'!$B$6:$I$96,8,FALSE)</f>
        <v/>
      </c>
      <c r="E44" s="79" t="s">
        <v>27</v>
      </c>
    </row>
    <row r="45" spans="1:6" s="81" customFormat="1">
      <c r="A45" s="181" t="str">
        <f>IF(VLOOKUP(B45,'Master SIB Ancillaries'!$B$6:$I$76,3,FALSE)="","",VLOOKUP(B45,'Master SIB Ancillaries'!$B$6:$I$76,3,FALSE))</f>
        <v/>
      </c>
      <c r="B45" s="90" t="s">
        <v>91</v>
      </c>
      <c r="C45" s="168" t="str">
        <f t="shared" si="1"/>
        <v>EA</v>
      </c>
      <c r="D45" s="194" t="str">
        <f>VLOOKUP(B45,'Master SIB Ancillaries'!$B$6:$I$96,8,FALSE)</f>
        <v/>
      </c>
      <c r="E45" s="80" t="s">
        <v>27</v>
      </c>
    </row>
    <row r="46" spans="1:6">
      <c r="A46" s="181" t="str">
        <f>IF(VLOOKUP(B46,'Master SIB Ancillaries'!$B$6:$I$76,3,FALSE)="","",VLOOKUP(B46,'Master SIB Ancillaries'!$B$6:$I$76,3,FALSE))</f>
        <v/>
      </c>
      <c r="B46" s="90" t="s">
        <v>87</v>
      </c>
      <c r="C46" s="168" t="str">
        <f t="shared" si="1"/>
        <v>EA</v>
      </c>
      <c r="D46" s="194" t="str">
        <f>VLOOKUP(B46,'Master SIB Ancillaries'!$B$6:$I$96,8,FALSE)</f>
        <v/>
      </c>
      <c r="E46" s="79" t="s">
        <v>27</v>
      </c>
      <c r="F46" s="70"/>
    </row>
    <row r="47" spans="1:6">
      <c r="A47" s="181" t="str">
        <f>IF(VLOOKUP(B47,'Master SIB Ancillaries'!$B$6:$I$76,3,FALSE)="","",VLOOKUP(B47,'Master SIB Ancillaries'!$B$6:$I$76,3,FALSE))</f>
        <v/>
      </c>
      <c r="B47" s="169" t="s">
        <v>174</v>
      </c>
      <c r="C47" s="168" t="str">
        <f t="shared" ref="C47" si="2">VLOOKUP(B47,MasterSIB,2,FALSE)</f>
        <v>EA</v>
      </c>
      <c r="D47" s="194" t="str">
        <f>VLOOKUP(B47,'Master SIB Ancillaries'!$B$6:$I$96,8,FALSE)</f>
        <v/>
      </c>
      <c r="E47" s="79" t="s">
        <v>27</v>
      </c>
      <c r="F47" s="70"/>
    </row>
    <row r="48" spans="1:6" s="81" customFormat="1">
      <c r="A48" s="181" t="str">
        <f>IF(VLOOKUP(B48,'Master SIB Ancillaries'!$B$6:$I$76,3,FALSE)="","",VLOOKUP(B48,'Master SIB Ancillaries'!$B$6:$I$76,3,FALSE))</f>
        <v/>
      </c>
      <c r="B48" s="90" t="s">
        <v>49</v>
      </c>
      <c r="C48" s="168" t="str">
        <f t="shared" si="1"/>
        <v>EA</v>
      </c>
      <c r="D48" s="194" t="str">
        <f>VLOOKUP(B48,'Master SIB Ancillaries'!$B$6:$I$96,8,FALSE)</f>
        <v/>
      </c>
      <c r="E48" s="79" t="s">
        <v>27</v>
      </c>
      <c r="F48" s="70"/>
    </row>
    <row r="49" spans="1:7">
      <c r="A49" s="181" t="str">
        <f>IF(VLOOKUP(B49,'Master SIB Ancillaries'!$B$6:$I$76,3,FALSE)="","",VLOOKUP(B49,'Master SIB Ancillaries'!$B$6:$I$76,3,FALSE))</f>
        <v/>
      </c>
      <c r="B49" s="90" t="s">
        <v>66</v>
      </c>
      <c r="C49" s="168" t="str">
        <f t="shared" si="1"/>
        <v>EA</v>
      </c>
      <c r="D49" s="194" t="str">
        <f>VLOOKUP(B49,'Master SIB Ancillaries'!$B$6:$I$96,8,FALSE)</f>
        <v/>
      </c>
      <c r="E49" s="79" t="s">
        <v>27</v>
      </c>
      <c r="F49" s="100"/>
    </row>
    <row r="50" spans="1:7">
      <c r="A50" s="181" t="str">
        <f>IF(VLOOKUP(B50,'Master SIB Ancillaries'!$B$6:$I$76,3,FALSE)="","",VLOOKUP(B50,'Master SIB Ancillaries'!$B$6:$I$76,3,FALSE))</f>
        <v/>
      </c>
      <c r="B50" s="90" t="s">
        <v>67</v>
      </c>
      <c r="C50" s="168" t="str">
        <f t="shared" si="1"/>
        <v>EA</v>
      </c>
      <c r="D50" s="194" t="str">
        <f>VLOOKUP(B50,'Master SIB Ancillaries'!$B$6:$I$96,8,FALSE)</f>
        <v/>
      </c>
      <c r="E50" s="79" t="s">
        <v>27</v>
      </c>
    </row>
    <row r="51" spans="1:7">
      <c r="A51" s="181" t="str">
        <f>IF(VLOOKUP(B51,'Master SIB Ancillaries'!$B$6:$I$76,3,FALSE)="","",VLOOKUP(B51,'Master SIB Ancillaries'!$B$6:$I$76,3,FALSE))</f>
        <v/>
      </c>
      <c r="B51" s="90" t="s">
        <v>70</v>
      </c>
      <c r="C51" s="168" t="str">
        <f t="shared" si="1"/>
        <v>EA</v>
      </c>
      <c r="D51" s="194" t="str">
        <f>VLOOKUP(B51,'Master SIB Ancillaries'!$B$6:$I$96,8,FALSE)</f>
        <v/>
      </c>
      <c r="E51" s="79" t="s">
        <v>27</v>
      </c>
      <c r="G51" s="70"/>
    </row>
    <row r="52" spans="1:7">
      <c r="A52" s="181" t="str">
        <f>IF(VLOOKUP(B52,'Master SIB Ancillaries'!$B$6:$I$76,3,FALSE)="","",VLOOKUP(B52,'Master SIB Ancillaries'!$B$6:$I$76,3,FALSE))</f>
        <v/>
      </c>
      <c r="B52" s="90" t="s">
        <v>68</v>
      </c>
      <c r="C52" s="168" t="str">
        <f t="shared" si="1"/>
        <v>EA</v>
      </c>
      <c r="D52" s="194" t="str">
        <f>VLOOKUP(B52,'Master SIB Ancillaries'!$B$6:$I$96,8,FALSE)</f>
        <v/>
      </c>
      <c r="E52" s="79" t="s">
        <v>27</v>
      </c>
      <c r="G52" s="70"/>
    </row>
    <row r="53" spans="1:7">
      <c r="A53" s="181" t="str">
        <f>IF(VLOOKUP(B53,'Master SIB Ancillaries'!$B$6:$I$76,3,FALSE)="","",VLOOKUP(B53,'Master SIB Ancillaries'!$B$6:$I$76,3,FALSE))</f>
        <v/>
      </c>
      <c r="B53" s="90" t="s">
        <v>69</v>
      </c>
      <c r="C53" s="168" t="str">
        <f t="shared" si="1"/>
        <v>EA</v>
      </c>
      <c r="D53" s="194" t="str">
        <f>VLOOKUP(B53,'Master SIB Ancillaries'!$B$6:$I$96,8,FALSE)</f>
        <v/>
      </c>
      <c r="E53" s="79" t="s">
        <v>27</v>
      </c>
      <c r="G53" s="70"/>
    </row>
    <row r="54" spans="1:7">
      <c r="A54" s="181" t="str">
        <f>IF(VLOOKUP(B54,'Master SIB Ancillaries'!$B$6:$I$76,3,FALSE)="","",VLOOKUP(B54,'Master SIB Ancillaries'!$B$6:$I$76,3,FALSE))</f>
        <v/>
      </c>
      <c r="B54" s="90" t="s">
        <v>206</v>
      </c>
      <c r="C54" s="168" t="str">
        <f t="shared" si="1"/>
        <v>EA</v>
      </c>
      <c r="D54" s="194" t="str">
        <f>VLOOKUP(B54,'Master SIB Ancillaries'!$B$6:$I$96,8,FALSE)</f>
        <v/>
      </c>
      <c r="E54" s="79" t="s">
        <v>27</v>
      </c>
      <c r="G54" s="70"/>
    </row>
    <row r="55" spans="1:7">
      <c r="A55" s="181" t="str">
        <f>IF(VLOOKUP(B55,'Master SIB Ancillaries'!$B$6:$I$76,3,FALSE)="","",VLOOKUP(B55,'Master SIB Ancillaries'!$B$6:$I$76,3,FALSE))</f>
        <v/>
      </c>
      <c r="B55" s="169" t="s">
        <v>208</v>
      </c>
      <c r="C55" s="168" t="str">
        <f t="shared" si="1"/>
        <v>EA</v>
      </c>
      <c r="D55" s="194" t="str">
        <f>VLOOKUP(B55,'Master SIB Ancillaries'!$B$6:$I$96,8,FALSE)</f>
        <v/>
      </c>
      <c r="E55" s="79" t="s">
        <v>27</v>
      </c>
    </row>
    <row r="56" spans="1:7">
      <c r="A56" s="181" t="str">
        <f>IF(VLOOKUP(B56,'Master SIB Ancillaries'!$B$6:$I$76,3,FALSE)="","",VLOOKUP(B56,'Master SIB Ancillaries'!$B$6:$I$76,3,FALSE))</f>
        <v/>
      </c>
      <c r="B56" s="169" t="s">
        <v>193</v>
      </c>
      <c r="C56" s="168" t="str">
        <f t="shared" si="1"/>
        <v>EA</v>
      </c>
      <c r="D56" s="194" t="str">
        <f>VLOOKUP(B56,'Master SIB Ancillaries'!$B$6:$I$96,8,FALSE)</f>
        <v/>
      </c>
      <c r="E56" s="79" t="s">
        <v>27</v>
      </c>
    </row>
    <row r="57" spans="1:7">
      <c r="A57" s="181" t="str">
        <f>IF(VLOOKUP(B57,'Master SIB Ancillaries'!$B$6:$I$76,3,FALSE)="","",VLOOKUP(B57,'Master SIB Ancillaries'!$B$6:$I$76,3,FALSE))</f>
        <v/>
      </c>
      <c r="B57" s="90" t="s">
        <v>88</v>
      </c>
      <c r="C57" s="168" t="str">
        <f t="shared" si="1"/>
        <v>EA</v>
      </c>
      <c r="D57" s="194" t="str">
        <f>VLOOKUP(B57,'Master SIB Ancillaries'!$B$6:$I$96,8,FALSE)</f>
        <v/>
      </c>
      <c r="E57" s="79" t="s">
        <v>27</v>
      </c>
    </row>
    <row r="58" spans="1:7">
      <c r="A58" s="181" t="str">
        <f>IF(VLOOKUP(B58,'Master SIB Ancillaries'!$B$6:$I$76,3,FALSE)="","",VLOOKUP(B58,'Master SIB Ancillaries'!$B$6:$I$76,3,FALSE))</f>
        <v/>
      </c>
      <c r="B58" s="169" t="s">
        <v>74</v>
      </c>
      <c r="C58" s="168" t="str">
        <f t="shared" si="1"/>
        <v>EA</v>
      </c>
      <c r="D58" s="194" t="str">
        <f>VLOOKUP(B58,'Master SIB Ancillaries'!$B$6:$I$96,8,FALSE)</f>
        <v/>
      </c>
      <c r="E58" s="79" t="s">
        <v>27</v>
      </c>
    </row>
    <row r="59" spans="1:7">
      <c r="A59" s="181" t="str">
        <f>IF(VLOOKUP(B59,'Master SIB Ancillaries'!$B$6:$I$76,3,FALSE)="","",VLOOKUP(B59,'Master SIB Ancillaries'!$B$6:$I$76,3,FALSE))</f>
        <v/>
      </c>
      <c r="B59" s="105" t="s">
        <v>124</v>
      </c>
      <c r="C59" s="168" t="str">
        <f t="shared" si="1"/>
        <v>EA</v>
      </c>
      <c r="D59" s="194" t="str">
        <f>VLOOKUP(B59,'Master SIB Ancillaries'!$B$6:$I$96,8,FALSE)</f>
        <v/>
      </c>
      <c r="E59" s="79" t="s">
        <v>27</v>
      </c>
      <c r="F59" s="34"/>
    </row>
    <row r="60" spans="1:7">
      <c r="A60" s="181" t="str">
        <f>IF(VLOOKUP(B60,'Master SIB Ancillaries'!$B$6:$I$76,3,FALSE)="","",VLOOKUP(B60,'Master SIB Ancillaries'!$B$6:$I$76,3,FALSE))</f>
        <v/>
      </c>
      <c r="B60" s="90" t="s">
        <v>73</v>
      </c>
      <c r="C60" s="168" t="str">
        <f t="shared" si="1"/>
        <v>EA</v>
      </c>
      <c r="D60" s="194" t="str">
        <f>VLOOKUP(B60,'Master SIB Ancillaries'!$B$6:$I$96,8,FALSE)</f>
        <v/>
      </c>
      <c r="E60" s="79" t="s">
        <v>27</v>
      </c>
    </row>
    <row r="61" spans="1:7">
      <c r="A61" s="181" t="str">
        <f>IF(VLOOKUP(B61,'Master SIB Ancillaries'!$B$6:$I$76,3,FALSE)="","",VLOOKUP(B61,'Master SIB Ancillaries'!$B$6:$I$76,3,FALSE))</f>
        <v/>
      </c>
      <c r="B61" s="169" t="s">
        <v>89</v>
      </c>
      <c r="C61" s="168" t="str">
        <f t="shared" si="1"/>
        <v>EA</v>
      </c>
      <c r="D61" s="194" t="str">
        <f>VLOOKUP(B61,'Master SIB Ancillaries'!$B$6:$I$96,8,FALSE)</f>
        <v/>
      </c>
      <c r="E61" s="79" t="s">
        <v>27</v>
      </c>
      <c r="F61" s="34"/>
    </row>
    <row r="62" spans="1:7">
      <c r="A62" s="181" t="str">
        <f>IF(VLOOKUP(B62,'Master SIB Ancillaries'!$B$6:$I$76,3,FALSE)="","",VLOOKUP(B62,'Master SIB Ancillaries'!$B$6:$I$76,3,FALSE))</f>
        <v/>
      </c>
      <c r="B62" s="238" t="s">
        <v>191</v>
      </c>
      <c r="C62" s="168" t="str">
        <f t="shared" si="1"/>
        <v>EA</v>
      </c>
      <c r="D62" s="194" t="str">
        <f>VLOOKUP(B62,'Master SIB Ancillaries'!$B$6:$I$96,8,FALSE)</f>
        <v/>
      </c>
      <c r="E62" s="79" t="s">
        <v>27</v>
      </c>
    </row>
    <row r="63" spans="1:7">
      <c r="A63" s="181" t="str">
        <f>IF(VLOOKUP(B63,'Master SIB Ancillaries'!$B$6:$I$76,3,FALSE)="","",VLOOKUP(B63,'Master SIB Ancillaries'!$B$6:$I$76,3,FALSE))</f>
        <v/>
      </c>
      <c r="B63" s="238" t="s">
        <v>82</v>
      </c>
      <c r="C63" s="168" t="str">
        <f t="shared" si="1"/>
        <v>EA</v>
      </c>
      <c r="D63" s="194" t="str">
        <f>VLOOKUP(B63,'Master SIB Ancillaries'!$B$6:$I$96,8,FALSE)</f>
        <v/>
      </c>
      <c r="E63" s="79" t="s">
        <v>27</v>
      </c>
    </row>
    <row r="64" spans="1:7">
      <c r="A64" s="181" t="str">
        <f>IF(VLOOKUP(B64,'Master SIB Ancillaries'!$B$6:$I$76,3,FALSE)="","",VLOOKUP(B64,'Master SIB Ancillaries'!$B$6:$I$76,3,FALSE))</f>
        <v/>
      </c>
      <c r="B64" s="238" t="s">
        <v>202</v>
      </c>
      <c r="C64" s="168" t="str">
        <f t="shared" ref="C64" si="3">VLOOKUP(B64,MasterSIB,2,FALSE)</f>
        <v>EA</v>
      </c>
      <c r="D64" s="194" t="str">
        <f>VLOOKUP(B64,'Master SIB Ancillaries'!$B$6:$I$96,8,FALSE)</f>
        <v/>
      </c>
      <c r="E64" s="79" t="s">
        <v>27</v>
      </c>
    </row>
    <row r="65" spans="1:5">
      <c r="A65" s="181" t="str">
        <f>IF(VLOOKUP(B65,'Master SIB Ancillaries'!$B$6:$I$76,3,FALSE)="","",VLOOKUP(B65,'Master SIB Ancillaries'!$B$6:$I$76,3,FALSE))</f>
        <v/>
      </c>
      <c r="B65" s="238" t="s">
        <v>77</v>
      </c>
      <c r="C65" s="168" t="str">
        <f t="shared" si="1"/>
        <v>EA</v>
      </c>
      <c r="D65" s="194" t="str">
        <f>VLOOKUP(B65,'Master SIB Ancillaries'!$B$6:$I$96,8,FALSE)</f>
        <v/>
      </c>
      <c r="E65" s="79" t="s">
        <v>27</v>
      </c>
    </row>
    <row r="66" spans="1:5">
      <c r="A66" s="181" t="str">
        <f>IF(VLOOKUP(B66,'Master SIB Ancillaries'!$B$6:$I$76,3,FALSE)="","",VLOOKUP(B66,'Master SIB Ancillaries'!$B$6:$I$76,3,FALSE))</f>
        <v/>
      </c>
      <c r="B66" s="238" t="s">
        <v>194</v>
      </c>
      <c r="C66" s="168" t="str">
        <f t="shared" si="1"/>
        <v>EA</v>
      </c>
      <c r="D66" s="194" t="str">
        <f>VLOOKUP(B66,'Master SIB Ancillaries'!$B$6:$I$96,8,FALSE)</f>
        <v/>
      </c>
      <c r="E66" s="79" t="s">
        <v>27</v>
      </c>
    </row>
    <row r="67" spans="1:5">
      <c r="A67" s="181" t="str">
        <f>IF(VLOOKUP(B67,'Master SIB Ancillaries'!$B$6:$I$76,3,FALSE)="","",VLOOKUP(B67,'Master SIB Ancillaries'!$B$6:$I$76,3,FALSE))</f>
        <v/>
      </c>
      <c r="B67" s="238" t="s">
        <v>156</v>
      </c>
      <c r="C67" s="168" t="str">
        <f t="shared" si="1"/>
        <v>EA</v>
      </c>
      <c r="D67" s="194" t="str">
        <f>VLOOKUP(B67,'Master SIB Ancillaries'!$B$6:$I$96,8,FALSE)</f>
        <v/>
      </c>
      <c r="E67" s="79" t="s">
        <v>27</v>
      </c>
    </row>
    <row r="68" spans="1:5">
      <c r="A68" s="181" t="str">
        <f>IF(VLOOKUP(B68,'Master SIB Ancillaries'!$B$6:$I$76,3,FALSE)="","",VLOOKUP(B68,'Master SIB Ancillaries'!$B$6:$I$76,3,FALSE))</f>
        <v/>
      </c>
      <c r="B68" s="238" t="s">
        <v>153</v>
      </c>
      <c r="C68" s="168" t="str">
        <f t="shared" si="1"/>
        <v>EA</v>
      </c>
      <c r="D68" s="194" t="str">
        <f>VLOOKUP(B68,'Master SIB Ancillaries'!$B$6:$I$96,8,FALSE)</f>
        <v/>
      </c>
      <c r="E68" s="79" t="s">
        <v>27</v>
      </c>
    </row>
    <row r="69" spans="1:5">
      <c r="A69" s="181" t="str">
        <f>IF(VLOOKUP(B69,'Master SIB Ancillaries'!$B$6:$I$76,3,FALSE)="","",VLOOKUP(B69,'Master SIB Ancillaries'!$B$6:$I$76,3,FALSE))</f>
        <v/>
      </c>
      <c r="B69" s="246" t="s">
        <v>154</v>
      </c>
      <c r="C69" s="168" t="str">
        <f t="shared" si="1"/>
        <v>EA</v>
      </c>
      <c r="D69" s="194" t="str">
        <f>VLOOKUP(B69,'Master SIB Ancillaries'!$B$6:$I$96,8,FALSE)</f>
        <v/>
      </c>
      <c r="E69" s="79" t="s">
        <v>27</v>
      </c>
    </row>
    <row r="70" spans="1:5">
      <c r="A70" s="181" t="str">
        <f>IF(VLOOKUP(B70,'Master SIB Ancillaries'!$B$6:$I$76,3,FALSE)="","",VLOOKUP(B70,'Master SIB Ancillaries'!$B$6:$I$76,3,FALSE))</f>
        <v/>
      </c>
      <c r="B70" s="246" t="s">
        <v>155</v>
      </c>
      <c r="C70" s="168" t="str">
        <f t="shared" si="1"/>
        <v>EA</v>
      </c>
      <c r="D70" s="194" t="str">
        <f>VLOOKUP(B70,'Master SIB Ancillaries'!$B$6:$I$96,8,FALSE)</f>
        <v/>
      </c>
      <c r="E70" s="79" t="s">
        <v>27</v>
      </c>
    </row>
    <row r="71" spans="1:5">
      <c r="A71" s="181" t="str">
        <f>IF(VLOOKUP(B71,'Master SIB Ancillaries'!$B$6:$I$76,3,FALSE)="","",VLOOKUP(B71,'Master SIB Ancillaries'!$B$6:$I$76,3,FALSE))</f>
        <v/>
      </c>
      <c r="B71" s="246" t="s">
        <v>78</v>
      </c>
      <c r="C71" s="168" t="str">
        <f t="shared" si="1"/>
        <v>EA</v>
      </c>
      <c r="D71" s="194" t="str">
        <f>VLOOKUP(B71,'Master SIB Ancillaries'!$B$6:$I$96,8,FALSE)</f>
        <v/>
      </c>
      <c r="E71" s="79" t="s">
        <v>27</v>
      </c>
    </row>
    <row r="72" spans="1:5">
      <c r="A72" s="181" t="str">
        <f>IF(VLOOKUP(B72,'Master SIB Ancillaries'!$B$6:$I$76,3,FALSE)="","",VLOOKUP(B72,'Master SIB Ancillaries'!$B$6:$I$76,3,FALSE))</f>
        <v/>
      </c>
      <c r="B72" s="246" t="s">
        <v>75</v>
      </c>
      <c r="C72" s="168" t="str">
        <f t="shared" si="1"/>
        <v>EA</v>
      </c>
      <c r="D72" s="194" t="str">
        <f>VLOOKUP(B72,'Master SIB Ancillaries'!$B$6:$I$96,8,FALSE)</f>
        <v/>
      </c>
      <c r="E72" s="79" t="s">
        <v>27</v>
      </c>
    </row>
    <row r="73" spans="1:5">
      <c r="A73" s="181" t="str">
        <f>IF(VLOOKUP(B73,'Master SIB Ancillaries'!$B$6:$I$76,3,FALSE)="","",VLOOKUP(B73,'Master SIB Ancillaries'!$B$6:$I$76,3,FALSE))</f>
        <v/>
      </c>
      <c r="B73" s="246" t="s">
        <v>176</v>
      </c>
      <c r="C73" s="168" t="str">
        <f t="shared" si="1"/>
        <v>BX</v>
      </c>
      <c r="D73" s="194" t="str">
        <f>VLOOKUP(B73,'Master SIB Ancillaries'!$B$6:$I$96,8,FALSE)</f>
        <v/>
      </c>
      <c r="E73" s="79" t="s">
        <v>27</v>
      </c>
    </row>
    <row r="74" spans="1:5">
      <c r="A74" s="181" t="str">
        <f>IF(VLOOKUP(B74,'Master SIB Ancillaries'!$B$6:$I$76,3,FALSE)="","",VLOOKUP(B74,'Master SIB Ancillaries'!$B$6:$I$76,3,FALSE))</f>
        <v/>
      </c>
      <c r="B74" s="246" t="s">
        <v>83</v>
      </c>
      <c r="C74" s="168" t="str">
        <f t="shared" si="1"/>
        <v>EA</v>
      </c>
      <c r="D74" s="194" t="str">
        <f>VLOOKUP(B74,'Master SIB Ancillaries'!$B$6:$I$96,8,FALSE)</f>
        <v/>
      </c>
      <c r="E74" s="79" t="s">
        <v>27</v>
      </c>
    </row>
    <row r="75" spans="1:5">
      <c r="A75" s="181" t="str">
        <f>IF(VLOOKUP(B75,'Master SIB Ancillaries'!$B$6:$I$76,3,FALSE)="","",VLOOKUP(B75,'Master SIB Ancillaries'!$B$6:$I$76,3,FALSE))</f>
        <v/>
      </c>
      <c r="B75" s="246" t="s">
        <v>42</v>
      </c>
      <c r="C75" s="168" t="str">
        <f t="shared" si="1"/>
        <v>BX</v>
      </c>
      <c r="D75" s="194" t="str">
        <f>VLOOKUP(B75,'Master SIB Ancillaries'!$B$6:$I$96,8,FALSE)</f>
        <v/>
      </c>
      <c r="E75" s="79" t="s">
        <v>27</v>
      </c>
    </row>
  </sheetData>
  <sheetProtection password="ED47" sheet="1" formatCells="0" formatColumns="0" formatRows="0" autoFilter="0"/>
  <sortState ref="B33:H54">
    <sortCondition ref="C34"/>
  </sortState>
  <mergeCells count="6">
    <mergeCell ref="A2:G2"/>
    <mergeCell ref="E29:F29"/>
    <mergeCell ref="E30:F30"/>
    <mergeCell ref="A37:E37"/>
    <mergeCell ref="B8:D8"/>
    <mergeCell ref="B9:D9"/>
  </mergeCells>
  <pageMargins left="0" right="0" top="0.74803149606299213" bottom="0.74803149606299213" header="0.31496062992125984" footer="0.31496062992125984"/>
  <pageSetup paperSize="9" scale="69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M75"/>
  <sheetViews>
    <sheetView topLeftCell="B13" workbookViewId="0">
      <selection activeCell="D25" sqref="D25"/>
    </sheetView>
  </sheetViews>
  <sheetFormatPr defaultColWidth="9.109375" defaultRowHeight="13.8"/>
  <cols>
    <col min="1" max="1" width="11.6640625" style="49" customWidth="1"/>
    <col min="2" max="2" width="66.44140625" style="31" bestFit="1" customWidth="1"/>
    <col min="3" max="3" width="18.109375" style="42" customWidth="1"/>
    <col min="4" max="4" width="23.33203125" style="42" customWidth="1"/>
    <col min="5" max="5" width="12.44140625" style="31" customWidth="1"/>
    <col min="6" max="6" width="10.88671875" style="31" customWidth="1"/>
    <col min="7" max="7" width="25.44140625" style="31" bestFit="1" customWidth="1"/>
    <col min="8" max="16384" width="9.109375" style="31"/>
  </cols>
  <sheetData>
    <row r="1" spans="1:7">
      <c r="A1" s="31" t="s">
        <v>186</v>
      </c>
      <c r="C1" s="1" t="s">
        <v>130</v>
      </c>
      <c r="D1" s="177"/>
    </row>
    <row r="2" spans="1:7" ht="51" customHeight="1">
      <c r="A2" s="322" t="str">
        <f>'CMU PAH Price Schedule Oct 2020'!A3:F3</f>
        <v>NHS National Framework Agreement Home Delivery Service – Pulmonary Hypertension
Period of framework:  1 June 2020 to 31 May 2022 with options to extend for up to a total period of 24 months.
Framework reference number:  CM/MSR/17/5539</v>
      </c>
      <c r="B2" s="323"/>
      <c r="C2" s="323"/>
      <c r="D2" s="323"/>
      <c r="E2" s="323"/>
      <c r="F2" s="323"/>
      <c r="G2" s="324"/>
    </row>
    <row r="3" spans="1:7" ht="27.6" customHeight="1">
      <c r="A3" s="269" t="str">
        <f>'CMU PAH Price Schedule Oct 2020'!A4</f>
        <v>Commercial Schedule _ Document No.6</v>
      </c>
      <c r="B3" s="271"/>
      <c r="C3" s="1"/>
      <c r="D3" s="216"/>
    </row>
    <row r="4" spans="1:7">
      <c r="A4" s="267" t="s">
        <v>187</v>
      </c>
      <c r="B4" s="268" t="str">
        <f>'CMU PAH Price Schedule Oct 2020'!B6</f>
        <v xml:space="preserve">Please enter your Company Name Here </v>
      </c>
      <c r="C4" s="31"/>
      <c r="D4" s="177"/>
      <c r="E4" s="177"/>
    </row>
    <row r="5" spans="1:7">
      <c r="A5" s="41" t="s">
        <v>272</v>
      </c>
    </row>
    <row r="6" spans="1:7">
      <c r="A6" s="41"/>
      <c r="C6" s="216"/>
      <c r="D6" s="216"/>
    </row>
    <row r="8" spans="1:7" s="44" customFormat="1">
      <c r="A8" s="330" t="s">
        <v>143</v>
      </c>
      <c r="B8" s="330"/>
      <c r="C8" s="330"/>
      <c r="D8" s="330"/>
      <c r="E8" s="43" t="s">
        <v>28</v>
      </c>
      <c r="G8" s="31"/>
    </row>
    <row r="9" spans="1:7">
      <c r="A9" s="331" t="s">
        <v>45</v>
      </c>
      <c r="B9" s="331"/>
      <c r="C9" s="331"/>
      <c r="D9" s="331"/>
      <c r="E9" s="45" t="s">
        <v>29</v>
      </c>
    </row>
    <row r="10" spans="1:7">
      <c r="A10" s="217"/>
      <c r="B10" s="217"/>
      <c r="C10" s="217"/>
      <c r="D10" s="217"/>
      <c r="E10" s="45"/>
    </row>
    <row r="11" spans="1:7">
      <c r="A11" s="31"/>
      <c r="C11" s="31"/>
      <c r="D11" s="31"/>
    </row>
    <row r="12" spans="1:7">
      <c r="A12" s="31"/>
      <c r="C12" s="31"/>
      <c r="D12" s="31"/>
      <c r="E12" s="46" t="s">
        <v>33</v>
      </c>
    </row>
    <row r="13" spans="1:7" s="44" customFormat="1" ht="55.2">
      <c r="A13" s="58" t="s">
        <v>96</v>
      </c>
      <c r="B13" s="94" t="s">
        <v>13</v>
      </c>
      <c r="C13" s="60" t="s">
        <v>79</v>
      </c>
      <c r="D13" s="60" t="s">
        <v>20</v>
      </c>
      <c r="E13" s="47" t="s">
        <v>32</v>
      </c>
      <c r="F13" s="48" t="s">
        <v>31</v>
      </c>
      <c r="G13" s="48" t="s">
        <v>128</v>
      </c>
    </row>
    <row r="14" spans="1:7">
      <c r="A14" s="33" t="str">
        <f>IF(VLOOKUP(B14,'Master Ancillaries'!$B$8:$D$46,3,FALSE)="","",VLOOKUP(B14,'Master Ancillaries'!$B$8:$D$46,3,FALSE))</f>
        <v/>
      </c>
      <c r="B14" s="95" t="s">
        <v>191</v>
      </c>
      <c r="C14" s="98" t="str">
        <f>VLOOKUP(B14,'Master Ancillaries'!$B$8:$C$46,2,FALSE)</f>
        <v>EA</v>
      </c>
      <c r="D14" s="61" t="str">
        <f>VLOOKUP(B14,'Master Ancillaries'!$B$8:$I$46,8,FALSE)</f>
        <v/>
      </c>
      <c r="E14" s="50">
        <v>28</v>
      </c>
      <c r="F14" s="51" t="str">
        <f>IFERROR(D14*E14,"")</f>
        <v/>
      </c>
      <c r="G14" s="89" t="s">
        <v>120</v>
      </c>
    </row>
    <row r="15" spans="1:7">
      <c r="A15" s="33" t="str">
        <f>IF(VLOOKUP(B15,'Master Ancillaries'!$B$8:$D$46,3,FALSE)="","",VLOOKUP(B15,'Master Ancillaries'!$B$8:$D$46,3,FALSE))</f>
        <v/>
      </c>
      <c r="B15" s="112" t="s">
        <v>82</v>
      </c>
      <c r="C15" s="256" t="str">
        <f>VLOOKUP(B15,'Master Ancillaries'!$B$8:$C$46,2,FALSE)</f>
        <v>EA</v>
      </c>
      <c r="D15" s="212" t="str">
        <f>VLOOKUP(B15,'Master Ancillaries'!$B$8:$I$46,8,FALSE)</f>
        <v>FOC</v>
      </c>
      <c r="E15" s="50">
        <v>28</v>
      </c>
      <c r="F15" s="78" t="s">
        <v>62</v>
      </c>
      <c r="G15" s="213" t="s">
        <v>127</v>
      </c>
    </row>
    <row r="16" spans="1:7" ht="15" customHeight="1">
      <c r="A16" s="33" t="str">
        <f>IF(VLOOKUP(B16,'Master Ancillaries'!$B$8:$D$46,3,FALSE)="","",VLOOKUP(B16,'Master Ancillaries'!$B$8:$D$46,3,FALSE))</f>
        <v/>
      </c>
      <c r="B16" s="95" t="s">
        <v>194</v>
      </c>
      <c r="C16" s="98" t="str">
        <f>VLOOKUP(B16,'Master Ancillaries'!$B$8:$C$46,2,FALSE)</f>
        <v>EA</v>
      </c>
      <c r="D16" s="61" t="str">
        <f>VLOOKUP(B16,'Master Ancillaries'!$B$8:$I$46,8,FALSE)</f>
        <v/>
      </c>
      <c r="E16" s="50">
        <v>4</v>
      </c>
      <c r="F16" s="51" t="str">
        <f>IFERROR(D16*E16,"")</f>
        <v/>
      </c>
      <c r="G16" s="213"/>
    </row>
    <row r="17" spans="1:13">
      <c r="A17" s="33" t="str">
        <f>IF(VLOOKUP(B17,'Master Ancillaries'!$B$8:$D$46,3,FALSE)="","",VLOOKUP(B17,'Master Ancillaries'!$B$8:$D$46,3,FALSE))</f>
        <v/>
      </c>
      <c r="B17" s="95" t="s">
        <v>58</v>
      </c>
      <c r="C17" s="98" t="str">
        <f>VLOOKUP(B17,'Master Ancillaries'!$B$8:$C$46,2,FALSE)</f>
        <v>EA</v>
      </c>
      <c r="D17" s="61" t="str">
        <f>VLOOKUP(B17,'Master Ancillaries'!$B$8:$I$46,8,FALSE)</f>
        <v/>
      </c>
      <c r="E17" s="50">
        <v>28</v>
      </c>
      <c r="F17" s="51" t="str">
        <f t="shared" ref="F17:F27" si="0">IFERROR(D17*E17,"")</f>
        <v/>
      </c>
      <c r="G17" s="213"/>
    </row>
    <row r="18" spans="1:13">
      <c r="A18" s="33" t="str">
        <f>IF(VLOOKUP(B18,'Master Ancillaries'!$B$8:$D$46,3,FALSE)="","",VLOOKUP(B18,'Master Ancillaries'!$B$8:$D$46,3,FALSE))</f>
        <v/>
      </c>
      <c r="B18" s="95" t="s">
        <v>60</v>
      </c>
      <c r="C18" s="98" t="str">
        <f>VLOOKUP(B18,'Master Ancillaries'!$B$8:$C$46,2,FALSE)</f>
        <v>EA</v>
      </c>
      <c r="D18" s="61" t="str">
        <f>VLOOKUP(B18,'Master Ancillaries'!$B$8:$I$46,8,FALSE)</f>
        <v/>
      </c>
      <c r="E18" s="50">
        <v>28</v>
      </c>
      <c r="F18" s="51" t="str">
        <f t="shared" si="0"/>
        <v/>
      </c>
      <c r="G18" s="213"/>
    </row>
    <row r="19" spans="1:13">
      <c r="A19" s="33" t="str">
        <f>IF(VLOOKUP(B19,'Master Ancillaries'!$B$8:$D$46,3,FALSE)="","",VLOOKUP(B19,'Master Ancillaries'!$B$8:$D$46,3,FALSE))</f>
        <v/>
      </c>
      <c r="B19" s="95" t="s">
        <v>71</v>
      </c>
      <c r="C19" s="98" t="str">
        <f>VLOOKUP(B19,'Master Ancillaries'!$B$8:$C$46,2,FALSE)</f>
        <v>EA</v>
      </c>
      <c r="D19" s="61" t="str">
        <f>VLOOKUP(B19,'Master Ancillaries'!$B$8:$I$46,8,FALSE)</f>
        <v/>
      </c>
      <c r="E19" s="50">
        <v>28</v>
      </c>
      <c r="F19" s="51" t="str">
        <f t="shared" si="0"/>
        <v/>
      </c>
      <c r="G19" s="213"/>
    </row>
    <row r="20" spans="1:13">
      <c r="A20" s="33" t="str">
        <f>IF(VLOOKUP(B20,'Master Ancillaries'!$B$8:$D$46,3,FALSE)="","",VLOOKUP(B20,'Master Ancillaries'!$B$8:$D$46,3,FALSE))</f>
        <v/>
      </c>
      <c r="B20" s="95" t="s">
        <v>72</v>
      </c>
      <c r="C20" s="98" t="str">
        <f>VLOOKUP(B20,'Master Ancillaries'!$B$8:$C$46,2,FALSE)</f>
        <v>EA</v>
      </c>
      <c r="D20" s="61" t="str">
        <f>VLOOKUP(B20,'Master Ancillaries'!$B$8:$I$46,8,FALSE)</f>
        <v/>
      </c>
      <c r="E20" s="50">
        <v>28</v>
      </c>
      <c r="F20" s="51" t="str">
        <f t="shared" si="0"/>
        <v/>
      </c>
      <c r="G20" s="213"/>
    </row>
    <row r="21" spans="1:13">
      <c r="A21" s="33" t="str">
        <f>IF(VLOOKUP(B21,'Master Ancillaries'!$B$8:$D$46,3,FALSE)="","",VLOOKUP(B21,'Master Ancillaries'!$B$8:$D$46,3,FALSE))</f>
        <v/>
      </c>
      <c r="B21" s="32" t="s">
        <v>195</v>
      </c>
      <c r="C21" s="98" t="str">
        <f>VLOOKUP(B21,'Master Ancillaries'!$B$8:$C$46,2,FALSE)</f>
        <v>EA</v>
      </c>
      <c r="D21" s="61" t="str">
        <f>VLOOKUP(B21,'Master Ancillaries'!$B$8:$I$46,8,FALSE)</f>
        <v/>
      </c>
      <c r="E21" s="53">
        <v>16</v>
      </c>
      <c r="F21" s="248" t="str">
        <f t="shared" si="0"/>
        <v/>
      </c>
      <c r="G21" s="213" t="s">
        <v>207</v>
      </c>
      <c r="H21" s="70" t="s">
        <v>120</v>
      </c>
      <c r="M21" s="186"/>
    </row>
    <row r="22" spans="1:13">
      <c r="A22" s="33" t="str">
        <f>IF(VLOOKUP(B22,'Master Ancillaries'!$B$8:$D$46,3,FALSE)="","",VLOOKUP(B22,'Master Ancillaries'!$B$8:$D$46,3,FALSE))</f>
        <v/>
      </c>
      <c r="B22" s="95" t="s">
        <v>159</v>
      </c>
      <c r="C22" s="98" t="str">
        <f>VLOOKUP(B22,'Master Ancillaries'!$B$8:$C$46,2,FALSE)</f>
        <v>EA</v>
      </c>
      <c r="D22" s="61" t="str">
        <f>VLOOKUP(B22,'Master Ancillaries'!$B$8:$I$46,8,FALSE)</f>
        <v/>
      </c>
      <c r="E22" s="53">
        <v>12</v>
      </c>
      <c r="F22" s="248" t="str">
        <f t="shared" si="0"/>
        <v/>
      </c>
      <c r="G22" s="213"/>
    </row>
    <row r="23" spans="1:13">
      <c r="A23" s="33" t="str">
        <f>IF(VLOOKUP(B23,'Master Ancillaries'!$B$8:$D$46,3,FALSE)="","",VLOOKUP(B23,'Master Ancillaries'!$B$8:$D$46,3,FALSE))</f>
        <v/>
      </c>
      <c r="B23" s="95" t="s">
        <v>83</v>
      </c>
      <c r="C23" s="98" t="str">
        <f>VLOOKUP(B23,'Master Ancillaries'!$B$8:$C$46,2,FALSE)</f>
        <v>EA</v>
      </c>
      <c r="D23" s="61" t="str">
        <f>VLOOKUP(B23,'Master Ancillaries'!$B$8:$I$46,8,FALSE)</f>
        <v/>
      </c>
      <c r="E23" s="53">
        <v>4</v>
      </c>
      <c r="F23" s="248" t="str">
        <f t="shared" si="0"/>
        <v/>
      </c>
      <c r="G23" s="213"/>
    </row>
    <row r="24" spans="1:13" ht="14.4">
      <c r="A24" s="33" t="str">
        <f>IF(VLOOKUP(B24,'Master Ancillaries'!$B$8:$D$46,3,FALSE)="","",VLOOKUP(B24,'Master Ancillaries'!$B$8:$D$46,3,FALSE))</f>
        <v/>
      </c>
      <c r="B24" s="32" t="s">
        <v>42</v>
      </c>
      <c r="C24" s="98" t="str">
        <f>VLOOKUP(B24,'Master Ancillaries'!$B$8:$C$46,2,FALSE)</f>
        <v>EA</v>
      </c>
      <c r="D24" s="61" t="str">
        <f>VLOOKUP(B24,'Master Ancillaries'!$B$8:$I$46,8,FALSE)</f>
        <v/>
      </c>
      <c r="E24" s="241">
        <v>1</v>
      </c>
      <c r="F24" s="248" t="str">
        <f t="shared" si="0"/>
        <v/>
      </c>
      <c r="G24" s="214"/>
      <c r="H24" s="38"/>
      <c r="I24" s="38"/>
      <c r="J24" s="38"/>
      <c r="K24" s="38"/>
    </row>
    <row r="25" spans="1:13" ht="14.4">
      <c r="A25" s="33" t="str">
        <f>IF(VLOOKUP(B25,'Master Ancillaries'!$B$8:$D$46,3,FALSE)="","",VLOOKUP(B25,'Master Ancillaries'!$B$8:$D$46,3,FALSE))</f>
        <v/>
      </c>
      <c r="B25" s="62" t="s">
        <v>77</v>
      </c>
      <c r="C25" s="98" t="str">
        <f>VLOOKUP(B25,'Master Ancillaries'!$B$8:$C$46,2,FALSE)</f>
        <v>EA</v>
      </c>
      <c r="D25" s="61" t="str">
        <f>VLOOKUP(B25,'Master Ancillaries'!$B$8:$I$46,8,FALSE)</f>
        <v/>
      </c>
      <c r="E25" s="52">
        <v>4</v>
      </c>
      <c r="F25" s="248" t="str">
        <f t="shared" si="0"/>
        <v/>
      </c>
      <c r="G25" s="214"/>
      <c r="H25" s="38"/>
      <c r="I25" s="38"/>
      <c r="J25" s="38"/>
      <c r="K25" s="38"/>
    </row>
    <row r="26" spans="1:13" ht="14.4">
      <c r="A26" s="33" t="str">
        <f>IF(VLOOKUP(B26,'Master Ancillaries'!$B$8:$D$46,3,FALSE)="","",VLOOKUP(B26,'Master Ancillaries'!$B$8:$D$46,3,FALSE))</f>
        <v/>
      </c>
      <c r="B26" s="62" t="s">
        <v>176</v>
      </c>
      <c r="C26" s="98" t="str">
        <f>VLOOKUP(B26,'Master Ancillaries'!$B$8:$C$46,2,FALSE)</f>
        <v>BX</v>
      </c>
      <c r="D26" s="61" t="str">
        <f>VLOOKUP(B26,'Master Ancillaries'!$B$8:$I$46,8,FALSE)</f>
        <v/>
      </c>
      <c r="E26" s="53">
        <v>1</v>
      </c>
      <c r="F26" s="248" t="str">
        <f t="shared" si="0"/>
        <v/>
      </c>
      <c r="G26" s="214"/>
      <c r="H26" s="38"/>
      <c r="I26" s="38"/>
      <c r="J26" s="38"/>
      <c r="K26" s="38"/>
    </row>
    <row r="27" spans="1:13" ht="14.4">
      <c r="A27" s="33" t="str">
        <f>IF(VLOOKUP(B27,'Master Ancillaries'!$B$8:$D$46,3,FALSE)="","",VLOOKUP(B27,'Master Ancillaries'!$B$8:$D$46,3,FALSE))</f>
        <v/>
      </c>
      <c r="B27" s="62" t="s">
        <v>73</v>
      </c>
      <c r="C27" s="98" t="str">
        <f>VLOOKUP(B27,'Master Ancillaries'!$B$8:$C$46,2,FALSE)</f>
        <v>EA</v>
      </c>
      <c r="D27" s="61" t="str">
        <f>VLOOKUP(B27,'Master Ancillaries'!$B$8:$I$46,8,FALSE)</f>
        <v/>
      </c>
      <c r="E27" s="53">
        <v>28</v>
      </c>
      <c r="F27" s="248" t="str">
        <f t="shared" si="0"/>
        <v/>
      </c>
      <c r="G27" s="284"/>
      <c r="H27" s="38"/>
      <c r="I27" s="38"/>
      <c r="J27" s="38"/>
      <c r="K27" s="38"/>
    </row>
    <row r="30" spans="1:13" s="44" customFormat="1">
      <c r="A30" s="41"/>
      <c r="C30" s="31"/>
      <c r="D30" s="93"/>
      <c r="E30" s="31"/>
      <c r="F30" s="31"/>
      <c r="G30" s="31"/>
    </row>
    <row r="31" spans="1:13">
      <c r="A31" s="31"/>
      <c r="C31" s="31"/>
      <c r="D31" s="54" t="s">
        <v>122</v>
      </c>
      <c r="E31" s="325">
        <f>SUM(F14:F20)</f>
        <v>0</v>
      </c>
      <c r="F31" s="326"/>
    </row>
    <row r="32" spans="1:13">
      <c r="A32" s="31"/>
      <c r="C32" s="31"/>
      <c r="D32" s="55" t="s">
        <v>196</v>
      </c>
      <c r="E32" s="327">
        <f>SUM(F21:F27)</f>
        <v>0</v>
      </c>
      <c r="F32" s="328"/>
    </row>
    <row r="33" spans="1:7">
      <c r="A33" s="31"/>
      <c r="C33" s="31"/>
      <c r="D33" s="55" t="s">
        <v>197</v>
      </c>
      <c r="E33" s="327">
        <f>SUM(F22:F27)</f>
        <v>0</v>
      </c>
      <c r="F33" s="328"/>
    </row>
    <row r="34" spans="1:7" ht="27.6">
      <c r="A34" s="56" t="s">
        <v>199</v>
      </c>
      <c r="B34" s="56"/>
      <c r="C34" s="175" t="s">
        <v>121</v>
      </c>
    </row>
    <row r="35" spans="1:7">
      <c r="A35" s="57" t="s">
        <v>190</v>
      </c>
      <c r="B35" s="57"/>
      <c r="C35" s="61">
        <f>E31*1</f>
        <v>0</v>
      </c>
    </row>
    <row r="36" spans="1:7">
      <c r="A36" s="57" t="s">
        <v>189</v>
      </c>
      <c r="B36" s="57"/>
      <c r="C36" s="61">
        <f>E31*2</f>
        <v>0</v>
      </c>
    </row>
    <row r="37" spans="1:7">
      <c r="A37" s="57" t="s">
        <v>34</v>
      </c>
      <c r="B37" s="57"/>
      <c r="C37" s="61">
        <f>E32*1</f>
        <v>0</v>
      </c>
    </row>
    <row r="38" spans="1:7">
      <c r="A38" s="57" t="s">
        <v>198</v>
      </c>
      <c r="B38" s="57"/>
      <c r="C38" s="61">
        <f>E33</f>
        <v>0</v>
      </c>
    </row>
    <row r="39" spans="1:7">
      <c r="A39" s="31"/>
    </row>
    <row r="40" spans="1:7">
      <c r="A40" s="332" t="s">
        <v>30</v>
      </c>
      <c r="B40" s="332"/>
      <c r="C40" s="332"/>
      <c r="D40" s="332"/>
      <c r="E40" s="332"/>
    </row>
    <row r="41" spans="1:7">
      <c r="A41" s="41"/>
      <c r="C41" s="114"/>
      <c r="D41" s="114"/>
    </row>
    <row r="42" spans="1:7">
      <c r="A42" s="58" t="s">
        <v>96</v>
      </c>
      <c r="B42" s="94" t="s">
        <v>13</v>
      </c>
      <c r="C42" s="60" t="s">
        <v>79</v>
      </c>
      <c r="D42" s="60" t="s">
        <v>20</v>
      </c>
    </row>
    <row r="43" spans="1:7">
      <c r="A43" s="181" t="str">
        <f t="shared" ref="A43:A75" si="1">IF(VLOOKUP(B43,MasterSIB,3,FALSE)="","",VLOOKUP(B43,MasterSIB,3,FALSE))</f>
        <v/>
      </c>
      <c r="B43" s="90" t="s">
        <v>85</v>
      </c>
      <c r="C43" s="82" t="str">
        <f t="shared" ref="C43:C75" si="2">VLOOKUP(B43,MasterSIB,2,FALSE)</f>
        <v>EA</v>
      </c>
      <c r="D43" s="104" t="str">
        <f>VLOOKUP(B43,'Master SIB Ancillaries'!$B$6:$I$96,8,FALSE)</f>
        <v/>
      </c>
      <c r="E43" s="79" t="s">
        <v>27</v>
      </c>
    </row>
    <row r="44" spans="1:7">
      <c r="A44" s="181" t="str">
        <f t="shared" si="1"/>
        <v/>
      </c>
      <c r="B44" s="105" t="s">
        <v>132</v>
      </c>
      <c r="C44" s="168" t="str">
        <f t="shared" si="2"/>
        <v>EA</v>
      </c>
      <c r="D44" s="104" t="str">
        <f>VLOOKUP(B44,'Master SIB Ancillaries'!$B$6:$I$96,8,FALSE)</f>
        <v/>
      </c>
      <c r="E44" s="79" t="s">
        <v>27</v>
      </c>
    </row>
    <row r="45" spans="1:7">
      <c r="A45" s="181" t="str">
        <f t="shared" si="1"/>
        <v/>
      </c>
      <c r="B45" s="105" t="s">
        <v>157</v>
      </c>
      <c r="C45" s="168" t="str">
        <f t="shared" si="2"/>
        <v>EA</v>
      </c>
      <c r="D45" s="104" t="str">
        <f>VLOOKUP(B45,'Master SIB Ancillaries'!$B$6:$I$96,8,FALSE)</f>
        <v/>
      </c>
      <c r="E45" s="79" t="s">
        <v>27</v>
      </c>
      <c r="G45" s="70"/>
    </row>
    <row r="46" spans="1:7">
      <c r="A46" s="181" t="str">
        <f t="shared" si="1"/>
        <v/>
      </c>
      <c r="B46" s="105" t="s">
        <v>240</v>
      </c>
      <c r="C46" s="168" t="str">
        <f t="shared" si="2"/>
        <v>EA</v>
      </c>
      <c r="D46" s="104" t="str">
        <f>VLOOKUP(B46,'Master SIB Ancillaries'!$B$6:$I$96,8,FALSE)</f>
        <v/>
      </c>
      <c r="E46" s="79" t="s">
        <v>27</v>
      </c>
      <c r="G46" s="70"/>
    </row>
    <row r="47" spans="1:7">
      <c r="A47" s="181" t="str">
        <f t="shared" si="1"/>
        <v/>
      </c>
      <c r="B47" s="90" t="s">
        <v>87</v>
      </c>
      <c r="C47" s="168" t="str">
        <f t="shared" si="2"/>
        <v>EA</v>
      </c>
      <c r="D47" s="104" t="str">
        <f>VLOOKUP(B47,'Master SIB Ancillaries'!$B$6:$I$96,8,FALSE)</f>
        <v/>
      </c>
      <c r="E47" s="79" t="s">
        <v>27</v>
      </c>
      <c r="G47" s="70"/>
    </row>
    <row r="48" spans="1:7">
      <c r="A48" s="181" t="str">
        <f t="shared" si="1"/>
        <v/>
      </c>
      <c r="B48" s="90" t="s">
        <v>90</v>
      </c>
      <c r="C48" s="168" t="str">
        <f t="shared" si="2"/>
        <v>EA</v>
      </c>
      <c r="D48" s="104" t="str">
        <f>VLOOKUP(B48,'Master SIB Ancillaries'!$B$6:$I$96,8,FALSE)</f>
        <v/>
      </c>
      <c r="E48" s="79" t="s">
        <v>27</v>
      </c>
      <c r="G48" s="70"/>
    </row>
    <row r="49" spans="1:5">
      <c r="A49" s="181" t="str">
        <f t="shared" si="1"/>
        <v/>
      </c>
      <c r="B49" s="169" t="s">
        <v>173</v>
      </c>
      <c r="C49" s="168" t="str">
        <f t="shared" si="2"/>
        <v>EA</v>
      </c>
      <c r="D49" s="104" t="str">
        <f>VLOOKUP(B49,'Master SIB Ancillaries'!$B$6:$I$96,8,FALSE)</f>
        <v/>
      </c>
      <c r="E49" s="79" t="s">
        <v>27</v>
      </c>
    </row>
    <row r="50" spans="1:5">
      <c r="A50" s="181" t="str">
        <f t="shared" si="1"/>
        <v/>
      </c>
      <c r="B50" s="169" t="s">
        <v>174</v>
      </c>
      <c r="C50" s="168" t="str">
        <f t="shared" si="2"/>
        <v>EA</v>
      </c>
      <c r="D50" s="104" t="str">
        <f>VLOOKUP(B50,'Master SIB Ancillaries'!$B$6:$I$96,8,FALSE)</f>
        <v/>
      </c>
      <c r="E50" s="79" t="s">
        <v>27</v>
      </c>
    </row>
    <row r="51" spans="1:5">
      <c r="A51" s="181" t="str">
        <f t="shared" si="1"/>
        <v/>
      </c>
      <c r="B51" s="169" t="s">
        <v>156</v>
      </c>
      <c r="C51" s="168" t="str">
        <f t="shared" si="2"/>
        <v>EA</v>
      </c>
      <c r="D51" s="104" t="str">
        <f>VLOOKUP(B51,'Master SIB Ancillaries'!$B$6:$I$96,8,FALSE)</f>
        <v/>
      </c>
      <c r="E51" s="79" t="s">
        <v>27</v>
      </c>
    </row>
    <row r="52" spans="1:5">
      <c r="A52" s="181" t="str">
        <f t="shared" si="1"/>
        <v/>
      </c>
      <c r="B52" s="169" t="s">
        <v>153</v>
      </c>
      <c r="C52" s="168" t="str">
        <f t="shared" si="2"/>
        <v>EA</v>
      </c>
      <c r="D52" s="104" t="str">
        <f>VLOOKUP(B52,'Master SIB Ancillaries'!$B$6:$I$96,8,FALSE)</f>
        <v/>
      </c>
      <c r="E52" s="79" t="s">
        <v>27</v>
      </c>
    </row>
    <row r="53" spans="1:5">
      <c r="A53" s="181" t="str">
        <f t="shared" si="1"/>
        <v/>
      </c>
      <c r="B53" s="169" t="s">
        <v>154</v>
      </c>
      <c r="C53" s="168" t="str">
        <f t="shared" si="2"/>
        <v>EA</v>
      </c>
      <c r="D53" s="104" t="str">
        <f>VLOOKUP(B53,'Master SIB Ancillaries'!$B$6:$I$96,8,FALSE)</f>
        <v/>
      </c>
      <c r="E53" s="79" t="s">
        <v>27</v>
      </c>
    </row>
    <row r="54" spans="1:5">
      <c r="A54" s="181" t="str">
        <f t="shared" si="1"/>
        <v/>
      </c>
      <c r="B54" s="169" t="s">
        <v>155</v>
      </c>
      <c r="C54" s="168" t="str">
        <f t="shared" si="2"/>
        <v>EA</v>
      </c>
      <c r="D54" s="104" t="str">
        <f>VLOOKUP(B54,'Master SIB Ancillaries'!$B$6:$I$96,8,FALSE)</f>
        <v/>
      </c>
      <c r="E54" s="79" t="s">
        <v>27</v>
      </c>
    </row>
    <row r="55" spans="1:5">
      <c r="A55" s="181" t="str">
        <f t="shared" si="1"/>
        <v/>
      </c>
      <c r="B55" s="169" t="s">
        <v>49</v>
      </c>
      <c r="C55" s="168" t="str">
        <f t="shared" si="2"/>
        <v>EA</v>
      </c>
      <c r="D55" s="104" t="str">
        <f>VLOOKUP(B55,'Master SIB Ancillaries'!$B$6:$I$96,8,FALSE)</f>
        <v/>
      </c>
      <c r="E55" s="79" t="s">
        <v>27</v>
      </c>
    </row>
    <row r="56" spans="1:5">
      <c r="A56" s="181" t="str">
        <f t="shared" si="1"/>
        <v/>
      </c>
      <c r="B56" s="90" t="s">
        <v>206</v>
      </c>
      <c r="C56" s="168" t="str">
        <f t="shared" si="2"/>
        <v>EA</v>
      </c>
      <c r="D56" s="104" t="str">
        <f>VLOOKUP(B56,'Master SIB Ancillaries'!$B$6:$I$96,8,FALSE)</f>
        <v/>
      </c>
      <c r="E56" s="79" t="s">
        <v>27</v>
      </c>
    </row>
    <row r="57" spans="1:5">
      <c r="A57" s="181" t="str">
        <f t="shared" si="1"/>
        <v/>
      </c>
      <c r="B57" s="169" t="s">
        <v>209</v>
      </c>
      <c r="C57" s="168" t="str">
        <f t="shared" ref="C57" si="3">VLOOKUP(B57,MasterSIB,2,FALSE)</f>
        <v>EA</v>
      </c>
      <c r="D57" s="104" t="str">
        <f>VLOOKUP(B57,'Master SIB Ancillaries'!$B$6:$I$96,8,FALSE)</f>
        <v/>
      </c>
      <c r="E57" s="79" t="s">
        <v>27</v>
      </c>
    </row>
    <row r="58" spans="1:5">
      <c r="A58" s="181" t="str">
        <f t="shared" si="1"/>
        <v/>
      </c>
      <c r="B58" s="169" t="s">
        <v>193</v>
      </c>
      <c r="C58" s="168" t="str">
        <f t="shared" ref="C58" si="4">VLOOKUP(B58,MasterSIB,2,FALSE)</f>
        <v>EA</v>
      </c>
      <c r="D58" s="104" t="str">
        <f>VLOOKUP(B58,'Master SIB Ancillaries'!$B$6:$I$96,8,FALSE)</f>
        <v/>
      </c>
      <c r="E58" s="79" t="s">
        <v>27</v>
      </c>
    </row>
    <row r="59" spans="1:5">
      <c r="A59" s="181" t="str">
        <f t="shared" si="1"/>
        <v/>
      </c>
      <c r="B59" s="169" t="s">
        <v>89</v>
      </c>
      <c r="C59" s="168" t="str">
        <f t="shared" si="2"/>
        <v>EA</v>
      </c>
      <c r="D59" s="104" t="str">
        <f>VLOOKUP(B59,'Master SIB Ancillaries'!$B$6:$I$96,8,FALSE)</f>
        <v/>
      </c>
      <c r="E59" s="79" t="s">
        <v>27</v>
      </c>
    </row>
    <row r="60" spans="1:5">
      <c r="A60" s="181" t="str">
        <f t="shared" si="1"/>
        <v/>
      </c>
      <c r="B60" s="90" t="s">
        <v>74</v>
      </c>
      <c r="C60" s="168" t="str">
        <f t="shared" si="2"/>
        <v>EA</v>
      </c>
      <c r="D60" s="104" t="str">
        <f>VLOOKUP(B60,'Master SIB Ancillaries'!$B$6:$I$96,8,FALSE)</f>
        <v/>
      </c>
      <c r="E60" s="79" t="s">
        <v>27</v>
      </c>
    </row>
    <row r="61" spans="1:5">
      <c r="A61" s="181" t="str">
        <f t="shared" si="1"/>
        <v/>
      </c>
      <c r="B61" s="90" t="s">
        <v>73</v>
      </c>
      <c r="C61" s="168" t="str">
        <f t="shared" si="2"/>
        <v>EA</v>
      </c>
      <c r="D61" s="104" t="str">
        <f>VLOOKUP(B61,'Master SIB Ancillaries'!$B$6:$I$96,8,FALSE)</f>
        <v/>
      </c>
      <c r="E61" s="79" t="s">
        <v>27</v>
      </c>
    </row>
    <row r="62" spans="1:5">
      <c r="A62" s="181" t="str">
        <f t="shared" si="1"/>
        <v/>
      </c>
      <c r="B62" s="169" t="s">
        <v>191</v>
      </c>
      <c r="C62" s="168" t="str">
        <f t="shared" si="2"/>
        <v>EA</v>
      </c>
      <c r="D62" s="104" t="str">
        <f>VLOOKUP(B62,'Master SIB Ancillaries'!$B$6:$I$96,8,FALSE)</f>
        <v/>
      </c>
      <c r="E62" s="79" t="s">
        <v>27</v>
      </c>
    </row>
    <row r="63" spans="1:5" s="34" customFormat="1">
      <c r="A63" s="181" t="str">
        <f t="shared" si="1"/>
        <v/>
      </c>
      <c r="B63" s="169" t="s">
        <v>82</v>
      </c>
      <c r="C63" s="168" t="str">
        <f t="shared" si="2"/>
        <v>EA</v>
      </c>
      <c r="D63" s="104" t="str">
        <f>VLOOKUP(B63,'Master SIB Ancillaries'!$B$6:$I$96,8,FALSE)</f>
        <v/>
      </c>
      <c r="E63" s="79" t="s">
        <v>27</v>
      </c>
    </row>
    <row r="64" spans="1:5" s="34" customFormat="1">
      <c r="A64" s="181" t="str">
        <f t="shared" si="1"/>
        <v/>
      </c>
      <c r="B64" s="169" t="s">
        <v>194</v>
      </c>
      <c r="C64" s="168" t="str">
        <f t="shared" si="2"/>
        <v>EA</v>
      </c>
      <c r="D64" s="104" t="str">
        <f>VLOOKUP(B64,'Master SIB Ancillaries'!$B$6:$I$96,8,FALSE)</f>
        <v/>
      </c>
      <c r="E64" s="79" t="s">
        <v>27</v>
      </c>
    </row>
    <row r="65" spans="1:5" s="34" customFormat="1">
      <c r="A65" s="181" t="str">
        <f t="shared" si="1"/>
        <v/>
      </c>
      <c r="B65" s="169" t="s">
        <v>202</v>
      </c>
      <c r="C65" s="168" t="str">
        <f t="shared" ref="C65" si="5">VLOOKUP(B65,MasterSIB,2,FALSE)</f>
        <v>EA</v>
      </c>
      <c r="D65" s="104" t="str">
        <f>VLOOKUP(B65,'Master SIB Ancillaries'!$B$6:$I$96,8,FALSE)</f>
        <v/>
      </c>
      <c r="E65" s="79" t="s">
        <v>27</v>
      </c>
    </row>
    <row r="66" spans="1:5">
      <c r="A66" s="181" t="str">
        <f t="shared" si="1"/>
        <v/>
      </c>
      <c r="B66" s="169" t="s">
        <v>66</v>
      </c>
      <c r="C66" s="168" t="str">
        <f t="shared" si="2"/>
        <v>EA</v>
      </c>
      <c r="D66" s="104" t="str">
        <f>VLOOKUP(B66,'Master SIB Ancillaries'!$B$6:$I$96,8,FALSE)</f>
        <v/>
      </c>
      <c r="E66" s="79" t="s">
        <v>27</v>
      </c>
    </row>
    <row r="67" spans="1:5">
      <c r="A67" s="181" t="str">
        <f t="shared" si="1"/>
        <v/>
      </c>
      <c r="B67" s="169" t="s">
        <v>59</v>
      </c>
      <c r="C67" s="168" t="str">
        <f t="shared" si="2"/>
        <v>EA</v>
      </c>
      <c r="D67" s="104" t="str">
        <f>VLOOKUP(B67,'Master SIB Ancillaries'!$B$6:$I$96,8,FALSE)</f>
        <v/>
      </c>
      <c r="E67" s="79" t="s">
        <v>27</v>
      </c>
    </row>
    <row r="68" spans="1:5">
      <c r="A68" s="181" t="str">
        <f t="shared" si="1"/>
        <v/>
      </c>
      <c r="B68" s="169" t="s">
        <v>71</v>
      </c>
      <c r="C68" s="168" t="str">
        <f t="shared" si="2"/>
        <v>EA</v>
      </c>
      <c r="D68" s="104" t="str">
        <f>VLOOKUP(B68,'Master SIB Ancillaries'!$B$6:$I$96,8,FALSE)</f>
        <v/>
      </c>
      <c r="E68" s="79" t="s">
        <v>27</v>
      </c>
    </row>
    <row r="69" spans="1:5">
      <c r="A69" s="181" t="str">
        <f t="shared" si="1"/>
        <v/>
      </c>
      <c r="B69" s="169" t="s">
        <v>72</v>
      </c>
      <c r="C69" s="168" t="str">
        <f t="shared" si="2"/>
        <v>EA</v>
      </c>
      <c r="D69" s="104" t="str">
        <f>VLOOKUP(B69,'Master SIB Ancillaries'!$B$6:$I$96,8,FALSE)</f>
        <v/>
      </c>
      <c r="E69" s="79" t="s">
        <v>27</v>
      </c>
    </row>
    <row r="70" spans="1:5">
      <c r="A70" s="181" t="str">
        <f t="shared" si="1"/>
        <v/>
      </c>
      <c r="B70" s="169" t="s">
        <v>78</v>
      </c>
      <c r="C70" s="168" t="str">
        <f t="shared" si="2"/>
        <v>EA</v>
      </c>
      <c r="D70" s="104" t="str">
        <f>VLOOKUP(B70,'Master SIB Ancillaries'!$B$6:$I$96,8,FALSE)</f>
        <v/>
      </c>
      <c r="E70" s="79" t="s">
        <v>27</v>
      </c>
    </row>
    <row r="71" spans="1:5">
      <c r="A71" s="181" t="str">
        <f t="shared" si="1"/>
        <v/>
      </c>
      <c r="B71" s="169" t="s">
        <v>160</v>
      </c>
      <c r="C71" s="168" t="str">
        <f t="shared" si="2"/>
        <v>EA</v>
      </c>
      <c r="D71" s="104" t="str">
        <f>VLOOKUP(B71,'Master SIB Ancillaries'!$B$6:$I$96,8,FALSE)</f>
        <v/>
      </c>
      <c r="E71" s="79" t="s">
        <v>27</v>
      </c>
    </row>
    <row r="72" spans="1:5">
      <c r="A72" s="181" t="str">
        <f t="shared" si="1"/>
        <v/>
      </c>
      <c r="B72" s="169" t="s">
        <v>83</v>
      </c>
      <c r="C72" s="168" t="str">
        <f t="shared" si="2"/>
        <v>EA</v>
      </c>
      <c r="D72" s="104" t="str">
        <f>VLOOKUP(B72,'Master SIB Ancillaries'!$B$6:$I$96,8,FALSE)</f>
        <v/>
      </c>
      <c r="E72" s="79" t="s">
        <v>27</v>
      </c>
    </row>
    <row r="73" spans="1:5">
      <c r="A73" s="181" t="str">
        <f t="shared" si="1"/>
        <v/>
      </c>
      <c r="B73" s="169" t="s">
        <v>42</v>
      </c>
      <c r="C73" s="168" t="str">
        <f t="shared" si="2"/>
        <v>BX</v>
      </c>
      <c r="D73" s="104" t="str">
        <f>VLOOKUP(B73,'Master SIB Ancillaries'!$B$6:$I$96,8,FALSE)</f>
        <v/>
      </c>
      <c r="E73" s="79" t="s">
        <v>27</v>
      </c>
    </row>
    <row r="74" spans="1:5">
      <c r="A74" s="181" t="str">
        <f t="shared" si="1"/>
        <v/>
      </c>
      <c r="B74" s="169" t="s">
        <v>77</v>
      </c>
      <c r="C74" s="168" t="str">
        <f t="shared" si="2"/>
        <v>EA</v>
      </c>
      <c r="D74" s="104" t="str">
        <f>VLOOKUP(B74,'Master SIB Ancillaries'!$B$6:$I$96,8,FALSE)</f>
        <v/>
      </c>
      <c r="E74" s="79" t="s">
        <v>27</v>
      </c>
    </row>
    <row r="75" spans="1:5">
      <c r="A75" s="181" t="str">
        <f t="shared" si="1"/>
        <v/>
      </c>
      <c r="B75" s="169" t="s">
        <v>176</v>
      </c>
      <c r="C75" s="168" t="str">
        <f t="shared" si="2"/>
        <v>BX</v>
      </c>
      <c r="D75" s="104" t="str">
        <f>VLOOKUP(B75,'Master SIB Ancillaries'!$B$6:$I$96,8,FALSE)</f>
        <v/>
      </c>
      <c r="E75" s="79" t="s">
        <v>27</v>
      </c>
    </row>
  </sheetData>
  <sheetProtection password="ED47" sheet="1" formatCells="0" formatColumns="0" formatRows="0" sort="0" autoFilter="0"/>
  <sortState ref="C21:F27">
    <sortCondition ref="C21:C27"/>
  </sortState>
  <mergeCells count="7">
    <mergeCell ref="A40:E40"/>
    <mergeCell ref="A2:G2"/>
    <mergeCell ref="A8:D8"/>
    <mergeCell ref="A9:D9"/>
    <mergeCell ref="E31:F31"/>
    <mergeCell ref="E32:F32"/>
    <mergeCell ref="E33:F33"/>
  </mergeCells>
  <conditionalFormatting sqref="A42:A75">
    <cfRule type="duplicateValues" dxfId="4" priority="16"/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6"/>
    <pageSetUpPr fitToPage="1"/>
  </sheetPr>
  <dimension ref="A1:G72"/>
  <sheetViews>
    <sheetView topLeftCell="B16" workbookViewId="0">
      <selection activeCell="G23" sqref="G23"/>
    </sheetView>
  </sheetViews>
  <sheetFormatPr defaultColWidth="9.109375" defaultRowHeight="13.8"/>
  <cols>
    <col min="1" max="1" width="16.109375" style="49" customWidth="1"/>
    <col min="2" max="2" width="69.33203125" style="31" customWidth="1"/>
    <col min="3" max="3" width="20" style="42" customWidth="1"/>
    <col min="4" max="4" width="12.6640625" style="31" customWidth="1"/>
    <col min="5" max="5" width="15.109375" style="31" customWidth="1"/>
    <col min="6" max="6" width="12.6640625" style="31" bestFit="1" customWidth="1"/>
    <col min="7" max="16384" width="9.109375" style="31"/>
  </cols>
  <sheetData>
    <row r="1" spans="1:7" ht="15.6" customHeight="1">
      <c r="A1" s="31" t="s">
        <v>150</v>
      </c>
      <c r="C1" s="1" t="s">
        <v>130</v>
      </c>
    </row>
    <row r="2" spans="1:7" ht="51" customHeight="1">
      <c r="A2" s="322" t="str">
        <f>'CMU PAH Price Schedule Oct 2020'!A3:F3</f>
        <v>NHS National Framework Agreement Home Delivery Service – Pulmonary Hypertension
Period of framework:  1 June 2020 to 31 May 2022 with options to extend for up to a total period of 24 months.
Framework reference number:  CM/MSR/17/5539</v>
      </c>
      <c r="B2" s="323"/>
      <c r="C2" s="323"/>
      <c r="D2" s="323"/>
      <c r="E2" s="323"/>
      <c r="F2" s="323"/>
      <c r="G2" s="324"/>
    </row>
    <row r="3" spans="1:7" ht="27.6" customHeight="1">
      <c r="A3" s="269" t="str">
        <f>'CMU PAH Price Schedule Oct 2020'!A4</f>
        <v>Commercial Schedule _ Document No.6</v>
      </c>
      <c r="B3" s="271"/>
      <c r="C3" s="1"/>
    </row>
    <row r="4" spans="1:7">
      <c r="A4" s="267" t="s">
        <v>187</v>
      </c>
      <c r="B4" s="268" t="str">
        <f>'CMU PAH Price Schedule Oct 2020'!B6</f>
        <v xml:space="preserve">Please enter your Company Name Here </v>
      </c>
      <c r="C4" s="31"/>
      <c r="D4" s="170"/>
    </row>
    <row r="5" spans="1:7">
      <c r="A5" s="41" t="s">
        <v>273</v>
      </c>
    </row>
    <row r="6" spans="1:7">
      <c r="A6" s="41"/>
      <c r="C6" s="216"/>
    </row>
    <row r="8" spans="1:7" ht="15" customHeight="1">
      <c r="A8" s="330" t="s">
        <v>143</v>
      </c>
      <c r="B8" s="330"/>
      <c r="C8" s="330"/>
      <c r="D8" s="330"/>
      <c r="E8" s="43" t="s">
        <v>28</v>
      </c>
    </row>
    <row r="9" spans="1:7" ht="15" customHeight="1">
      <c r="A9" s="331" t="s">
        <v>45</v>
      </c>
      <c r="B9" s="331"/>
      <c r="C9" s="331"/>
      <c r="D9" s="331"/>
      <c r="E9" s="45" t="s">
        <v>29</v>
      </c>
    </row>
    <row r="10" spans="1:7" ht="15" customHeight="1">
      <c r="A10" s="217"/>
      <c r="B10" s="217"/>
      <c r="C10" s="217"/>
      <c r="D10" s="217"/>
      <c r="E10" s="45"/>
    </row>
    <row r="11" spans="1:7" s="44" customFormat="1" ht="16.5" customHeight="1">
      <c r="A11" s="41"/>
      <c r="C11" s="64"/>
      <c r="D11" s="65"/>
      <c r="F11" s="31"/>
    </row>
    <row r="12" spans="1:7" s="44" customFormat="1" ht="17.25" customHeight="1">
      <c r="A12" s="66"/>
      <c r="C12" s="31"/>
      <c r="D12" s="31"/>
      <c r="E12" s="67" t="s">
        <v>33</v>
      </c>
      <c r="F12" s="67" t="s">
        <v>126</v>
      </c>
    </row>
    <row r="13" spans="1:7">
      <c r="A13" s="143" t="s">
        <v>97</v>
      </c>
      <c r="B13" s="143" t="s">
        <v>13</v>
      </c>
      <c r="C13" s="60" t="s">
        <v>26</v>
      </c>
      <c r="D13" s="60" t="s">
        <v>20</v>
      </c>
      <c r="E13" s="47" t="s">
        <v>53</v>
      </c>
      <c r="F13" s="47"/>
    </row>
    <row r="14" spans="1:7" ht="13.5" customHeight="1">
      <c r="A14" s="33" t="str">
        <f>IF(VLOOKUP(B14,'Master Ancillaries'!$B$8:$D$46,3,FALSE)="","",VLOOKUP(B14,'Master Ancillaries'!$B$8:$D$46,3,FALSE))</f>
        <v/>
      </c>
      <c r="B14" s="62" t="s">
        <v>77</v>
      </c>
      <c r="C14" s="119" t="s">
        <v>23</v>
      </c>
      <c r="D14" s="120" t="str">
        <f>VLOOKUP(B14,'Master Ancillaries'!$B$8:$I$46,8,FALSE)</f>
        <v/>
      </c>
      <c r="E14" s="121">
        <v>1</v>
      </c>
      <c r="F14" s="253" t="str">
        <f>IFERROR(D14*E14,"")</f>
        <v/>
      </c>
    </row>
    <row r="15" spans="1:7">
      <c r="A15" s="33" t="str">
        <f>IF(VLOOKUP(B15,'Master Ancillaries'!$B$8:$D$46,3,FALSE)="","",VLOOKUP(B15,'Master Ancillaries'!$B$8:$D$46,3,FALSE))</f>
        <v/>
      </c>
      <c r="B15" s="62" t="s">
        <v>161</v>
      </c>
      <c r="C15" s="119" t="s">
        <v>23</v>
      </c>
      <c r="D15" s="120" t="str">
        <f>VLOOKUP(B15,'Master Ancillaries'!$B$8:$I$46,8,FALSE)</f>
        <v/>
      </c>
      <c r="E15" s="121">
        <v>14</v>
      </c>
      <c r="F15" s="253" t="str">
        <f t="shared" ref="F15:F17" si="0">IFERROR(D15*E15,"")</f>
        <v/>
      </c>
    </row>
    <row r="16" spans="1:7" ht="14.4">
      <c r="A16" s="33" t="str">
        <f>IF(VLOOKUP(B16,'Master Ancillaries'!$B$8:$D$46,3,FALSE)="","",VLOOKUP(B16,'Master Ancillaries'!$B$8:$D$46,3,FALSE))</f>
        <v/>
      </c>
      <c r="B16" t="s">
        <v>87</v>
      </c>
      <c r="C16" s="119" t="s">
        <v>23</v>
      </c>
      <c r="D16" s="120" t="str">
        <f>VLOOKUP(B16,'Master Ancillaries'!$B$8:$I$46,8,FALSE)</f>
        <v/>
      </c>
      <c r="E16" s="242">
        <v>18</v>
      </c>
      <c r="F16" s="253" t="str">
        <f t="shared" si="0"/>
        <v/>
      </c>
    </row>
    <row r="17" spans="1:6">
      <c r="A17" s="33" t="str">
        <f>IF(VLOOKUP(B17,'Master Ancillaries'!$B$8:$D$46,3,FALSE)="","",VLOOKUP(B17,'Master Ancillaries'!$B$8:$D$46,3,FALSE))</f>
        <v/>
      </c>
      <c r="B17" s="112" t="s">
        <v>156</v>
      </c>
      <c r="C17" s="119" t="s">
        <v>64</v>
      </c>
      <c r="D17" s="120" t="str">
        <f>VLOOKUP(B17,'Master Ancillaries'!$B$8:$I$46,8,FALSE)</f>
        <v/>
      </c>
      <c r="E17" s="122">
        <v>1</v>
      </c>
      <c r="F17" s="253" t="str">
        <f t="shared" si="0"/>
        <v/>
      </c>
    </row>
    <row r="18" spans="1:6">
      <c r="A18" s="33" t="str">
        <f>IF(VLOOKUP(B18,'Master Ancillaries'!$B$8:$D$46,3,FALSE)="","",VLOOKUP(B18,'Master Ancillaries'!$B$8:$D$46,3,FALSE))</f>
        <v/>
      </c>
      <c r="B18" s="112" t="s">
        <v>153</v>
      </c>
      <c r="C18" s="219" t="s">
        <v>64</v>
      </c>
      <c r="D18" s="120" t="str">
        <f>VLOOKUP(B18,'Master Ancillaries'!$B$8:$I$46,8,FALSE)</f>
        <v>FOC</v>
      </c>
      <c r="E18" s="219">
        <v>1</v>
      </c>
      <c r="F18" s="219" t="s">
        <v>62</v>
      </c>
    </row>
    <row r="19" spans="1:6">
      <c r="A19" s="33" t="str">
        <f>IF(VLOOKUP(B19,'Master Ancillaries'!$B$8:$D$46,3,FALSE)="","",VLOOKUP(B19,'Master Ancillaries'!$B$8:$D$46,3,FALSE))</f>
        <v/>
      </c>
      <c r="B19" s="112" t="s">
        <v>154</v>
      </c>
      <c r="C19" s="219" t="s">
        <v>64</v>
      </c>
      <c r="D19" s="120" t="str">
        <f>VLOOKUP(B19,'Master Ancillaries'!$B$8:$I$46,8,FALSE)</f>
        <v>FOC</v>
      </c>
      <c r="E19" s="219">
        <v>1</v>
      </c>
      <c r="F19" s="219" t="s">
        <v>62</v>
      </c>
    </row>
    <row r="20" spans="1:6">
      <c r="A20" s="33" t="str">
        <f>IF(VLOOKUP(B20,'Master Ancillaries'!$B$8:$D$46,3,FALSE)="","",VLOOKUP(B20,'Master Ancillaries'!$B$8:$D$46,3,FALSE))</f>
        <v/>
      </c>
      <c r="B20" s="112" t="s">
        <v>155</v>
      </c>
      <c r="C20" s="219" t="s">
        <v>64</v>
      </c>
      <c r="D20" s="120" t="str">
        <f>VLOOKUP(B20,'Master Ancillaries'!$B$8:$I$46,8,FALSE)</f>
        <v>FOC</v>
      </c>
      <c r="E20" s="219">
        <v>1</v>
      </c>
      <c r="F20" s="219" t="s">
        <v>62</v>
      </c>
    </row>
    <row r="21" spans="1:6">
      <c r="A21" s="33" t="str">
        <f>IF(VLOOKUP(B21,'Master Ancillaries'!$B$8:$D$46,3,FALSE)="","",VLOOKUP(B21,'Master Ancillaries'!$B$8:$D$46,3,FALSE))</f>
        <v/>
      </c>
      <c r="B21" s="32" t="s">
        <v>148</v>
      </c>
      <c r="C21" s="98" t="s">
        <v>23</v>
      </c>
      <c r="D21" s="120" t="str">
        <f>VLOOKUP(B21,'Master Ancillaries'!$B$8:$I$46,8,FALSE)</f>
        <v/>
      </c>
      <c r="E21" s="122">
        <v>1</v>
      </c>
      <c r="F21" s="253" t="str">
        <f t="shared" ref="F21" si="1">IFERROR(D21*E21,"")</f>
        <v/>
      </c>
    </row>
    <row r="22" spans="1:6">
      <c r="A22" s="33" t="str">
        <f>IF(VLOOKUP(B22,'Master Ancillaries'!$B$8:$D$46,3,FALSE)="","",VLOOKUP(B22,'Master Ancillaries'!$B$8:$D$46,3,FALSE))</f>
        <v/>
      </c>
      <c r="B22" s="32" t="s">
        <v>147</v>
      </c>
      <c r="C22" s="98" t="s">
        <v>23</v>
      </c>
      <c r="D22" s="120" t="str">
        <f>VLOOKUP(B22,'Master Ancillaries'!$B$8:$I$46,8,FALSE)</f>
        <v>FOC</v>
      </c>
      <c r="E22" s="219">
        <v>1</v>
      </c>
      <c r="F22" s="254" t="s">
        <v>62</v>
      </c>
    </row>
    <row r="23" spans="1:6">
      <c r="A23" s="33" t="str">
        <f>IF(VLOOKUP(B23,'Master Ancillaries'!$B$8:$D$46,3,FALSE)="","",VLOOKUP(B23,'Master Ancillaries'!$B$8:$D$46,3,FALSE))</f>
        <v/>
      </c>
      <c r="B23" s="62" t="s">
        <v>176</v>
      </c>
      <c r="C23" s="123" t="s">
        <v>64</v>
      </c>
      <c r="D23" s="120" t="str">
        <f>VLOOKUP(B23,'Master Ancillaries'!$B$8:$I$46,8,FALSE)</f>
        <v/>
      </c>
      <c r="E23" s="124">
        <v>1</v>
      </c>
      <c r="F23" s="257" t="str">
        <f t="shared" ref="F23:F27" si="2">IFERROR(D23*E23,"")</f>
        <v/>
      </c>
    </row>
    <row r="24" spans="1:6">
      <c r="A24" s="33" t="str">
        <f>IF(VLOOKUP(B24,'Master Ancillaries'!$B$8:$D$46,3,FALSE)="","",VLOOKUP(B24,'Master Ancillaries'!$B$8:$D$46,3,FALSE))</f>
        <v/>
      </c>
      <c r="B24" s="118" t="s">
        <v>75</v>
      </c>
      <c r="C24" s="119" t="s">
        <v>23</v>
      </c>
      <c r="D24" s="120" t="str">
        <f>VLOOKUP(B24,'Master Ancillaries'!$B$8:$I$46,8,FALSE)</f>
        <v/>
      </c>
      <c r="E24" s="125">
        <v>1</v>
      </c>
      <c r="F24" s="257" t="str">
        <f t="shared" si="2"/>
        <v/>
      </c>
    </row>
    <row r="25" spans="1:6">
      <c r="A25" s="33" t="str">
        <f>IF(VLOOKUP(B25,'Master Ancillaries'!$B$8:$D$46,3,FALSE)="","",VLOOKUP(B25,'Master Ancillaries'!$B$8:$D$46,3,FALSE))</f>
        <v/>
      </c>
      <c r="B25" s="95" t="s">
        <v>83</v>
      </c>
      <c r="C25" s="119" t="s">
        <v>23</v>
      </c>
      <c r="D25" s="120" t="str">
        <f>VLOOKUP(B25,'Master Ancillaries'!$B$8:$I$46,8,FALSE)</f>
        <v/>
      </c>
      <c r="E25" s="125">
        <v>4</v>
      </c>
      <c r="F25" s="257" t="str">
        <f t="shared" si="2"/>
        <v/>
      </c>
    </row>
    <row r="26" spans="1:6">
      <c r="A26" s="33" t="str">
        <f>IF(VLOOKUP(B26,'Master Ancillaries'!$B$8:$D$46,3,FALSE)="","",VLOOKUP(B26,'Master Ancillaries'!$B$8:$D$46,3,FALSE))</f>
        <v/>
      </c>
      <c r="B26" s="118" t="s">
        <v>93</v>
      </c>
      <c r="C26" s="119" t="s">
        <v>23</v>
      </c>
      <c r="D26" s="120" t="str">
        <f>VLOOKUP(B26,'Master Ancillaries'!$B$8:$I$46,8,FALSE)</f>
        <v/>
      </c>
      <c r="E26" s="125">
        <v>2</v>
      </c>
      <c r="F26" s="257" t="str">
        <f t="shared" si="2"/>
        <v/>
      </c>
    </row>
    <row r="27" spans="1:6" ht="12.75" customHeight="1">
      <c r="A27" s="33" t="str">
        <f>IF(VLOOKUP(B27,'Master Ancillaries'!$B$8:$D$46,3,FALSE)="","",VLOOKUP(B27,'Master Ancillaries'!$B$8:$D$46,3,FALSE))</f>
        <v/>
      </c>
      <c r="B27" s="118" t="s">
        <v>42</v>
      </c>
      <c r="C27" s="126" t="s">
        <v>24</v>
      </c>
      <c r="D27" s="120" t="str">
        <f>VLOOKUP(B27,'Master Ancillaries'!$B$8:$I$46,8,FALSE)</f>
        <v/>
      </c>
      <c r="E27" s="96">
        <v>1</v>
      </c>
      <c r="F27" s="257" t="str">
        <f t="shared" si="2"/>
        <v/>
      </c>
    </row>
    <row r="28" spans="1:6" s="38" customFormat="1" ht="14.4">
      <c r="A28" s="31"/>
      <c r="B28" s="31"/>
      <c r="C28" s="31"/>
      <c r="D28" s="31"/>
      <c r="E28" s="31"/>
    </row>
    <row r="29" spans="1:6" ht="15" customHeight="1">
      <c r="A29" s="31"/>
      <c r="C29" s="31"/>
      <c r="F29" s="244">
        <f>SUM(F14:F22)</f>
        <v>0</v>
      </c>
    </row>
    <row r="30" spans="1:6" ht="15" customHeight="1">
      <c r="A30" s="31"/>
      <c r="C30" s="31"/>
      <c r="F30" s="245">
        <f>SUM(F23:F27)</f>
        <v>0</v>
      </c>
    </row>
    <row r="31" spans="1:6">
      <c r="B31" s="34"/>
      <c r="C31" s="97"/>
    </row>
    <row r="32" spans="1:6" ht="24" customHeight="1">
      <c r="A32" s="56" t="s">
        <v>36</v>
      </c>
      <c r="B32" s="56"/>
      <c r="C32" s="175" t="s">
        <v>121</v>
      </c>
    </row>
    <row r="33" spans="1:5">
      <c r="A33" s="57" t="s">
        <v>37</v>
      </c>
      <c r="B33" s="57"/>
      <c r="C33" s="61">
        <f>F29*1</f>
        <v>0</v>
      </c>
    </row>
    <row r="34" spans="1:5">
      <c r="A34" s="57" t="s">
        <v>38</v>
      </c>
      <c r="B34" s="57"/>
      <c r="C34" s="61">
        <f>F29*2</f>
        <v>0</v>
      </c>
    </row>
    <row r="35" spans="1:5">
      <c r="A35" s="57" t="s">
        <v>40</v>
      </c>
      <c r="B35" s="57"/>
      <c r="C35" s="61">
        <f>F29*4</f>
        <v>0</v>
      </c>
      <c r="D35" s="69"/>
    </row>
    <row r="36" spans="1:5">
      <c r="A36" s="57" t="s">
        <v>39</v>
      </c>
      <c r="B36" s="57"/>
      <c r="C36" s="61">
        <f>F30</f>
        <v>0</v>
      </c>
      <c r="D36" s="69"/>
    </row>
    <row r="37" spans="1:5">
      <c r="D37" s="69"/>
    </row>
    <row r="38" spans="1:5">
      <c r="A38" s="332" t="s">
        <v>30</v>
      </c>
      <c r="B38" s="332"/>
      <c r="C38" s="332"/>
      <c r="D38" s="332"/>
      <c r="E38" s="332"/>
    </row>
    <row r="39" spans="1:5">
      <c r="A39" s="93"/>
      <c r="B39" s="93"/>
      <c r="C39" s="93"/>
      <c r="D39" s="93"/>
      <c r="E39" s="93"/>
    </row>
    <row r="40" spans="1:5">
      <c r="A40" s="143" t="s">
        <v>97</v>
      </c>
      <c r="B40" s="143" t="s">
        <v>13</v>
      </c>
      <c r="C40" s="60" t="s">
        <v>26</v>
      </c>
      <c r="D40" s="60" t="s">
        <v>20</v>
      </c>
    </row>
    <row r="41" spans="1:5">
      <c r="A41" s="181" t="str">
        <f>IF(VLOOKUP(B41,'Master SIB Ancillaries'!$B$6:$I$91,3,FALSE)="","",VLOOKUP(B41,'Master SIB Ancillaries'!$B$6:$I$91,3,FALSE))</f>
        <v/>
      </c>
      <c r="B41" s="90" t="s">
        <v>85</v>
      </c>
      <c r="C41" s="108" t="str">
        <f t="shared" ref="C41:C71" si="3">VLOOKUP(B41,MasterSIB,2,FALSE)</f>
        <v>EA</v>
      </c>
      <c r="D41" s="195" t="str">
        <f>VLOOKUP(B41,'Master SIB Ancillaries'!$B$6:$I$96,8,FALSE)</f>
        <v/>
      </c>
      <c r="E41" s="79" t="s">
        <v>27</v>
      </c>
    </row>
    <row r="42" spans="1:5">
      <c r="A42" s="181" t="str">
        <f>IF(VLOOKUP(B42,'Master SIB Ancillaries'!$B$6:$I$91,3,FALSE)="","",VLOOKUP(B42,'Master SIB Ancillaries'!$B$6:$I$91,3,FALSE))</f>
        <v/>
      </c>
      <c r="B42" s="90" t="s">
        <v>86</v>
      </c>
      <c r="C42" s="108" t="str">
        <f t="shared" si="3"/>
        <v>EA</v>
      </c>
      <c r="D42" s="195" t="str">
        <f>VLOOKUP(B42,'Master SIB Ancillaries'!$B$6:$I$96,8,FALSE)</f>
        <v/>
      </c>
      <c r="E42" s="79" t="s">
        <v>27</v>
      </c>
    </row>
    <row r="43" spans="1:5">
      <c r="A43" s="181" t="str">
        <f>IF(VLOOKUP(B43,'Master SIB Ancillaries'!$B$6:$I$91,3,FALSE)="","",VLOOKUP(B43,'Master SIB Ancillaries'!$B$6:$I$91,3,FALSE))</f>
        <v/>
      </c>
      <c r="B43" s="105" t="s">
        <v>132</v>
      </c>
      <c r="C43" s="108" t="str">
        <f t="shared" si="3"/>
        <v>EA</v>
      </c>
      <c r="D43" s="195" t="str">
        <f>VLOOKUP(B43,'Master SIB Ancillaries'!$B$6:$I$96,8,FALSE)</f>
        <v/>
      </c>
      <c r="E43" s="109" t="s">
        <v>27</v>
      </c>
    </row>
    <row r="44" spans="1:5">
      <c r="A44" s="181" t="str">
        <f>IF(VLOOKUP(B44,'Master SIB Ancillaries'!$B$6:$I$91,3,FALSE)="","",VLOOKUP(B44,'Master SIB Ancillaries'!$B$6:$I$91,3,FALSE))</f>
        <v/>
      </c>
      <c r="B44" s="105" t="s">
        <v>63</v>
      </c>
      <c r="C44" s="108" t="str">
        <f t="shared" si="3"/>
        <v>EA</v>
      </c>
      <c r="D44" s="195" t="str">
        <f>VLOOKUP(B44,'Master SIB Ancillaries'!$B$6:$I$96,8,FALSE)</f>
        <v/>
      </c>
      <c r="E44" s="109" t="s">
        <v>27</v>
      </c>
    </row>
    <row r="45" spans="1:5" s="116" customFormat="1">
      <c r="A45" s="181" t="str">
        <f>IF(VLOOKUP(B45,'Master SIB Ancillaries'!$B$6:$I$91,3,FALSE)="","",VLOOKUP(B45,'Master SIB Ancillaries'!$B$6:$I$91,3,FALSE))</f>
        <v/>
      </c>
      <c r="B45" s="90" t="s">
        <v>240</v>
      </c>
      <c r="C45" s="108" t="str">
        <f t="shared" si="3"/>
        <v>EA</v>
      </c>
      <c r="D45" s="195" t="str">
        <f>VLOOKUP(B45,'Master SIB Ancillaries'!$B$6:$I$96,8,FALSE)</f>
        <v/>
      </c>
      <c r="E45" s="109" t="s">
        <v>27</v>
      </c>
    </row>
    <row r="46" spans="1:5">
      <c r="A46" s="181" t="str">
        <f>IF(VLOOKUP(B46,'Master SIB Ancillaries'!$B$6:$I$91,3,FALSE)="","",VLOOKUP(B46,'Master SIB Ancillaries'!$B$6:$I$91,3,FALSE))</f>
        <v/>
      </c>
      <c r="B46" s="90" t="s">
        <v>91</v>
      </c>
      <c r="C46" s="108" t="str">
        <f t="shared" si="3"/>
        <v>EA</v>
      </c>
      <c r="D46" s="195" t="str">
        <f>VLOOKUP(B46,'Master SIB Ancillaries'!$B$6:$I$96,8,FALSE)</f>
        <v/>
      </c>
      <c r="E46" s="110" t="s">
        <v>27</v>
      </c>
    </row>
    <row r="47" spans="1:5">
      <c r="A47" s="181" t="str">
        <f>IF(VLOOKUP(B47,'Master SIB Ancillaries'!$B$6:$I$91,3,FALSE)="","",VLOOKUP(B47,'Master SIB Ancillaries'!$B$6:$I$91,3,FALSE))</f>
        <v/>
      </c>
      <c r="B47" s="90" t="s">
        <v>87</v>
      </c>
      <c r="C47" s="108" t="str">
        <f t="shared" si="3"/>
        <v>EA</v>
      </c>
      <c r="D47" s="195" t="str">
        <f>VLOOKUP(B47,'Master SIB Ancillaries'!$B$6:$I$96,8,FALSE)</f>
        <v/>
      </c>
      <c r="E47" s="110" t="s">
        <v>27</v>
      </c>
    </row>
    <row r="48" spans="1:5">
      <c r="A48" s="181" t="str">
        <f>IF(VLOOKUP(B48,'Master SIB Ancillaries'!$B$6:$I$91,3,FALSE)="","",VLOOKUP(B48,'Master SIB Ancillaries'!$B$6:$I$91,3,FALSE))</f>
        <v/>
      </c>
      <c r="B48" s="169" t="s">
        <v>174</v>
      </c>
      <c r="C48" s="108" t="str">
        <f t="shared" ref="C48" si="4">VLOOKUP(B48,MasterSIB,2,FALSE)</f>
        <v>EA</v>
      </c>
      <c r="D48" s="195" t="str">
        <f>VLOOKUP(B48,'Master SIB Ancillaries'!$B$6:$I$96,8,FALSE)</f>
        <v/>
      </c>
      <c r="E48" s="110" t="s">
        <v>27</v>
      </c>
    </row>
    <row r="49" spans="1:5">
      <c r="A49" s="181" t="str">
        <f>IF(VLOOKUP(B49,'Master SIB Ancillaries'!$B$6:$I$91,3,FALSE)="","",VLOOKUP(B49,'Master SIB Ancillaries'!$B$6:$I$91,3,FALSE))</f>
        <v/>
      </c>
      <c r="B49" s="107" t="s">
        <v>49</v>
      </c>
      <c r="C49" s="108" t="str">
        <f t="shared" si="3"/>
        <v>EA</v>
      </c>
      <c r="D49" s="195" t="str">
        <f>VLOOKUP(B49,'Master SIB Ancillaries'!$B$6:$I$96,8,FALSE)</f>
        <v/>
      </c>
      <c r="E49" s="115" t="s">
        <v>27</v>
      </c>
    </row>
    <row r="50" spans="1:5">
      <c r="A50" s="181" t="str">
        <f>IF(VLOOKUP(B50,'Master SIB Ancillaries'!$B$6:$I$91,3,FALSE)="","",VLOOKUP(B50,'Master SIB Ancillaries'!$B$6:$I$91,3,FALSE))</f>
        <v/>
      </c>
      <c r="B50" s="90" t="s">
        <v>66</v>
      </c>
      <c r="C50" s="108" t="str">
        <f t="shared" si="3"/>
        <v>EA</v>
      </c>
      <c r="D50" s="195" t="str">
        <f>VLOOKUP(B50,'Master SIB Ancillaries'!$B$6:$I$96,8,FALSE)</f>
        <v/>
      </c>
      <c r="E50" s="115" t="s">
        <v>27</v>
      </c>
    </row>
    <row r="51" spans="1:5">
      <c r="A51" s="181" t="str">
        <f>IF(VLOOKUP(B51,'Master SIB Ancillaries'!$B$6:$I$91,3,FALSE)="","",VLOOKUP(B51,'Master SIB Ancillaries'!$B$6:$I$91,3,FALSE))</f>
        <v/>
      </c>
      <c r="B51" s="90" t="s">
        <v>67</v>
      </c>
      <c r="C51" s="108" t="str">
        <f t="shared" si="3"/>
        <v>EA</v>
      </c>
      <c r="D51" s="195" t="str">
        <f>VLOOKUP(B51,'Master SIB Ancillaries'!$B$6:$I$96,8,FALSE)</f>
        <v/>
      </c>
      <c r="E51" s="79" t="s">
        <v>27</v>
      </c>
    </row>
    <row r="52" spans="1:5">
      <c r="A52" s="181" t="str">
        <f>IF(VLOOKUP(B52,'Master SIB Ancillaries'!$B$6:$I$91,3,FALSE)="","",VLOOKUP(B52,'Master SIB Ancillaries'!$B$6:$I$91,3,FALSE))</f>
        <v/>
      </c>
      <c r="B52" s="90" t="s">
        <v>70</v>
      </c>
      <c r="C52" s="108" t="str">
        <f t="shared" si="3"/>
        <v>EA</v>
      </c>
      <c r="D52" s="195" t="str">
        <f>VLOOKUP(B52,'Master SIB Ancillaries'!$B$6:$I$96,8,FALSE)</f>
        <v/>
      </c>
      <c r="E52" s="79" t="s">
        <v>27</v>
      </c>
    </row>
    <row r="53" spans="1:5">
      <c r="A53" s="181" t="str">
        <f>IF(VLOOKUP(B53,'Master SIB Ancillaries'!$B$6:$I$91,3,FALSE)="","",VLOOKUP(B53,'Master SIB Ancillaries'!$B$6:$I$91,3,FALSE))</f>
        <v/>
      </c>
      <c r="B53" s="90" t="s">
        <v>68</v>
      </c>
      <c r="C53" s="108" t="str">
        <f t="shared" si="3"/>
        <v>EA</v>
      </c>
      <c r="D53" s="195" t="str">
        <f>VLOOKUP(B53,'Master SIB Ancillaries'!$B$6:$I$96,8,FALSE)</f>
        <v/>
      </c>
      <c r="E53" s="79" t="s">
        <v>27</v>
      </c>
    </row>
    <row r="54" spans="1:5">
      <c r="A54" s="181" t="str">
        <f>IF(VLOOKUP(B54,'Master SIB Ancillaries'!$B$6:$I$91,3,FALSE)="","",VLOOKUP(B54,'Master SIB Ancillaries'!$B$6:$I$91,3,FALSE))</f>
        <v/>
      </c>
      <c r="B54" s="90" t="s">
        <v>69</v>
      </c>
      <c r="C54" s="108" t="str">
        <f t="shared" si="3"/>
        <v>EA</v>
      </c>
      <c r="D54" s="195" t="str">
        <f>VLOOKUP(B54,'Master SIB Ancillaries'!$B$6:$I$96,8,FALSE)</f>
        <v/>
      </c>
      <c r="E54" s="79" t="s">
        <v>27</v>
      </c>
    </row>
    <row r="55" spans="1:5">
      <c r="A55" s="181" t="str">
        <f>IF(VLOOKUP(B55,'Master SIB Ancillaries'!$B$6:$I$91,3,FALSE)="","",VLOOKUP(B55,'Master SIB Ancillaries'!$B$6:$I$91,3,FALSE))</f>
        <v/>
      </c>
      <c r="B55" s="90" t="s">
        <v>206</v>
      </c>
      <c r="C55" s="108" t="str">
        <f t="shared" si="3"/>
        <v>EA</v>
      </c>
      <c r="D55" s="195" t="str">
        <f>VLOOKUP(B55,'Master SIB Ancillaries'!$B$6:$I$96,8,FALSE)</f>
        <v/>
      </c>
      <c r="E55" s="79" t="s">
        <v>27</v>
      </c>
    </row>
    <row r="56" spans="1:5">
      <c r="A56" s="181" t="str">
        <f>IF(VLOOKUP(B56,'Master SIB Ancillaries'!$B$6:$I$91,3,FALSE)="","",VLOOKUP(B56,'Master SIB Ancillaries'!$B$6:$I$91,3,FALSE))</f>
        <v/>
      </c>
      <c r="B56" s="169" t="s">
        <v>208</v>
      </c>
      <c r="C56" s="108" t="str">
        <f t="shared" si="3"/>
        <v>EA</v>
      </c>
      <c r="D56" s="195" t="str">
        <f>VLOOKUP(B56,'Master SIB Ancillaries'!$B$6:$I$96,8,FALSE)</f>
        <v/>
      </c>
      <c r="E56" s="79" t="s">
        <v>27</v>
      </c>
    </row>
    <row r="57" spans="1:5">
      <c r="A57" s="181" t="str">
        <f>IF(VLOOKUP(B57,'Master SIB Ancillaries'!$B$6:$I$91,3,FALSE)="","",VLOOKUP(B57,'Master SIB Ancillaries'!$B$6:$I$91,3,FALSE))</f>
        <v/>
      </c>
      <c r="B57" s="105" t="s">
        <v>162</v>
      </c>
      <c r="C57" s="108" t="str">
        <f t="shared" si="3"/>
        <v>EA</v>
      </c>
      <c r="D57" s="195" t="str">
        <f>VLOOKUP(B57,'Master SIB Ancillaries'!$B$6:$I$96,8,FALSE)</f>
        <v/>
      </c>
      <c r="E57" s="79" t="s">
        <v>27</v>
      </c>
    </row>
    <row r="58" spans="1:5">
      <c r="A58" s="181" t="str">
        <f>IF(VLOOKUP(B58,'Master SIB Ancillaries'!$B$6:$I$91,3,FALSE)="","",VLOOKUP(B58,'Master SIB Ancillaries'!$B$6:$I$91,3,FALSE))</f>
        <v/>
      </c>
      <c r="B58" s="169" t="s">
        <v>89</v>
      </c>
      <c r="C58" s="108" t="str">
        <f t="shared" si="3"/>
        <v>EA</v>
      </c>
      <c r="D58" s="195" t="str">
        <f>VLOOKUP(B58,'Master SIB Ancillaries'!$B$6:$I$96,8,FALSE)</f>
        <v/>
      </c>
      <c r="E58" s="79" t="s">
        <v>27</v>
      </c>
    </row>
    <row r="59" spans="1:5">
      <c r="A59" s="181" t="str">
        <f>IF(VLOOKUP(B59,'Master SIB Ancillaries'!$B$6:$I$91,3,FALSE)="","",VLOOKUP(B59,'Master SIB Ancillaries'!$B$6:$I$91,3,FALSE))</f>
        <v/>
      </c>
      <c r="B59" s="169" t="s">
        <v>77</v>
      </c>
      <c r="C59" s="108" t="str">
        <f t="shared" si="3"/>
        <v>EA</v>
      </c>
      <c r="D59" s="195" t="str">
        <f>VLOOKUP(B59,'Master SIB Ancillaries'!$B$6:$I$96,8,FALSE)</f>
        <v/>
      </c>
      <c r="E59" s="79" t="s">
        <v>27</v>
      </c>
    </row>
    <row r="60" spans="1:5">
      <c r="A60" s="181" t="str">
        <f>IF(VLOOKUP(B60,'Master SIB Ancillaries'!$B$6:$I$91,3,FALSE)="","",VLOOKUP(B60,'Master SIB Ancillaries'!$B$6:$I$91,3,FALSE))</f>
        <v/>
      </c>
      <c r="B60" s="243" t="s">
        <v>163</v>
      </c>
      <c r="C60" s="108" t="str">
        <f t="shared" si="3"/>
        <v>EA</v>
      </c>
      <c r="D60" s="195" t="str">
        <f>VLOOKUP(B60,'Master SIB Ancillaries'!$B$6:$I$96,8,FALSE)</f>
        <v/>
      </c>
      <c r="E60" s="79" t="s">
        <v>27</v>
      </c>
    </row>
    <row r="61" spans="1:5">
      <c r="A61" s="181" t="str">
        <f>IF(VLOOKUP(B61,'Master SIB Ancillaries'!$B$6:$I$91,3,FALSE)="","",VLOOKUP(B61,'Master SIB Ancillaries'!$B$6:$I$91,3,FALSE))</f>
        <v/>
      </c>
      <c r="B61" s="169" t="s">
        <v>156</v>
      </c>
      <c r="C61" s="108" t="str">
        <f t="shared" si="3"/>
        <v>EA</v>
      </c>
      <c r="D61" s="195" t="str">
        <f>VLOOKUP(B61,'Master SIB Ancillaries'!$B$6:$I$96,8,FALSE)</f>
        <v/>
      </c>
      <c r="E61" s="79" t="s">
        <v>27</v>
      </c>
    </row>
    <row r="62" spans="1:5">
      <c r="A62" s="181" t="str">
        <f>IF(VLOOKUP(B62,'Master SIB Ancillaries'!$B$6:$I$91,3,FALSE)="","",VLOOKUP(B62,'Master SIB Ancillaries'!$B$6:$I$91,3,FALSE))</f>
        <v/>
      </c>
      <c r="B62" s="169" t="s">
        <v>153</v>
      </c>
      <c r="C62" s="108" t="str">
        <f t="shared" si="3"/>
        <v>EA</v>
      </c>
      <c r="D62" s="195" t="str">
        <f>VLOOKUP(B62,'Master SIB Ancillaries'!$B$6:$I$96,8,FALSE)</f>
        <v/>
      </c>
      <c r="E62" s="79" t="s">
        <v>27</v>
      </c>
    </row>
    <row r="63" spans="1:5">
      <c r="A63" s="181" t="str">
        <f>IF(VLOOKUP(B63,'Master SIB Ancillaries'!$B$6:$I$91,3,FALSE)="","",VLOOKUP(B63,'Master SIB Ancillaries'!$B$6:$I$91,3,FALSE))</f>
        <v/>
      </c>
      <c r="B63" s="169" t="s">
        <v>154</v>
      </c>
      <c r="C63" s="108" t="str">
        <f t="shared" si="3"/>
        <v>EA</v>
      </c>
      <c r="D63" s="195" t="str">
        <f>VLOOKUP(B63,'Master SIB Ancillaries'!$B$6:$I$96,8,FALSE)</f>
        <v/>
      </c>
      <c r="E63" s="79" t="s">
        <v>27</v>
      </c>
    </row>
    <row r="64" spans="1:5">
      <c r="A64" s="181" t="str">
        <f>IF(VLOOKUP(B64,'Master SIB Ancillaries'!$B$6:$I$91,3,FALSE)="","",VLOOKUP(B64,'Master SIB Ancillaries'!$B$6:$I$91,3,FALSE))</f>
        <v/>
      </c>
      <c r="B64" s="169" t="s">
        <v>155</v>
      </c>
      <c r="C64" s="108" t="str">
        <f t="shared" si="3"/>
        <v>EA</v>
      </c>
      <c r="D64" s="195" t="str">
        <f>VLOOKUP(B64,'Master SIB Ancillaries'!$B$6:$I$96,8,FALSE)</f>
        <v/>
      </c>
      <c r="E64" s="79" t="s">
        <v>27</v>
      </c>
    </row>
    <row r="65" spans="1:5">
      <c r="A65" s="181" t="str">
        <f>IF(VLOOKUP(B65,'Master SIB Ancillaries'!$B$6:$I$91,3,FALSE)="","",VLOOKUP(B65,'Master SIB Ancillaries'!$B$6:$I$91,3,FALSE))</f>
        <v/>
      </c>
      <c r="B65" s="169" t="s">
        <v>148</v>
      </c>
      <c r="C65" s="108" t="str">
        <f t="shared" si="3"/>
        <v>EA</v>
      </c>
      <c r="D65" s="195" t="str">
        <f>VLOOKUP(B65,'Master SIB Ancillaries'!$B$6:$I$96,8,FALSE)</f>
        <v/>
      </c>
      <c r="E65" s="79" t="s">
        <v>27</v>
      </c>
    </row>
    <row r="66" spans="1:5">
      <c r="A66" s="181" t="str">
        <f>IF(VLOOKUP(B66,'Master SIB Ancillaries'!$B$6:$I$91,3,FALSE)="","",VLOOKUP(B66,'Master SIB Ancillaries'!$B$6:$I$91,3,FALSE))</f>
        <v/>
      </c>
      <c r="B66" s="169" t="s">
        <v>147</v>
      </c>
      <c r="C66" s="108" t="str">
        <f t="shared" si="3"/>
        <v>EA</v>
      </c>
      <c r="D66" s="195" t="str">
        <f>VLOOKUP(B66,'Master SIB Ancillaries'!$B$6:$I$96,8,FALSE)</f>
        <v/>
      </c>
      <c r="E66" s="79" t="s">
        <v>27</v>
      </c>
    </row>
    <row r="67" spans="1:5">
      <c r="A67" s="181" t="str">
        <f>IF(VLOOKUP(B67,'Master SIB Ancillaries'!$B$6:$I$91,3,FALSE)="","",VLOOKUP(B67,'Master SIB Ancillaries'!$B$6:$I$91,3,FALSE))</f>
        <v/>
      </c>
      <c r="B67" s="169" t="s">
        <v>176</v>
      </c>
      <c r="C67" s="108" t="str">
        <f t="shared" si="3"/>
        <v>BX</v>
      </c>
      <c r="D67" s="195" t="str">
        <f>VLOOKUP(B67,'Master SIB Ancillaries'!$B$6:$I$96,8,FALSE)</f>
        <v/>
      </c>
      <c r="E67" s="79" t="s">
        <v>27</v>
      </c>
    </row>
    <row r="68" spans="1:5">
      <c r="A68" s="181" t="str">
        <f>IF(VLOOKUP(B68,'Master SIB Ancillaries'!$B$6:$I$91,3,FALSE)="","",VLOOKUP(B68,'Master SIB Ancillaries'!$B$6:$I$91,3,FALSE))</f>
        <v/>
      </c>
      <c r="B68" s="169" t="s">
        <v>75</v>
      </c>
      <c r="C68" s="108" t="str">
        <f t="shared" si="3"/>
        <v>EA</v>
      </c>
      <c r="D68" s="195" t="str">
        <f>VLOOKUP(B68,'Master SIB Ancillaries'!$B$6:$I$96,8,FALSE)</f>
        <v/>
      </c>
      <c r="E68" s="79" t="s">
        <v>27</v>
      </c>
    </row>
    <row r="69" spans="1:5">
      <c r="A69" s="181" t="str">
        <f>IF(VLOOKUP(B69,'Master SIB Ancillaries'!$B$6:$I$91,3,FALSE)="","",VLOOKUP(B69,'Master SIB Ancillaries'!$B$6:$I$91,3,FALSE))</f>
        <v/>
      </c>
      <c r="B69" s="169" t="s">
        <v>83</v>
      </c>
      <c r="C69" s="108" t="str">
        <f t="shared" si="3"/>
        <v>EA</v>
      </c>
      <c r="D69" s="195" t="str">
        <f>VLOOKUP(B69,'Master SIB Ancillaries'!$B$6:$I$96,8,FALSE)</f>
        <v/>
      </c>
      <c r="E69" s="79" t="s">
        <v>27</v>
      </c>
    </row>
    <row r="70" spans="1:5">
      <c r="A70" s="181" t="str">
        <f>IF(VLOOKUP(B70,'Master SIB Ancillaries'!$B$6:$I$91,3,FALSE)="","",VLOOKUP(B70,'Master SIB Ancillaries'!$B$6:$I$91,3,FALSE))</f>
        <v/>
      </c>
      <c r="B70" s="169" t="s">
        <v>93</v>
      </c>
      <c r="C70" s="108" t="str">
        <f t="shared" si="3"/>
        <v>EA</v>
      </c>
      <c r="D70" s="195" t="str">
        <f>VLOOKUP(B70,'Master SIB Ancillaries'!$B$6:$I$96,8,FALSE)</f>
        <v/>
      </c>
      <c r="E70" s="79" t="s">
        <v>27</v>
      </c>
    </row>
    <row r="71" spans="1:5">
      <c r="A71" s="181" t="str">
        <f>IF(VLOOKUP(B71,'Master SIB Ancillaries'!$B$6:$I$91,3,FALSE)="","",VLOOKUP(B71,'Master SIB Ancillaries'!$B$6:$I$91,3,FALSE))</f>
        <v/>
      </c>
      <c r="B71" s="169" t="s">
        <v>42</v>
      </c>
      <c r="C71" s="108" t="str">
        <f t="shared" si="3"/>
        <v>BX</v>
      </c>
      <c r="D71" s="195" t="str">
        <f>VLOOKUP(B71,'Master SIB Ancillaries'!$B$6:$I$96,8,FALSE)</f>
        <v/>
      </c>
      <c r="E71" s="79" t="s">
        <v>27</v>
      </c>
    </row>
    <row r="72" spans="1:5">
      <c r="B72" s="31" t="s">
        <v>120</v>
      </c>
    </row>
  </sheetData>
  <sheetProtection password="ED47" sheet="1" formatCells="0" formatColumns="0" formatRows="0"/>
  <autoFilter ref="A40:E71" xr:uid="{C2C0C5D4-8B64-4386-9457-DEDE6C65CBF4}"/>
  <mergeCells count="4">
    <mergeCell ref="A8:D8"/>
    <mergeCell ref="A9:D9"/>
    <mergeCell ref="A38:E38"/>
    <mergeCell ref="A2:G2"/>
  </mergeCells>
  <conditionalFormatting sqref="A1:A3 B4 A5:A1048576">
    <cfRule type="duplicateValues" dxfId="3" priority="2"/>
  </conditionalFormatting>
  <pageMargins left="0" right="0" top="0.74803149606299213" bottom="0.74803149606299213" header="0.31496062992125984" footer="0.31496062992125984"/>
  <pageSetup paperSize="9" scale="82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6"/>
  </sheetPr>
  <dimension ref="A1:J52"/>
  <sheetViews>
    <sheetView topLeftCell="C6" workbookViewId="0">
      <selection activeCell="F19" sqref="F19"/>
    </sheetView>
  </sheetViews>
  <sheetFormatPr defaultColWidth="9.109375" defaultRowHeight="14.4"/>
  <cols>
    <col min="1" max="1" width="22.88671875" style="7" customWidth="1"/>
    <col min="2" max="2" width="71.33203125" style="38" customWidth="1"/>
    <col min="3" max="3" width="21" style="38" customWidth="1"/>
    <col min="4" max="4" width="17.33203125" style="38" customWidth="1"/>
    <col min="5" max="7" width="14.6640625" style="2" customWidth="1"/>
    <col min="8" max="8" width="13.5546875" style="38" customWidth="1"/>
    <col min="9" max="16384" width="9.109375" style="38"/>
  </cols>
  <sheetData>
    <row r="1" spans="1:10" ht="12.6" customHeight="1">
      <c r="A1" s="31" t="s">
        <v>150</v>
      </c>
      <c r="C1" s="1" t="s">
        <v>130</v>
      </c>
      <c r="F1" s="182"/>
    </row>
    <row r="2" spans="1:10" ht="51" customHeight="1">
      <c r="A2" s="322" t="str">
        <f>'CMU PAH Price Schedule Oct 2020'!A3:F3</f>
        <v>NHS National Framework Agreement Home Delivery Service – Pulmonary Hypertension
Period of framework:  1 June 2020 to 31 May 2022 with options to extend for up to a total period of 24 months.
Framework reference number:  CM/MSR/17/5539</v>
      </c>
      <c r="B2" s="323"/>
      <c r="C2" s="323"/>
      <c r="D2" s="323"/>
      <c r="E2" s="323"/>
      <c r="F2" s="323"/>
      <c r="G2" s="324"/>
    </row>
    <row r="3" spans="1:10" ht="27.6" customHeight="1">
      <c r="A3" s="269" t="str">
        <f>'CMU PAH Price Schedule Oct 2020'!A4</f>
        <v>Commercial Schedule _ Document No.6</v>
      </c>
      <c r="B3" s="270"/>
      <c r="C3" s="1"/>
      <c r="E3" s="258"/>
      <c r="F3" s="182"/>
      <c r="G3" s="258"/>
    </row>
    <row r="4" spans="1:10">
      <c r="A4" s="265" t="s">
        <v>187</v>
      </c>
      <c r="B4" s="266" t="str">
        <f>'CMU PAH Price Schedule Oct 2020'!B6</f>
        <v xml:space="preserve">Please enter your Company Name Here </v>
      </c>
      <c r="E4" s="38"/>
      <c r="H4" s="2"/>
    </row>
    <row r="5" spans="1:10" ht="18">
      <c r="A5" s="36" t="s">
        <v>274</v>
      </c>
    </row>
    <row r="6" spans="1:10">
      <c r="A6" s="37" t="s">
        <v>50</v>
      </c>
      <c r="E6" s="215"/>
      <c r="F6" s="215"/>
      <c r="G6" s="215"/>
    </row>
    <row r="7" spans="1:10">
      <c r="A7" s="37"/>
      <c r="E7" s="215"/>
      <c r="F7" s="215"/>
      <c r="G7" s="215"/>
    </row>
    <row r="8" spans="1:10">
      <c r="A8" s="38"/>
    </row>
    <row r="9" spans="1:10" s="4" customFormat="1">
      <c r="A9" s="333" t="s">
        <v>143</v>
      </c>
      <c r="B9" s="333"/>
      <c r="C9" s="333"/>
      <c r="D9" s="333"/>
      <c r="E9" s="12" t="s">
        <v>28</v>
      </c>
      <c r="F9" s="12"/>
      <c r="J9" s="75"/>
    </row>
    <row r="10" spans="1:10" s="4" customFormat="1">
      <c r="A10" s="334" t="s">
        <v>43</v>
      </c>
      <c r="B10" s="334"/>
      <c r="C10" s="334"/>
      <c r="D10" s="334"/>
      <c r="E10" s="11" t="s">
        <v>29</v>
      </c>
      <c r="F10" s="11"/>
    </row>
    <row r="11" spans="1:10" s="4" customFormat="1">
      <c r="A11" s="218"/>
      <c r="B11" s="218"/>
      <c r="C11" s="218"/>
      <c r="D11" s="218"/>
      <c r="E11" s="11"/>
      <c r="F11" s="11"/>
    </row>
    <row r="12" spans="1:10" s="4" customFormat="1">
      <c r="A12" s="37"/>
      <c r="C12" s="38"/>
      <c r="D12" s="38"/>
      <c r="G12" s="9"/>
    </row>
    <row r="13" spans="1:10" s="4" customFormat="1">
      <c r="A13" s="37"/>
      <c r="C13" s="38"/>
      <c r="D13" s="38"/>
      <c r="E13" s="15" t="s">
        <v>41</v>
      </c>
      <c r="F13" s="183" t="s">
        <v>33</v>
      </c>
      <c r="G13" s="15" t="s">
        <v>125</v>
      </c>
      <c r="H13" s="183" t="s">
        <v>126</v>
      </c>
    </row>
    <row r="14" spans="1:10" s="4" customFormat="1">
      <c r="A14" s="145" t="s">
        <v>97</v>
      </c>
      <c r="B14" s="146" t="s">
        <v>13</v>
      </c>
      <c r="C14" s="147" t="s">
        <v>25</v>
      </c>
      <c r="D14" s="147" t="s">
        <v>20</v>
      </c>
      <c r="E14" s="71" t="s">
        <v>53</v>
      </c>
      <c r="F14" s="71" t="s">
        <v>53</v>
      </c>
      <c r="G14" s="72" t="s">
        <v>31</v>
      </c>
      <c r="H14" s="72" t="s">
        <v>31</v>
      </c>
    </row>
    <row r="15" spans="1:10">
      <c r="A15" s="33" t="str">
        <f>IF(VLOOKUP(B15,'Master Ancillaries'!$B$8:$D$46,3,FALSE)="","",VLOOKUP(B15,'Master Ancillaries'!$B$8:$D$46,3,FALSE))</f>
        <v/>
      </c>
      <c r="B15" s="32" t="s">
        <v>81</v>
      </c>
      <c r="C15" s="98" t="str">
        <f>IF(VLOOKUP(B15,'Master Ancillaries'!$B$8:$D$46,2,FALSE)="","",VLOOKUP(B15,'Master Ancillaries'!$B$8:$D$46,2,FALSE))</f>
        <v>EA</v>
      </c>
      <c r="D15" s="196" t="str">
        <f>VLOOKUP(B15,'Master Ancillaries'!$B$8:$I$46,8,FALSE)</f>
        <v/>
      </c>
      <c r="E15" s="127">
        <v>16</v>
      </c>
      <c r="F15" s="127">
        <v>4</v>
      </c>
      <c r="G15" s="128" t="str">
        <f>IFERROR(E15*D15,"")</f>
        <v/>
      </c>
      <c r="H15" s="128" t="str">
        <f>IFERROR(D15*F15,"")</f>
        <v/>
      </c>
      <c r="I15" s="4"/>
      <c r="J15" s="4"/>
    </row>
    <row r="16" spans="1:10">
      <c r="A16" s="33" t="str">
        <f>IF(VLOOKUP(B16,'Master Ancillaries'!$B$8:$D$46,3,FALSE)="","",VLOOKUP(B16,'Master Ancillaries'!$B$8:$D$46,3,FALSE))</f>
        <v/>
      </c>
      <c r="B16" s="62" t="s">
        <v>203</v>
      </c>
      <c r="C16" s="98" t="str">
        <f>IF(VLOOKUP(B16,'Master Ancillaries'!$B$8:$D$46,2,FALSE)="","",VLOOKUP(B16,'Master Ancillaries'!$B$8:$D$46,2,FALSE))</f>
        <v>EA</v>
      </c>
      <c r="D16" s="196" t="str">
        <f>VLOOKUP(B16,'Master Ancillaries'!$B$8:$I$46,8,FALSE)</f>
        <v/>
      </c>
      <c r="E16" s="127">
        <v>1</v>
      </c>
      <c r="F16" s="127">
        <v>1</v>
      </c>
      <c r="G16" s="128" t="str">
        <f t="shared" ref="G16:G21" si="0">IFERROR(E16*D16,"")</f>
        <v/>
      </c>
      <c r="H16" s="128" t="str">
        <f t="shared" ref="H16:H21" si="1">IFERROR(D16*F16,"")</f>
        <v/>
      </c>
      <c r="I16" s="4"/>
      <c r="J16" s="4"/>
    </row>
    <row r="17" spans="1:10">
      <c r="A17" s="33" t="str">
        <f>IF(VLOOKUP(B17,'Master Ancillaries'!$B$8:$D$46,3,FALSE)="","",VLOOKUP(B17,'Master Ancillaries'!$B$8:$D$46,3,FALSE))</f>
        <v/>
      </c>
      <c r="B17" s="32" t="s">
        <v>164</v>
      </c>
      <c r="C17" s="98" t="str">
        <f>IF(VLOOKUP(B17,'Master Ancillaries'!$B$8:$D$46,2,FALSE)="","",VLOOKUP(B17,'Master Ancillaries'!$B$8:$D$46,2,FALSE))</f>
        <v>BX</v>
      </c>
      <c r="D17" s="196" t="str">
        <f>VLOOKUP(B17,'Master Ancillaries'!$B$8:$I$46,8,FALSE)</f>
        <v/>
      </c>
      <c r="E17" s="127">
        <v>2</v>
      </c>
      <c r="F17" s="127">
        <v>1</v>
      </c>
      <c r="G17" s="128" t="str">
        <f t="shared" si="0"/>
        <v/>
      </c>
      <c r="H17" s="128" t="str">
        <f t="shared" si="1"/>
        <v/>
      </c>
      <c r="I17" s="4"/>
      <c r="J17" s="4"/>
    </row>
    <row r="18" spans="1:10">
      <c r="A18" s="33" t="str">
        <f>IF(VLOOKUP(B18,'Master Ancillaries'!$B$8:$D$46,3,FALSE)="","",VLOOKUP(B18,'Master Ancillaries'!$B$8:$D$46,3,FALSE))</f>
        <v/>
      </c>
      <c r="B18" s="32" t="s">
        <v>84</v>
      </c>
      <c r="C18" s="98" t="str">
        <f>IF(VLOOKUP(B18,'Master Ancillaries'!$B$8:$D$46,2,FALSE)="","",VLOOKUP(B18,'Master Ancillaries'!$B$8:$D$46,2,FALSE))</f>
        <v>EA</v>
      </c>
      <c r="D18" s="196" t="str">
        <f>VLOOKUP(B18,'Master Ancillaries'!$B$8:$I$46,8,FALSE)</f>
        <v/>
      </c>
      <c r="E18" s="127">
        <v>30</v>
      </c>
      <c r="F18" s="127">
        <v>10</v>
      </c>
      <c r="G18" s="128" t="str">
        <f t="shared" si="0"/>
        <v/>
      </c>
      <c r="H18" s="128" t="str">
        <f t="shared" si="1"/>
        <v/>
      </c>
      <c r="I18" s="4"/>
      <c r="J18" s="4"/>
    </row>
    <row r="19" spans="1:10">
      <c r="A19" s="33" t="str">
        <f>IF(VLOOKUP(B19,'Master Ancillaries'!$B$8:$D$46,3,FALSE)="","",VLOOKUP(B19,'Master Ancillaries'!$B$8:$D$46,3,FALSE))</f>
        <v/>
      </c>
      <c r="B19" s="32" t="s">
        <v>176</v>
      </c>
      <c r="C19" s="98" t="str">
        <f>IF(VLOOKUP(B19,'Master Ancillaries'!$B$8:$D$46,2,FALSE)="","",VLOOKUP(B19,'Master Ancillaries'!$B$8:$D$46,2,FALSE))</f>
        <v>BX</v>
      </c>
      <c r="D19" s="196" t="str">
        <f>VLOOKUP(B19,'Master Ancillaries'!$B$8:$I$46,8,FALSE)</f>
        <v/>
      </c>
      <c r="E19" s="127">
        <v>2</v>
      </c>
      <c r="F19" s="127">
        <v>0.5</v>
      </c>
      <c r="G19" s="128" t="str">
        <f t="shared" si="0"/>
        <v/>
      </c>
      <c r="H19" s="128" t="str">
        <f t="shared" si="1"/>
        <v/>
      </c>
      <c r="I19" s="4"/>
      <c r="J19" s="4"/>
    </row>
    <row r="20" spans="1:10">
      <c r="A20" s="33" t="str">
        <f>IF(VLOOKUP(B20,'Master Ancillaries'!$B$8:$D$46,3,FALSE)="","",VLOOKUP(B20,'Master Ancillaries'!$B$8:$D$46,3,FALSE))</f>
        <v/>
      </c>
      <c r="B20" s="32" t="s">
        <v>42</v>
      </c>
      <c r="C20" s="98" t="str">
        <f>IF(VLOOKUP(B20,'Master Ancillaries'!$B$8:$D$46,2,FALSE)="","",VLOOKUP(B20,'Master Ancillaries'!$B$8:$D$46,2,FALSE))</f>
        <v>EA</v>
      </c>
      <c r="D20" s="196" t="str">
        <f>VLOOKUP(B20,'Master Ancillaries'!$B$8:$I$46,8,FALSE)</f>
        <v/>
      </c>
      <c r="E20" s="129">
        <v>1</v>
      </c>
      <c r="F20" s="129">
        <v>1</v>
      </c>
      <c r="G20" s="128" t="str">
        <f t="shared" si="0"/>
        <v/>
      </c>
      <c r="H20" s="128" t="str">
        <f t="shared" si="1"/>
        <v/>
      </c>
      <c r="I20" s="4"/>
      <c r="J20" s="4"/>
    </row>
    <row r="21" spans="1:10" s="5" customFormat="1" ht="15.6">
      <c r="A21" s="33" t="str">
        <f>IF(VLOOKUP(B21,'Master Ancillaries'!$B$8:$D$46,3,FALSE)="","",VLOOKUP(B21,'Master Ancillaries'!$B$8:$D$46,3,FALSE))</f>
        <v/>
      </c>
      <c r="B21" s="32" t="s">
        <v>75</v>
      </c>
      <c r="C21" s="98" t="str">
        <f>IF(VLOOKUP(B21,'Master Ancillaries'!$B$8:$D$46,2,FALSE)="","",VLOOKUP(B21,'Master Ancillaries'!$B$8:$D$46,2,FALSE))</f>
        <v>EA</v>
      </c>
      <c r="D21" s="196" t="str">
        <f>VLOOKUP(B21,'Master Ancillaries'!$B$8:$I$46,8,FALSE)</f>
        <v/>
      </c>
      <c r="E21" s="129">
        <v>1</v>
      </c>
      <c r="F21" s="129">
        <v>1</v>
      </c>
      <c r="G21" s="128" t="str">
        <f t="shared" si="0"/>
        <v/>
      </c>
      <c r="H21" s="128" t="str">
        <f t="shared" si="1"/>
        <v/>
      </c>
      <c r="I21" s="4"/>
      <c r="J21" s="4"/>
    </row>
    <row r="22" spans="1:10" s="5" customFormat="1" ht="15.6">
      <c r="A22" s="49"/>
      <c r="B22" s="34"/>
      <c r="C22" s="131"/>
      <c r="D22" s="44"/>
      <c r="E22" s="38"/>
      <c r="F22" s="38"/>
      <c r="G22" s="31"/>
      <c r="I22" s="4"/>
      <c r="J22" s="4"/>
    </row>
    <row r="23" spans="1:10">
      <c r="A23" s="31"/>
      <c r="B23" s="31"/>
      <c r="C23" s="31"/>
      <c r="D23" s="148"/>
      <c r="E23" s="38"/>
      <c r="F23" s="38"/>
      <c r="G23" s="178" t="s">
        <v>94</v>
      </c>
      <c r="H23" s="184" t="s">
        <v>94</v>
      </c>
    </row>
    <row r="24" spans="1:10">
      <c r="A24" s="31"/>
      <c r="B24" s="31"/>
      <c r="C24" s="31"/>
      <c r="D24" s="149"/>
      <c r="E24" s="38"/>
      <c r="F24" s="38"/>
      <c r="G24" s="179">
        <f>ROUNDUP(SUM(G15:G21),2)</f>
        <v>0</v>
      </c>
      <c r="H24" s="185">
        <f>ROUNDUP(SUM(H15:H21),2)</f>
        <v>0</v>
      </c>
    </row>
    <row r="25" spans="1:10" ht="15" thickBot="1">
      <c r="C25" s="2"/>
      <c r="D25" s="8"/>
      <c r="E25" s="38"/>
      <c r="F25" s="38"/>
      <c r="G25" s="38"/>
    </row>
    <row r="26" spans="1:10">
      <c r="A26" s="14" t="s">
        <v>51</v>
      </c>
      <c r="B26" s="14"/>
      <c r="C26" s="171"/>
      <c r="D26" s="8"/>
      <c r="E26" s="38"/>
      <c r="F26" s="38"/>
      <c r="G26" s="38"/>
    </row>
    <row r="27" spans="1:10">
      <c r="A27" s="13" t="s">
        <v>52</v>
      </c>
      <c r="B27" s="13"/>
      <c r="C27" s="172">
        <f>G24</f>
        <v>0</v>
      </c>
      <c r="D27" s="8"/>
      <c r="E27" s="38"/>
      <c r="F27" s="38"/>
      <c r="G27" s="38"/>
    </row>
    <row r="28" spans="1:10">
      <c r="A28" s="14" t="s">
        <v>123</v>
      </c>
      <c r="B28" s="14"/>
      <c r="C28" s="173"/>
      <c r="E28" s="38"/>
      <c r="F28" s="38"/>
      <c r="G28" s="38"/>
    </row>
    <row r="29" spans="1:10" ht="15" thickBot="1">
      <c r="A29" s="13" t="s">
        <v>52</v>
      </c>
      <c r="B29" s="13"/>
      <c r="C29" s="174">
        <f>H24</f>
        <v>0</v>
      </c>
      <c r="E29" s="38"/>
      <c r="F29" s="38"/>
      <c r="G29" s="38"/>
    </row>
    <row r="30" spans="1:10">
      <c r="A30" s="38"/>
      <c r="E30" s="38"/>
      <c r="F30" s="38"/>
      <c r="G30" s="38"/>
    </row>
    <row r="31" spans="1:10">
      <c r="A31" s="335" t="s">
        <v>30</v>
      </c>
      <c r="B31" s="335"/>
      <c r="C31" s="335"/>
      <c r="D31" s="335"/>
      <c r="E31" s="335"/>
      <c r="F31" s="180"/>
      <c r="G31" s="38"/>
    </row>
    <row r="32" spans="1:10">
      <c r="A32" s="144"/>
      <c r="B32" s="144"/>
      <c r="C32" s="144"/>
      <c r="D32" s="144"/>
      <c r="E32" s="144"/>
      <c r="F32" s="180"/>
      <c r="G32" s="38"/>
    </row>
    <row r="33" spans="1:7">
      <c r="A33" s="145" t="s">
        <v>97</v>
      </c>
      <c r="B33" s="146" t="s">
        <v>13</v>
      </c>
      <c r="C33" s="147" t="s">
        <v>25</v>
      </c>
      <c r="D33" s="147" t="s">
        <v>20</v>
      </c>
      <c r="E33" s="38"/>
      <c r="F33" s="38"/>
      <c r="G33" s="38"/>
    </row>
    <row r="34" spans="1:7">
      <c r="A34" s="181" t="str">
        <f>IF(VLOOKUP(B34,'Master SIB Ancillaries'!$B$6:$I$76,3,FALSE)="","",VLOOKUP(B34,'Master SIB Ancillaries'!$B$6:$I$76,3,FALSE))</f>
        <v/>
      </c>
      <c r="B34" s="105" t="s">
        <v>63</v>
      </c>
      <c r="C34" s="82" t="str">
        <f t="shared" ref="C34" si="2">VLOOKUP(B34,MasterSIB,2,FALSE)</f>
        <v>EA</v>
      </c>
      <c r="D34" s="132" t="str">
        <f>VLOOKUP(B34,'Master SIB Ancillaries'!$B$6:$I$96,8,FALSE)</f>
        <v/>
      </c>
      <c r="E34" s="82" t="s">
        <v>27</v>
      </c>
    </row>
    <row r="35" spans="1:7">
      <c r="A35" s="181" t="str">
        <f>IF(VLOOKUP(B35,'Master SIB Ancillaries'!$B$6:$I$76,3,FALSE)="","",VLOOKUP(B35,'Master SIB Ancillaries'!$B$6:$I$76,3,FALSE))</f>
        <v/>
      </c>
      <c r="B35" s="105" t="s">
        <v>240</v>
      </c>
      <c r="C35" s="168" t="str">
        <f t="shared" ref="C35" si="3">VLOOKUP(B35,MasterSIB,2,FALSE)</f>
        <v>EA</v>
      </c>
      <c r="D35" s="132" t="str">
        <f>VLOOKUP(B35,'Master SIB Ancillaries'!$B$6:$I$96,8,FALSE)</f>
        <v/>
      </c>
      <c r="E35" s="168" t="s">
        <v>27</v>
      </c>
      <c r="F35" s="304"/>
      <c r="G35" s="304"/>
    </row>
    <row r="36" spans="1:7">
      <c r="A36" s="181" t="str">
        <f>IF(VLOOKUP(B36,'Master SIB Ancillaries'!$B$6:$I$76,3,FALSE)="","",VLOOKUP(B36,'Master SIB Ancillaries'!$B$6:$I$76,3,FALSE))</f>
        <v/>
      </c>
      <c r="B36" s="90" t="s">
        <v>81</v>
      </c>
      <c r="C36" s="168" t="str">
        <f t="shared" ref="C36:C52" si="4">VLOOKUP(B36,MasterSIB,2,FALSE)</f>
        <v>EA</v>
      </c>
      <c r="D36" s="132" t="str">
        <f>VLOOKUP(B36,'Master SIB Ancillaries'!$B$6:$I$96,8,FALSE)</f>
        <v/>
      </c>
      <c r="E36" s="82" t="s">
        <v>27</v>
      </c>
    </row>
    <row r="37" spans="1:7">
      <c r="A37" s="181" t="str">
        <f>IF(VLOOKUP(B37,'Master SIB Ancillaries'!$B$6:$I$76,3,FALSE)="","",VLOOKUP(B37,'Master SIB Ancillaries'!$B$6:$I$76,3,FALSE))</f>
        <v/>
      </c>
      <c r="B37" s="90" t="s">
        <v>84</v>
      </c>
      <c r="C37" s="168" t="str">
        <f t="shared" si="4"/>
        <v>EA</v>
      </c>
      <c r="D37" s="132" t="str">
        <f>VLOOKUP(B37,'Master SIB Ancillaries'!$B$6:$I$96,8,FALSE)</f>
        <v/>
      </c>
      <c r="E37" s="82" t="s">
        <v>27</v>
      </c>
      <c r="F37" s="38"/>
      <c r="G37" s="38"/>
    </row>
    <row r="38" spans="1:7">
      <c r="A38" s="181" t="str">
        <f>IF(VLOOKUP(B38,'Master SIB Ancillaries'!$B$6:$I$76,3,FALSE)="","",VLOOKUP(B38,'Master SIB Ancillaries'!$B$6:$I$76,3,FALSE))</f>
        <v/>
      </c>
      <c r="B38" s="169" t="s">
        <v>87</v>
      </c>
      <c r="C38" s="168" t="str">
        <f t="shared" si="4"/>
        <v>EA</v>
      </c>
      <c r="D38" s="132" t="str">
        <f>VLOOKUP(B38,'Master SIB Ancillaries'!$B$6:$I$96,8,FALSE)</f>
        <v/>
      </c>
      <c r="E38" s="168" t="s">
        <v>27</v>
      </c>
      <c r="F38" s="38"/>
      <c r="G38" s="38"/>
    </row>
    <row r="39" spans="1:7">
      <c r="A39" s="181" t="str">
        <f>IF(VLOOKUP(B39,'Master SIB Ancillaries'!$B$6:$I$76,3,FALSE)="","",VLOOKUP(B39,'Master SIB Ancillaries'!$B$6:$I$76,3,FALSE))</f>
        <v/>
      </c>
      <c r="B39" s="90" t="s">
        <v>156</v>
      </c>
      <c r="C39" s="168" t="str">
        <f t="shared" si="4"/>
        <v>EA</v>
      </c>
      <c r="D39" s="132" t="str">
        <f>VLOOKUP(B39,'Master SIB Ancillaries'!$B$6:$I$96,8,FALSE)</f>
        <v/>
      </c>
      <c r="E39" s="82" t="s">
        <v>27</v>
      </c>
      <c r="F39" s="38"/>
      <c r="G39" s="38"/>
    </row>
    <row r="40" spans="1:7">
      <c r="A40" s="181" t="str">
        <f>IF(VLOOKUP(B40,'Master SIB Ancillaries'!$B$6:$I$76,3,FALSE)="","",VLOOKUP(B40,'Master SIB Ancillaries'!$B$6:$I$76,3,FALSE))</f>
        <v/>
      </c>
      <c r="B40" s="90" t="s">
        <v>153</v>
      </c>
      <c r="C40" s="168" t="str">
        <f t="shared" si="4"/>
        <v>EA</v>
      </c>
      <c r="D40" s="132" t="str">
        <f>VLOOKUP(B40,'Master SIB Ancillaries'!$B$6:$I$96,8,FALSE)</f>
        <v/>
      </c>
      <c r="E40" s="82" t="s">
        <v>27</v>
      </c>
      <c r="F40" s="10"/>
      <c r="G40" s="10"/>
    </row>
    <row r="41" spans="1:7">
      <c r="A41" s="181" t="str">
        <f>IF(VLOOKUP(B41,'Master SIB Ancillaries'!$B$6:$I$76,3,FALSE)="","",VLOOKUP(B41,'Master SIB Ancillaries'!$B$6:$I$76,3,FALSE))</f>
        <v/>
      </c>
      <c r="B41" s="90" t="s">
        <v>154</v>
      </c>
      <c r="C41" s="168" t="str">
        <f t="shared" si="4"/>
        <v>EA</v>
      </c>
      <c r="D41" s="132" t="str">
        <f>VLOOKUP(B41,'Master SIB Ancillaries'!$B$6:$I$96,8,FALSE)</f>
        <v/>
      </c>
      <c r="E41" s="82" t="s">
        <v>27</v>
      </c>
      <c r="F41" s="10"/>
      <c r="G41" s="10"/>
    </row>
    <row r="42" spans="1:7">
      <c r="A42" s="181" t="str">
        <f>IF(VLOOKUP(B42,'Master SIB Ancillaries'!$B$6:$I$76,3,FALSE)="","",VLOOKUP(B42,'Master SIB Ancillaries'!$B$6:$I$76,3,FALSE))</f>
        <v/>
      </c>
      <c r="B42" s="90" t="s">
        <v>155</v>
      </c>
      <c r="C42" s="168" t="str">
        <f t="shared" si="4"/>
        <v>EA</v>
      </c>
      <c r="D42" s="132" t="str">
        <f>VLOOKUP(B42,'Master SIB Ancillaries'!$B$6:$I$96,8,FALSE)</f>
        <v/>
      </c>
      <c r="E42" s="82" t="s">
        <v>57</v>
      </c>
      <c r="F42" s="38"/>
      <c r="G42" s="38"/>
    </row>
    <row r="43" spans="1:7">
      <c r="A43" s="181" t="str">
        <f>IF(VLOOKUP(B43,'Master SIB Ancillaries'!$B$6:$I$76,3,FALSE)="","",VLOOKUP(B43,'Master SIB Ancillaries'!$B$6:$I$76,3,FALSE))</f>
        <v/>
      </c>
      <c r="B43" s="167" t="s">
        <v>49</v>
      </c>
      <c r="C43" s="168" t="str">
        <f t="shared" si="4"/>
        <v>EA</v>
      </c>
      <c r="D43" s="132" t="str">
        <f>VLOOKUP(B43,'Master SIB Ancillaries'!$B$6:$I$96,8,FALSE)</f>
        <v/>
      </c>
      <c r="E43" s="166" t="s">
        <v>27</v>
      </c>
      <c r="F43" s="38"/>
      <c r="G43" s="38"/>
    </row>
    <row r="44" spans="1:7">
      <c r="A44" s="181" t="str">
        <f>IF(VLOOKUP(B44,'Master SIB Ancillaries'!$B$6:$I$76,3,FALSE)="","",VLOOKUP(B44,'Master SIB Ancillaries'!$B$6:$I$76,3,FALSE))</f>
        <v/>
      </c>
      <c r="B44" s="167" t="s">
        <v>164</v>
      </c>
      <c r="C44" s="168" t="str">
        <f t="shared" si="4"/>
        <v>BX</v>
      </c>
      <c r="D44" s="132" t="str">
        <f>VLOOKUP(B44,'Master SIB Ancillaries'!$B$6:$I$96,8,FALSE)</f>
        <v/>
      </c>
      <c r="E44" s="166" t="s">
        <v>27</v>
      </c>
      <c r="F44" s="38"/>
      <c r="G44" s="38"/>
    </row>
    <row r="45" spans="1:7">
      <c r="A45" s="181" t="str">
        <f>IF(VLOOKUP(B45,'Master SIB Ancillaries'!$B$6:$I$76,3,FALSE)="","",VLOOKUP(B45,'Master SIB Ancillaries'!$B$6:$I$76,3,FALSE))</f>
        <v/>
      </c>
      <c r="B45" s="167" t="s">
        <v>114</v>
      </c>
      <c r="C45" s="168" t="str">
        <f t="shared" si="4"/>
        <v>EA</v>
      </c>
      <c r="D45" s="132" t="str">
        <f>VLOOKUP(B45,'Master SIB Ancillaries'!$B$6:$I$96,8,FALSE)</f>
        <v/>
      </c>
      <c r="E45" s="166" t="s">
        <v>27</v>
      </c>
    </row>
    <row r="46" spans="1:7">
      <c r="A46" s="181" t="str">
        <f>IF(VLOOKUP(B46,'Master SIB Ancillaries'!$B$6:$I$76,3,FALSE)="","",VLOOKUP(B46,'Master SIB Ancillaries'!$B$6:$I$76,3,FALSE))</f>
        <v/>
      </c>
      <c r="B46" s="169" t="s">
        <v>113</v>
      </c>
      <c r="C46" s="168" t="str">
        <f t="shared" si="4"/>
        <v>EA</v>
      </c>
      <c r="D46" s="132" t="str">
        <f>VLOOKUP(B46,'Master SIB Ancillaries'!$B$6:$I$96,8,FALSE)</f>
        <v/>
      </c>
      <c r="E46" s="168" t="s">
        <v>27</v>
      </c>
    </row>
    <row r="47" spans="1:7">
      <c r="A47" s="181" t="str">
        <f>IF(VLOOKUP(B47,'Master SIB Ancillaries'!$B$6:$I$76,3,FALSE)="","",VLOOKUP(B47,'Master SIB Ancillaries'!$B$6:$I$76,3,FALSE))</f>
        <v/>
      </c>
      <c r="B47" s="169" t="s">
        <v>112</v>
      </c>
      <c r="C47" s="168" t="str">
        <f t="shared" si="4"/>
        <v>EA</v>
      </c>
      <c r="D47" s="132" t="str">
        <f>VLOOKUP(B47,'Master SIB Ancillaries'!$B$6:$I$96,8,FALSE)</f>
        <v/>
      </c>
      <c r="E47" s="168" t="s">
        <v>27</v>
      </c>
    </row>
    <row r="48" spans="1:7">
      <c r="A48" s="181" t="str">
        <f>IF(VLOOKUP(B48,'Master SIB Ancillaries'!$B$6:$I$76,3,FALSE)="","",VLOOKUP(B48,'Master SIB Ancillaries'!$B$6:$I$76,3,FALSE))</f>
        <v/>
      </c>
      <c r="B48" s="169" t="s">
        <v>42</v>
      </c>
      <c r="C48" s="168" t="str">
        <f t="shared" si="4"/>
        <v>BX</v>
      </c>
      <c r="D48" s="132" t="str">
        <f>VLOOKUP(B48,'Master SIB Ancillaries'!$B$6:$I$96,8,FALSE)</f>
        <v/>
      </c>
      <c r="E48" s="168" t="s">
        <v>27</v>
      </c>
    </row>
    <row r="49" spans="1:5">
      <c r="A49" s="181" t="str">
        <f>IF(VLOOKUP(B49,'Master SIB Ancillaries'!$B$6:$I$76,3,FALSE)="","",VLOOKUP(B49,'Master SIB Ancillaries'!$B$6:$I$76,3,FALSE))</f>
        <v/>
      </c>
      <c r="B49" s="169" t="s">
        <v>203</v>
      </c>
      <c r="C49" s="168" t="str">
        <f t="shared" si="4"/>
        <v>EA</v>
      </c>
      <c r="D49" s="132" t="str">
        <f>VLOOKUP(B49,'Master SIB Ancillaries'!$B$6:$I$96,8,FALSE)</f>
        <v/>
      </c>
      <c r="E49" s="168" t="s">
        <v>27</v>
      </c>
    </row>
    <row r="50" spans="1:5">
      <c r="A50" s="181" t="str">
        <f>IF(VLOOKUP(B50,'Master SIB Ancillaries'!$B$6:$I$76,3,FALSE)="","",VLOOKUP(B50,'Master SIB Ancillaries'!$B$6:$I$76,3,FALSE))</f>
        <v/>
      </c>
      <c r="B50" s="169" t="s">
        <v>176</v>
      </c>
      <c r="C50" s="168" t="str">
        <f t="shared" si="4"/>
        <v>BX</v>
      </c>
      <c r="D50" s="132" t="str">
        <f>VLOOKUP(B50,'Master SIB Ancillaries'!$B$6:$I$96,8,FALSE)</f>
        <v/>
      </c>
      <c r="E50" s="168" t="s">
        <v>27</v>
      </c>
    </row>
    <row r="51" spans="1:5">
      <c r="A51" s="181" t="str">
        <f>IF(VLOOKUP(B51,'Master SIB Ancillaries'!$B$6:$I$76,3,FALSE)="","",VLOOKUP(B51,'Master SIB Ancillaries'!$B$6:$I$76,3,FALSE))</f>
        <v/>
      </c>
      <c r="B51" s="169" t="s">
        <v>72</v>
      </c>
      <c r="C51" s="168" t="str">
        <f t="shared" si="4"/>
        <v>EA</v>
      </c>
      <c r="D51" s="132" t="str">
        <f>VLOOKUP(B51,'Master SIB Ancillaries'!$B$6:$I$96,8,FALSE)</f>
        <v/>
      </c>
      <c r="E51" s="168" t="s">
        <v>27</v>
      </c>
    </row>
    <row r="52" spans="1:5">
      <c r="A52" s="181" t="str">
        <f>IF(VLOOKUP(B52,'Master SIB Ancillaries'!$B$6:$I$76,3,FALSE)="","",VLOOKUP(B52,'Master SIB Ancillaries'!$B$6:$I$76,3,FALSE))</f>
        <v/>
      </c>
      <c r="B52" s="169" t="s">
        <v>75</v>
      </c>
      <c r="C52" s="168" t="str">
        <f t="shared" si="4"/>
        <v>EA</v>
      </c>
      <c r="D52" s="132" t="str">
        <f>VLOOKUP(B52,'Master SIB Ancillaries'!$B$6:$I$96,8,FALSE)</f>
        <v/>
      </c>
      <c r="E52" s="168" t="s">
        <v>27</v>
      </c>
    </row>
  </sheetData>
  <sheetProtection password="ED47" sheet="1" formatCells="0" formatColumns="0" formatRows="0" autoFilter="0"/>
  <sortState ref="B36:C52">
    <sortCondition ref="B34"/>
  </sortState>
  <mergeCells count="4">
    <mergeCell ref="A9:D9"/>
    <mergeCell ref="A10:D10"/>
    <mergeCell ref="A31:E31"/>
    <mergeCell ref="A2:G2"/>
  </mergeCells>
  <conditionalFormatting sqref="A32:A54">
    <cfRule type="duplicateValues" dxfId="2" priority="5"/>
  </conditionalFormatting>
  <pageMargins left="0.7" right="0.7" top="0.75" bottom="0.75" header="0.3" footer="0.3"/>
  <pageSetup paperSize="9" orientation="portrait" horizontalDpi="90" verticalDpi="90" r:id="rId1"/>
  <drawing r:id="rId2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E082C855B2CC4CE58E7448F960A4E632" version="1.0.0">
  <systemFields>
    <field name="Objective-Id">
      <value order="0">A2497844</value>
    </field>
    <field name="Objective-Title">
      <value order="0">Document No. 06 - Commercial Schedule</value>
    </field>
    <field name="Objective-Description">
      <value order="0"/>
    </field>
    <field name="Objective-CreationStamp">
      <value order="0">2019-09-18T11:03:43Z</value>
    </field>
    <field name="Objective-IsApproved">
      <value order="0">false</value>
    </field>
    <field name="Objective-IsPublished">
      <value order="0">true</value>
    </field>
    <field name="Objective-DatePublished">
      <value order="0">2019-11-15T14:30:55Z</value>
    </field>
    <field name="Objective-ModificationStamp">
      <value order="0">2019-11-15T14:30:55Z</value>
    </field>
    <field name="Objective-Owner">
      <value order="0">Pierce, Stephen</value>
    </field>
    <field name="Objective-Path">
      <value order="0">Global Folder:04 Homecare and Services Projects and Contracts:Live Projects:Homecare - Contracts 2019:CM/MSR/17/5539 - Home Delivery Service - Pulmonary Hypertension Drugs:03 Tender for CM/MSR/17/5539:03 Tender Docs:Liz Approved Tender Docs</value>
    </field>
    <field name="Objective-Parent">
      <value order="0">Liz Approved Tender Docs</value>
    </field>
    <field name="Objective-State">
      <value order="0">Published</value>
    </field>
    <field name="Objective-VersionId">
      <value order="0">vA3806389</value>
    </field>
    <field name="Objective-Version">
      <value order="0">25.0</value>
    </field>
    <field name="Objective-VersionNumber">
      <value order="0">26</value>
    </field>
    <field name="Objective-VersionComment">
      <value order="0"/>
    </field>
    <field name="Objective-FileNumber">
      <value order="0">qA18549</value>
    </field>
    <field name="Objective-Classification">
      <value order="0"/>
    </field>
    <field name="Objective-Caveats">
      <value order="0"/>
    </field>
  </systemFields>
  <catalogues/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CMU PAH Price Schedule Oct 2020</vt:lpstr>
      <vt:lpstr>Weighting for Adjudication</vt:lpstr>
      <vt:lpstr>Rental Equipment List</vt:lpstr>
      <vt:lpstr>Master Ancillaries</vt:lpstr>
      <vt:lpstr>Master SIB Ancillaries</vt:lpstr>
      <vt:lpstr>Cadd pump ancil list 1</vt:lpstr>
      <vt:lpstr>Cadd pump Ancil List 2 Paed</vt:lpstr>
      <vt:lpstr>Crono pump ancil list 3</vt:lpstr>
      <vt:lpstr>iJet pump ancil list 4</vt:lpstr>
      <vt:lpstr>Inhaler ancil list 5 </vt:lpstr>
      <vt:lpstr>T60 ancil list 6</vt:lpstr>
      <vt:lpstr>Cadd Solis Ancil List 7</vt:lpstr>
      <vt:lpstr>Cadd Solis Ancil List 8 Paed</vt:lpstr>
      <vt:lpstr>MasterSIB</vt:lpstr>
      <vt:lpstr>'CMU PAH Price Schedule Oct 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2015-02-13T09:54:20Z</dcterms:created>
  <dcterms:modified xsi:type="dcterms:W3CDTF">2019-11-15T14:30:39Z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A2497844</vt:lpwstr>
  </property>
  <property fmtid="{D5CDD505-2E9C-101B-9397-08002B2CF9AE}" pid="4" name="Objective-Title">
    <vt:lpwstr>Document No. 06 - Commercial Schedule</vt:lpwstr>
  </property>
  <property fmtid="{D5CDD505-2E9C-101B-9397-08002B2CF9AE}" pid="5" name="Objective-Comment">
    <vt:lpwstr/>
  </property>
  <property fmtid="{D5CDD505-2E9C-101B-9397-08002B2CF9AE}" pid="6" name="Objective-CreationStamp">
    <vt:filetime>2019-09-18T11:03:56Z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2019-11-15T14:30:55Z</vt:filetime>
  </property>
  <property fmtid="{D5CDD505-2E9C-101B-9397-08002B2CF9AE}" pid="10" name="Objective-ModificationStamp">
    <vt:filetime>2019-11-15T14:30:55Z</vt:filetime>
  </property>
  <property fmtid="{D5CDD505-2E9C-101B-9397-08002B2CF9AE}" pid="11" name="Objective-Owner">
    <vt:lpwstr>Pierce, Stephen</vt:lpwstr>
  </property>
  <property fmtid="{D5CDD505-2E9C-101B-9397-08002B2CF9AE}" pid="12" name="Objective-Path">
    <vt:lpwstr>Global Folder:04 Homecare and Services Projects and Contracts:Live Projects:Homecare - Contracts 2019:CM/MSR/17/5539 - Home Delivery Service - Pulmonary Hypertension Drugs:03 Tender for CM/MSR/17/5539:03 Tender Docs:Liz Approved Tender Docs:</vt:lpwstr>
  </property>
  <property fmtid="{D5CDD505-2E9C-101B-9397-08002B2CF9AE}" pid="13" name="Objective-Parent">
    <vt:lpwstr>Liz Approved Tender Docs</vt:lpwstr>
  </property>
  <property fmtid="{D5CDD505-2E9C-101B-9397-08002B2CF9AE}" pid="14" name="Objective-State">
    <vt:lpwstr>Published</vt:lpwstr>
  </property>
  <property fmtid="{D5CDD505-2E9C-101B-9397-08002B2CF9AE}" pid="15" name="Objective-Version">
    <vt:lpwstr>25.0</vt:lpwstr>
  </property>
  <property fmtid="{D5CDD505-2E9C-101B-9397-08002B2CF9AE}" pid="16" name="Objective-VersionNumber">
    <vt:r8>26</vt:r8>
  </property>
  <property fmtid="{D5CDD505-2E9C-101B-9397-08002B2CF9AE}" pid="17" name="Objective-VersionComment">
    <vt:lpwstr/>
  </property>
  <property fmtid="{D5CDD505-2E9C-101B-9397-08002B2CF9AE}" pid="18" name="Objective-FileNumber">
    <vt:lpwstr/>
  </property>
  <property fmtid="{D5CDD505-2E9C-101B-9397-08002B2CF9AE}" pid="19" name="Objective-Classification">
    <vt:lpwstr>[Inherited - none]</vt:lpwstr>
  </property>
  <property fmtid="{D5CDD505-2E9C-101B-9397-08002B2CF9AE}" pid="20" name="Objective-Caveats">
    <vt:lpwstr/>
  </property>
  <property fmtid="{D5CDD505-2E9C-101B-9397-08002B2CF9AE}" pid="21" name="Objective-Description">
    <vt:lpwstr/>
  </property>
  <property fmtid="{D5CDD505-2E9C-101B-9397-08002B2CF9AE}" pid="22" name="Objective-VersionId">
    <vt:lpwstr>vA3806389</vt:lpwstr>
  </property>
</Properties>
</file>