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625"/>
  <workbookPr showInkAnnotation="0" updateLinks="never" codeName="ThisWorkbook" defaultThemeVersion="124226"/>
  <mc:AlternateContent xmlns:mc="http://schemas.openxmlformats.org/markup-compatibility/2006">
    <mc:Choice Requires="x15">
      <x15ac:absPath xmlns:x15ac="http://schemas.microsoft.com/office/spreadsheetml/2010/11/ac" url="https://highways-my.sharepoint.com/personal/sundeep_sahota_highwaysengland_co_uk/Documents/Desktop/"/>
    </mc:Choice>
  </mc:AlternateContent>
  <workbookProtection workbookAlgorithmName="SHA-512" workbookHashValue="NJYMkAgzJyfOO0QgvFLIDMaodcu3APLTeV9cat0KrdBvILUeM58MPZEJ6grz89XZJAyjSgIkOFoJvAFgwUyJJA==" workbookSaltValue="R+42jDouwvW4NH6yIvqcoA==" workbookSpinCount="100000" lockStructure="1"/>
  <bookViews>
    <workbookView xWindow="0" yWindow="0" windowWidth="12870" windowHeight="4680" tabRatio="621" activeTab="1"/>
  </bookViews>
  <sheets>
    <sheet name="Cover" sheetId="36" r:id="rId1"/>
    <sheet name="Version" sheetId="38" r:id="rId2"/>
    <sheet name="Guidance" sheetId="37" r:id="rId3"/>
    <sheet name="Metric Matrix" sheetId="396" r:id="rId4"/>
    <sheet name="1 Health &amp; Safety" sheetId="22" r:id="rId5"/>
    <sheet name="2 Customer" sheetId="27" r:id="rId6"/>
    <sheet name="3 Delivery" sheetId="24" r:id="rId7"/>
    <sheet name="NH PM Comments" sheetId="331" r:id="rId8"/>
    <sheet name="Submission Checklist" sheetId="398" r:id="rId9"/>
    <sheet name="Summary" sheetId="118" r:id="rId10"/>
    <sheet name="Ref Sheet" sheetId="296" state="hidden" r:id="rId11"/>
  </sheets>
  <externalReferences>
    <externalReference r:id="rId12"/>
    <externalReference r:id="rId13"/>
  </externalReferences>
  <definedNames>
    <definedName name="_xlnm._FilterDatabase" localSheetId="3" hidden="1">'Metric Matrix'!#REF!</definedName>
    <definedName name="_xlnm._FilterDatabase" localSheetId="8" hidden="1">'Submission Checklist'!#REF!</definedName>
    <definedName name="_xlnm.Print_Area" localSheetId="4">'1 Health &amp; Safety'!$A$1:$J$97</definedName>
    <definedName name="_xlnm.Print_Area" localSheetId="5">'2 Customer'!$A$1:$K$172</definedName>
    <definedName name="_xlnm.Print_Area" localSheetId="6">'3 Delivery'!$A$1:$L$347</definedName>
    <definedName name="_xlnm.Print_Area" localSheetId="0">Cover!$A$1:$F$30</definedName>
    <definedName name="_xlnm.Print_Area" localSheetId="2">Guidance!$A$1:$E$42</definedName>
    <definedName name="_xlnm.Print_Area" localSheetId="7">'NH PM Comments'!$A$1:$P$35</definedName>
    <definedName name="_xlnm.Print_Area" localSheetId="10">'Ref Sheet'!$A$1:$J$27</definedName>
    <definedName name="_xlnm.Print_Area" localSheetId="8">'Submission Checklist'!$A$1:$D$18</definedName>
    <definedName name="_xlnm.Print_Area" localSheetId="9">Summary!$A$1:$O$41</definedName>
    <definedName name="_xlnm.Print_Area" localSheetId="1">Version!$A$1:$F$36</definedName>
    <definedName name="_xlnm.Print_Titles" localSheetId="4">'1 Health &amp; Safety'!$1:$7</definedName>
    <definedName name="_xlnm.Print_Titles" localSheetId="5">'2 Customer'!$1:$7</definedName>
    <definedName name="_xlnm.Print_Titles" localSheetId="6">'3 Delivery'!$1:$7</definedName>
    <definedName name="_xlnm.Print_Titles" localSheetId="2">Guidance!$1:$8</definedName>
    <definedName name="_xlnm.Print_Titles" localSheetId="7">'NH PM Comments'!$1:$9</definedName>
    <definedName name="_xlnm.Print_Titles" localSheetId="9">Summary!$1:$9</definedName>
  </definedNames>
  <calcPr calcId="171027"/>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398" l="1"/>
  <c r="I18" i="22" l="1"/>
  <c r="C15" i="398" l="1"/>
  <c r="C10" i="398"/>
  <c r="C33" i="331"/>
  <c r="N35" i="118"/>
  <c r="K35" i="118"/>
  <c r="K34" i="118"/>
  <c r="I312" i="24"/>
  <c r="I35" i="118" s="1"/>
  <c r="I33" i="331" s="1"/>
  <c r="E35" i="118"/>
  <c r="E33" i="331" s="1"/>
  <c r="D35" i="118"/>
  <c r="D33" i="331" s="1"/>
  <c r="J35" i="118" l="1"/>
  <c r="K36" i="118"/>
  <c r="I85" i="22" l="1"/>
  <c r="C17" i="398" l="1"/>
  <c r="C16" i="398"/>
  <c r="AF29" i="396" l="1"/>
  <c r="C11" i="398"/>
  <c r="D10" i="118"/>
  <c r="K10" i="118" l="1"/>
  <c r="I19" i="24"/>
  <c r="H268" i="24"/>
  <c r="AN29" i="396" l="1"/>
  <c r="AL29" i="396"/>
  <c r="L29" i="396" l="1"/>
  <c r="J29" i="396" l="1"/>
  <c r="N29" i="396"/>
  <c r="P29" i="396"/>
  <c r="C12" i="398" l="1"/>
  <c r="C9" i="398" l="1"/>
  <c r="K33" i="118"/>
  <c r="K32" i="118"/>
  <c r="K31" i="118"/>
  <c r="K30" i="118"/>
  <c r="D21" i="36"/>
  <c r="J27" i="296" l="1"/>
  <c r="I27" i="296"/>
  <c r="H27" i="296"/>
  <c r="G27" i="296"/>
  <c r="E25" i="296"/>
  <c r="E24" i="296"/>
  <c r="E23" i="296"/>
  <c r="E22" i="296"/>
  <c r="E21" i="296"/>
  <c r="E20" i="296"/>
  <c r="E19" i="296"/>
  <c r="E18" i="296"/>
  <c r="E17" i="296"/>
  <c r="E16" i="296"/>
  <c r="E15" i="296"/>
  <c r="E14" i="296"/>
  <c r="E13" i="296"/>
  <c r="E12" i="296"/>
  <c r="E11" i="296"/>
  <c r="E10" i="296"/>
  <c r="E9" i="296"/>
  <c r="E8" i="296"/>
  <c r="E7" i="296"/>
  <c r="E6" i="296"/>
  <c r="E27" i="296" s="1"/>
  <c r="N36" i="118"/>
  <c r="E36" i="118"/>
  <c r="E34" i="331" s="1"/>
  <c r="D36" i="118"/>
  <c r="D34" i="331" s="1"/>
  <c r="N34" i="118"/>
  <c r="E34" i="118"/>
  <c r="E32" i="331" s="1"/>
  <c r="D34" i="118"/>
  <c r="D32" i="331" s="1"/>
  <c r="N33" i="118"/>
  <c r="E33" i="118"/>
  <c r="E31" i="331" s="1"/>
  <c r="D33" i="118"/>
  <c r="D31" i="331" s="1"/>
  <c r="N32" i="118"/>
  <c r="E32" i="118"/>
  <c r="E30" i="331" s="1"/>
  <c r="D32" i="118"/>
  <c r="D30" i="331" s="1"/>
  <c r="N31" i="118"/>
  <c r="E31" i="118"/>
  <c r="E29" i="331" s="1"/>
  <c r="D31" i="118"/>
  <c r="D29" i="331" s="1"/>
  <c r="N30" i="118"/>
  <c r="E30" i="118"/>
  <c r="E28" i="331" s="1"/>
  <c r="D30" i="118"/>
  <c r="D28" i="331" s="1"/>
  <c r="N29" i="118"/>
  <c r="K29" i="118"/>
  <c r="E29" i="118"/>
  <c r="E27" i="331" s="1"/>
  <c r="D29" i="118"/>
  <c r="D27" i="331" s="1"/>
  <c r="N28" i="118"/>
  <c r="K28" i="118"/>
  <c r="E28" i="118"/>
  <c r="E26" i="331" s="1"/>
  <c r="D28" i="118"/>
  <c r="D26" i="331" s="1"/>
  <c r="N27" i="118"/>
  <c r="K27" i="118"/>
  <c r="E27" i="118"/>
  <c r="E25" i="331" s="1"/>
  <c r="D27" i="118"/>
  <c r="D25" i="331" s="1"/>
  <c r="N26" i="118"/>
  <c r="K26" i="118"/>
  <c r="E26" i="118"/>
  <c r="E24" i="331" s="1"/>
  <c r="D26" i="118"/>
  <c r="D24" i="331" s="1"/>
  <c r="N25" i="118"/>
  <c r="K25" i="118"/>
  <c r="E25" i="118"/>
  <c r="E23" i="331" s="1"/>
  <c r="D25" i="118"/>
  <c r="D23" i="331" s="1"/>
  <c r="N24" i="118"/>
  <c r="K24" i="118"/>
  <c r="E24" i="118"/>
  <c r="E22" i="331" s="1"/>
  <c r="D24" i="118"/>
  <c r="D22" i="331" s="1"/>
  <c r="N23" i="118"/>
  <c r="K23" i="118"/>
  <c r="I23" i="118"/>
  <c r="I21" i="331" s="1"/>
  <c r="K21" i="331" s="1"/>
  <c r="E23" i="118"/>
  <c r="E21" i="331" s="1"/>
  <c r="D23" i="118"/>
  <c r="D21" i="331" s="1"/>
  <c r="N21" i="118"/>
  <c r="K21" i="118"/>
  <c r="E21" i="118"/>
  <c r="D21" i="118"/>
  <c r="D20" i="331" s="1"/>
  <c r="N20" i="118"/>
  <c r="K20" i="118"/>
  <c r="E20" i="118"/>
  <c r="E19" i="331" s="1"/>
  <c r="D20" i="118"/>
  <c r="D19" i="331" s="1"/>
  <c r="N19" i="118"/>
  <c r="K19" i="118"/>
  <c r="E19" i="118"/>
  <c r="E18" i="331" s="1"/>
  <c r="D19" i="118"/>
  <c r="D18" i="331" s="1"/>
  <c r="N18" i="118"/>
  <c r="K18" i="118"/>
  <c r="E18" i="118"/>
  <c r="E17" i="331" s="1"/>
  <c r="D18" i="118"/>
  <c r="D17" i="331" s="1"/>
  <c r="N17" i="118"/>
  <c r="K17" i="118"/>
  <c r="E17" i="118"/>
  <c r="E16" i="331" s="1"/>
  <c r="D17" i="118"/>
  <c r="D16" i="331" s="1"/>
  <c r="N16" i="118"/>
  <c r="K16" i="118"/>
  <c r="E16" i="118"/>
  <c r="E15" i="331" s="1"/>
  <c r="D16" i="118"/>
  <c r="D15" i="331" s="1"/>
  <c r="N15" i="118"/>
  <c r="K15" i="118"/>
  <c r="E15" i="118"/>
  <c r="E14" i="331" s="1"/>
  <c r="D15" i="118"/>
  <c r="D14" i="331" s="1"/>
  <c r="N13" i="118"/>
  <c r="K13" i="118"/>
  <c r="E13" i="118"/>
  <c r="E13" i="331" s="1"/>
  <c r="D13" i="118"/>
  <c r="D13" i="331" s="1"/>
  <c r="N12" i="118"/>
  <c r="K12" i="118"/>
  <c r="E12" i="118"/>
  <c r="E12" i="331" s="1"/>
  <c r="D12" i="118"/>
  <c r="D12" i="331" s="1"/>
  <c r="N11" i="118"/>
  <c r="K11" i="118"/>
  <c r="E11" i="118"/>
  <c r="E11" i="331" s="1"/>
  <c r="D11" i="118"/>
  <c r="D11" i="331" s="1"/>
  <c r="N10" i="118"/>
  <c r="E10" i="118"/>
  <c r="E10" i="331" s="1"/>
  <c r="D10" i="331"/>
  <c r="L6" i="118"/>
  <c r="L4" i="118"/>
  <c r="L2" i="118"/>
  <c r="C13" i="398"/>
  <c r="C8" i="398"/>
  <c r="C7" i="398"/>
  <c r="C34" i="331"/>
  <c r="C32" i="331"/>
  <c r="C31" i="331"/>
  <c r="C30" i="331"/>
  <c r="C29" i="331"/>
  <c r="C28" i="331"/>
  <c r="C27" i="331"/>
  <c r="C26" i="331"/>
  <c r="C25" i="331"/>
  <c r="C24" i="331"/>
  <c r="C23" i="331"/>
  <c r="C22" i="331"/>
  <c r="C21" i="331"/>
  <c r="E20" i="331"/>
  <c r="C20" i="331"/>
  <c r="C19" i="331"/>
  <c r="C18" i="331"/>
  <c r="C17" i="331"/>
  <c r="C16" i="331"/>
  <c r="C15" i="331"/>
  <c r="C14" i="331"/>
  <c r="C13" i="331"/>
  <c r="C12" i="331"/>
  <c r="C11" i="331"/>
  <c r="C10" i="331"/>
  <c r="M6" i="331"/>
  <c r="M4" i="331"/>
  <c r="M2" i="331"/>
  <c r="I334" i="24"/>
  <c r="I36" i="118" s="1"/>
  <c r="I290" i="24"/>
  <c r="I34" i="118" s="1"/>
  <c r="H274" i="24"/>
  <c r="H271" i="24"/>
  <c r="I236" i="24"/>
  <c r="I32" i="118" s="1"/>
  <c r="I214" i="24"/>
  <c r="I31" i="118" s="1"/>
  <c r="I29" i="331" s="1"/>
  <c r="K29" i="331" s="1"/>
  <c r="H199" i="24"/>
  <c r="I189" i="24" s="1"/>
  <c r="I30" i="118" s="1"/>
  <c r="I28" i="331" s="1"/>
  <c r="K28" i="331" s="1"/>
  <c r="I166" i="24"/>
  <c r="I29" i="118" s="1"/>
  <c r="I139" i="24"/>
  <c r="I28" i="118" s="1"/>
  <c r="O120" i="24" a="1"/>
  <c r="O120" i="24" s="1"/>
  <c r="H120" i="24" s="1"/>
  <c r="I110" i="24" s="1"/>
  <c r="I27" i="118" s="1"/>
  <c r="I25" i="331" s="1"/>
  <c r="K25" i="331" s="1"/>
  <c r="I88" i="24"/>
  <c r="I26" i="118" s="1"/>
  <c r="J26" i="118" s="1"/>
  <c r="I66" i="24"/>
  <c r="I25" i="118" s="1"/>
  <c r="J25" i="118" s="1"/>
  <c r="I44" i="24"/>
  <c r="I24" i="118" s="1"/>
  <c r="N24" i="24"/>
  <c r="M24" i="24"/>
  <c r="N23" i="24"/>
  <c r="M23" i="24"/>
  <c r="N22" i="24"/>
  <c r="M22" i="24"/>
  <c r="O22" i="24" s="1"/>
  <c r="N21" i="24"/>
  <c r="M21" i="24"/>
  <c r="N20" i="24"/>
  <c r="M20" i="24"/>
  <c r="G6" i="24"/>
  <c r="G4" i="24"/>
  <c r="G2" i="24"/>
  <c r="I158" i="27"/>
  <c r="I151" i="27"/>
  <c r="H135" i="27"/>
  <c r="I127" i="27" s="1"/>
  <c r="I20" i="118" s="1"/>
  <c r="I105" i="27"/>
  <c r="I19" i="118" s="1"/>
  <c r="I83" i="27"/>
  <c r="I18" i="118" s="1"/>
  <c r="I61" i="27"/>
  <c r="I17" i="118" s="1"/>
  <c r="I16" i="331" s="1"/>
  <c r="K16" i="331" s="1"/>
  <c r="I39" i="27"/>
  <c r="I16" i="118" s="1"/>
  <c r="I15" i="331" s="1"/>
  <c r="K15" i="331" s="1"/>
  <c r="I17" i="27"/>
  <c r="I15" i="118" s="1"/>
  <c r="J15" i="118" s="1"/>
  <c r="G6" i="27"/>
  <c r="G4" i="27"/>
  <c r="G2" i="27"/>
  <c r="I13" i="118"/>
  <c r="I62" i="22"/>
  <c r="I12" i="118" s="1"/>
  <c r="I12" i="331" s="1"/>
  <c r="K12" i="331" s="1"/>
  <c r="I40" i="22"/>
  <c r="I11" i="118" s="1"/>
  <c r="I10" i="118"/>
  <c r="J10" i="118" s="1"/>
  <c r="G6" i="22"/>
  <c r="G4" i="22"/>
  <c r="G2" i="22"/>
  <c r="H33" i="396"/>
  <c r="H32" i="396"/>
  <c r="H31" i="396"/>
  <c r="AJ29" i="396"/>
  <c r="AH29" i="396"/>
  <c r="AD29" i="396"/>
  <c r="AC29" i="396"/>
  <c r="AA29" i="396"/>
  <c r="Z29" i="396"/>
  <c r="Y29" i="396"/>
  <c r="X29" i="396"/>
  <c r="W29" i="396"/>
  <c r="U29" i="396"/>
  <c r="T29" i="396"/>
  <c r="R29" i="396"/>
  <c r="N37" i="118" l="1"/>
  <c r="O23" i="24"/>
  <c r="O20" i="24"/>
  <c r="O24" i="24"/>
  <c r="O21" i="24"/>
  <c r="N14" i="118"/>
  <c r="N22" i="118"/>
  <c r="J18" i="118"/>
  <c r="I17" i="331"/>
  <c r="K17" i="331" s="1"/>
  <c r="J19" i="118"/>
  <c r="I18" i="331"/>
  <c r="K18" i="331" s="1"/>
  <c r="J20" i="118"/>
  <c r="I19" i="331"/>
  <c r="K19" i="331" s="1"/>
  <c r="J24" i="118"/>
  <c r="I22" i="331"/>
  <c r="K22" i="331" s="1"/>
  <c r="J28" i="118"/>
  <c r="I26" i="331"/>
  <c r="K26" i="331" s="1"/>
  <c r="I34" i="331"/>
  <c r="K34" i="331" s="1"/>
  <c r="J36" i="118"/>
  <c r="I14" i="331"/>
  <c r="K14" i="331" s="1"/>
  <c r="J16" i="118"/>
  <c r="J29" i="118"/>
  <c r="I27" i="331"/>
  <c r="K27" i="331" s="1"/>
  <c r="I24" i="331"/>
  <c r="K24" i="331" s="1"/>
  <c r="J30" i="118"/>
  <c r="J34" i="118"/>
  <c r="I32" i="331"/>
  <c r="K32" i="331" s="1"/>
  <c r="J31" i="118"/>
  <c r="J32" i="118"/>
  <c r="I30" i="331"/>
  <c r="K30" i="331" s="1"/>
  <c r="O13" i="118"/>
  <c r="H275" i="24"/>
  <c r="I258" i="24" s="1"/>
  <c r="I33" i="118" s="1"/>
  <c r="I31" i="331" s="1"/>
  <c r="K31" i="331" s="1"/>
  <c r="I21" i="118"/>
  <c r="I20" i="331" s="1"/>
  <c r="K20" i="331" s="1"/>
  <c r="P5" i="27"/>
  <c r="B2" i="398"/>
  <c r="I23" i="331"/>
  <c r="K23" i="331" s="1"/>
  <c r="J17" i="118"/>
  <c r="J23" i="118"/>
  <c r="J27" i="118"/>
  <c r="J11" i="118"/>
  <c r="I11" i="331"/>
  <c r="K11" i="331" s="1"/>
  <c r="J13" i="118"/>
  <c r="I13" i="331"/>
  <c r="K13" i="331" s="1"/>
  <c r="I10" i="331"/>
  <c r="K10" i="331" s="1"/>
  <c r="J12" i="118"/>
  <c r="J14" i="118" l="1"/>
  <c r="N39" i="118"/>
  <c r="J33" i="118"/>
  <c r="J37" i="118" s="1"/>
  <c r="J21" i="118"/>
  <c r="J22" i="118" s="1"/>
  <c r="J39" i="118" l="1"/>
</calcChain>
</file>

<file path=xl/comments1.xml><?xml version="1.0" encoding="utf-8"?>
<comments xmlns="http://schemas.openxmlformats.org/spreadsheetml/2006/main">
  <authors>
    <author>Author</author>
  </authors>
  <commentList>
    <comment ref="F5" authorId="0" shapeId="0">
      <text>
        <r>
          <rPr>
            <b/>
            <sz val="9"/>
            <color indexed="81"/>
            <rFont val="Tahoma"/>
            <family val="2"/>
          </rPr>
          <t>To keep track in array, and also drives HLOOKUP row reference</t>
        </r>
      </text>
    </comment>
  </commentList>
</comments>
</file>

<file path=xl/sharedStrings.xml><?xml version="1.0" encoding="utf-8"?>
<sst xmlns="http://schemas.openxmlformats.org/spreadsheetml/2006/main" count="2430" uniqueCount="638">
  <si>
    <t>Collaborative Performance Framework -  Cover Sheet</t>
  </si>
  <si>
    <t>Report details</t>
  </si>
  <si>
    <t>Reporting Period (From Start)</t>
  </si>
  <si>
    <t>Reporting Period (To End)</t>
  </si>
  <si>
    <t>Scheme/Project details</t>
  </si>
  <si>
    <t>Scheme/Project Name</t>
  </si>
  <si>
    <t>Programme</t>
  </si>
  <si>
    <t>Scheme Phase (Select)</t>
  </si>
  <si>
    <t>PCF Stage</t>
  </si>
  <si>
    <t>National Highways Project Manager</t>
  </si>
  <si>
    <t>Non Required Row</t>
  </si>
  <si>
    <t>Supplier and works details</t>
  </si>
  <si>
    <t>Supplier Name</t>
  </si>
  <si>
    <t>Works/Task No</t>
  </si>
  <si>
    <t>Supplier Project Manager</t>
  </si>
  <si>
    <t>Supplier representative / Position</t>
  </si>
  <si>
    <t>CPF Database Key:</t>
  </si>
  <si>
    <t>(to be entered by National Highways Commercial)</t>
  </si>
  <si>
    <t>Collaborative Performance Framework - Version Control</t>
  </si>
  <si>
    <t>Owner</t>
  </si>
  <si>
    <t>Supplier Performance Improvement Team</t>
  </si>
  <si>
    <t>Version</t>
  </si>
  <si>
    <t>Current Version</t>
  </si>
  <si>
    <t>Date</t>
  </si>
  <si>
    <t>Notes</t>
  </si>
  <si>
    <t>October 21 v1.0</t>
  </si>
  <si>
    <r>
      <rPr>
        <sz val="11"/>
        <color theme="1"/>
        <rFont val="Arial"/>
        <family val="2"/>
      </rPr>
      <t xml:space="preserve">Logo updated throughout the toolkit and wording changes from Highways England to National Highways.
Metric Matrix Tab Updated
Guidance Tab - Removal of NCR Sentence
Resolved formula errors
Metric Guidance Updated for:
2.1a / 4.1a / 4.2a / 5.1b / 5.1c
Metric Titles Updated for: 5.1c
1.1a Metric Removed
1.1e New Metric added 
6.3c New Metric added 
2.1b - Measurement frequency wording updated
3.2a - Updated Scope &amp; Methodology wording (added APTR)
4.2a Scoring range changed from calender days to working days and Scope &amp; Methodology wording updated
Metric 5.1b Scope &amp; Methodology text replacement 
Metric 5.1c Scope &amp; Methodology text replacement 
7.1c Additional wording in Data Source 
1.1b Measurement frequency wording updated for CPMS &amp; SPaTS2 Toolkit
4.3a Measurement frequency wording updated for CPMS &amp; SPaTS2 Toolkit
</t>
    </r>
    <r>
      <rPr>
        <sz val="11"/>
        <color rgb="FFFF0000"/>
        <rFont val="Arial"/>
        <family val="2"/>
      </rPr>
      <t xml:space="preserve">
</t>
    </r>
  </si>
  <si>
    <t xml:space="preserve">Full toolkit </t>
  </si>
  <si>
    <t>Bi-annual refresh</t>
  </si>
  <si>
    <t>Corrections to formulas within Summary sheet</t>
  </si>
  <si>
    <t>Corrections to multiple formulas</t>
  </si>
  <si>
    <t>Corrections to formulas and scope</t>
  </si>
  <si>
    <t>Guidance tab Section 2 Part vi &amp; Section 4 Part iv additional information
Metric 4.1a Switched on
Metric 4.2a Scope &amp; Methodology text replacement
Metric 5.1a Scope &amp; Methodology text replacement 
Metric 5.1b Switched on
Metric 5.1c Switched on
Metric Matrix updated</t>
  </si>
  <si>
    <t xml:space="preserve">Metric 4.2a Scope &amp; Methodology additional wording
Metric Matrix updated
</t>
  </si>
  <si>
    <t xml:space="preserve">Metric 2.1b wording amendment
Metric 3.2a Incident Clearance wording tweak
Metric 4.1a Average Delay additional wording
Metric Matrix Updated
</t>
  </si>
  <si>
    <t>Bi-annual refresh
Updated cover sheet
Updates made to general guidance
Formula fixes and updates
Updated metric matrix
New 'Submission Checklist' tab added
Scoring range for metric 4.2a updated
New metric 6.2a added</t>
  </si>
  <si>
    <t>4.7.1</t>
  </si>
  <si>
    <t>Updates applied to technical elements to fix issues in upload to NH database.</t>
  </si>
  <si>
    <t>Bi Annual Refresh
Metric 1.1b Switched On
Metric 1.1d Switched On
Metric 7.1c Switched On
Metric 4.4a Switched On
SMA Metric 6.1b Switched On
SMA Metric 6.1c Switched On
SMA Metric 7.2h Switched On
Updated Metric Matrix
Updated Guidance
Updated Overall Scoring Average</t>
  </si>
  <si>
    <t>4.8.1</t>
  </si>
  <si>
    <t>5.1b Scoring Ranges Updated
Formula on Submission Checklist tab fixed</t>
  </si>
  <si>
    <t>April 21 v1.0</t>
  </si>
  <si>
    <t>Updated Guidance
Updated Metric Matrix
Metric Guidance Updated for:
1.1a / 1.1b / 1.1d
Metric Titles Updated for:
1.1b / 1.1d
Resolved formula errors</t>
  </si>
  <si>
    <t>Collaborative Performance Framework -  Guidance Notes</t>
  </si>
  <si>
    <t>1. Introduction to the Collaborative Performance Framework (CPF)</t>
  </si>
  <si>
    <t>i)</t>
  </si>
  <si>
    <t>National Highways has made a strong commitment to long-term collaborative relationships with the supply chain and we need to ensure that the benefits of these relationships are maximised for both, driving sustainable and ethical performance. Performance Management should be used to underpin continuous improvement within a collaborative working process.</t>
  </si>
  <si>
    <t>ii)</t>
  </si>
  <si>
    <t xml:space="preserve">Collaborative Performance is National Highways's system for performance measurement; all National Highways contracts will implement performance measurement in accordance with the principles established through the CPF framework . Effective performance measurement on National Highways contracts should be viewed as a collaborative effort between National Highways and Suppliers. </t>
  </si>
  <si>
    <t>iii)</t>
  </si>
  <si>
    <t>CPF is made up of our three imperatives: Health &amp; Safety, Customer, and Delivery. These are subdivided into outcomes and then performance indicators, which are composed of one or more metrics.</t>
  </si>
  <si>
    <t>2. Process and Principles</t>
  </si>
  <si>
    <t>General Principles  
- The Supplier undertakes an evidence-based self-assessment of their performance for each metric, taking into account the Scope/Methodology, Scoring Guidance, and any additional guidelines (where specified). The scores permitted within the toolkit are 0, 2, 4, 6, 8, 10 and N/A.
- The Supplier determines the metrics to be completed depending on supplier designation and governance phase of the project or task / package order provided in the Metric Matrix tab. All other metrics within this toolkit should be scored as "N/A" with the supporting comment "Metric not applicable at this Stage" within the 'Supplier Comments'. Only metrics shown with a status of Green within the matrix will be available for use in this version of the toolkit.
- The scoring criteria varies depending on the metric type; there is a combination of quantitive metrics with defined scoring ranges driven by National Highways targets and qualitative metrics which are assessed against other defined criteria.
- Back up evidence is required for all metrics. The format is not prescriptive but it has to be accessible and made available upon request to National Highways Project Managers and Performance Managers (i.e. via email attachments or shared collaborative communication tools). Examples of acceptable evidence sources can be found within the scope/methodology for each metric, where applicable.</t>
  </si>
  <si>
    <t xml:space="preserve">- CPF evidence is reset at the beginning of a new governance phase (and at Open For Traffic) for civils work and, therefore, no evidence can be used from a previous phase. Evidence also resets at the start of a new task/package order. Evidence has to be verifiable/ accessible by the Project Manager/Sponsor and auditable by the Performance Managers
- The CPF Toolkit may be refreshed on a 6 monthly basis for continuous improvement purposes.
- CPF templates and guidance are hosted in the Supplier Performance Improvement Team section of the National Highways Supply Chain Portal: https://highways.sharepoint.com/sites/SPI/ 
</t>
  </si>
  <si>
    <t xml:space="preserve">Score of 6: Meeting Expectations 
- The 6 score for each metric is aligned with KPI’s and PI’s, National Highways's Performance Specification and contractual requirements, such that the tasks instructed by National Highways are completed to a satisfactory level. This means that tender undertakings and quality promises are being delivered and best practice is shared with other contracts the Supplier has with National Highways, including best practice from previous contracts.
</t>
  </si>
  <si>
    <r>
      <rPr>
        <b/>
        <sz val="11"/>
        <rFont val="Arial"/>
        <family val="2"/>
      </rPr>
      <t xml:space="preserve">Scores above 6: General Principles 
</t>
    </r>
    <r>
      <rPr>
        <sz val="11"/>
        <rFont val="Arial"/>
        <family val="2"/>
      </rPr>
      <t xml:space="preserve">- Unless it is a defined numeric scoring metric, to achieve a score of 8 all the requirements for a 6 must be met as well as all the criteria for an 8. Similarly, to achieve a score of 10 all the criteria for a 6 and an 8 must be met as well as all the criteria for a 10.
- Therefore, meeting all of the criteria for an 8 or 10 may not be enough if one or more of the criteria for a 6 (or lower score) have not been met for that metric.
</t>
    </r>
  </si>
  <si>
    <t>iv)</t>
  </si>
  <si>
    <r>
      <t xml:space="preserve">Scores above 6: Qualitative Metrics
</t>
    </r>
    <r>
      <rPr>
        <sz val="11"/>
        <rFont val="Arial"/>
        <family val="2"/>
      </rPr>
      <t>- As a general rule, scores of 8 and 10 on the qualitative-type metrics are achieved by demonstrating added value, continuous improvement, sharing of best practice and collaborative working to a level which is above and beyond contractual requirements and must be acknowledged by the metric Subject Matter Expert. Evidence of acceptance from subject matter experts must be sought prior to submission and evidence should be supplied upon submission.</t>
    </r>
    <r>
      <rPr>
        <b/>
        <sz val="11"/>
        <color rgb="FF00B050"/>
        <rFont val="Arial"/>
        <family val="2"/>
      </rPr>
      <t xml:space="preserve">
</t>
    </r>
    <r>
      <rPr>
        <b/>
        <sz val="11"/>
        <rFont val="Arial"/>
        <family val="2"/>
      </rPr>
      <t xml:space="preserve">
</t>
    </r>
  </si>
  <si>
    <t>v)</t>
  </si>
  <si>
    <t xml:space="preserve">Scores below 6: General Principles
- Scores below 6 will incur remedial action as set out in the Supplier Performance Improvement Plan process, found on the supply chain portal.
- Scores of 4 generally demonstrate at least one aspect is unacceptable to the extent that a response is required from the Supplier project team. 
- Scores of 2 generally demonstrate at least one aspect is unacceptable to the extent that significant improvement is required, including a response from the Supplier Project Director. 
- Scores of 0 generally demonstrate at least one aspect is unacceptable to the extent that major improvement is required by the Supplier; this requires a response from the Supplier Senior Director.  
</t>
  </si>
  <si>
    <t>vi)</t>
  </si>
  <si>
    <r>
      <rPr>
        <b/>
        <sz val="11"/>
        <rFont val="Arial"/>
        <family val="2"/>
      </rPr>
      <t xml:space="preserve">No Data and Zero Scores for 'No data' include the following scenarios:
</t>
    </r>
    <r>
      <rPr>
        <sz val="11"/>
        <rFont val="Arial"/>
        <family val="2"/>
      </rPr>
      <t xml:space="preserve">- No data or back up data for metrics default to a score of zero. Late CPF returns will be scored zero as set out in the late/non-return guidance set out on the supply chain portal. 
- If a return is not submitted on time we will score the whole return as No Data which results in the score of zero.
- If one or more metrics are considered to be N/A and this is not covered by a scenario specified in the metric Scope/Methodology then this must be agreed with Commercial Performance before the end of the reporting period, otherwise it will be scored zero.
- Only Supplier Performance can agree N/As. Guidance can be found on the Supply Chain Portal regarding the N/A application process.
</t>
    </r>
  </si>
  <si>
    <t>vii)</t>
  </si>
  <si>
    <r>
      <rPr>
        <b/>
        <sz val="11"/>
        <rFont val="Arial"/>
        <family val="2"/>
      </rPr>
      <t>Aggregation and Calculation of Scores</t>
    </r>
    <r>
      <rPr>
        <sz val="11"/>
        <rFont val="Arial"/>
        <family val="2"/>
      </rPr>
      <t xml:space="preserve">
- each metric falls into an imperative designation. Imperative scores are produced by averaging each metric to an imperative total.
- an average score of all imperative scores will be used as an overall score shown on the summary page.
</t>
    </r>
  </si>
  <si>
    <t>3. Using the CPF Toolkit</t>
  </si>
  <si>
    <r>
      <rPr>
        <b/>
        <sz val="11"/>
        <rFont val="Arial"/>
        <family val="2"/>
      </rPr>
      <t>Cover</t>
    </r>
    <r>
      <rPr>
        <sz val="11"/>
        <rFont val="Arial"/>
        <family val="2"/>
      </rPr>
      <t xml:space="preserve"> 
Enter data on the front sheet and the key information will populate throughout the toolkit. All fields on the cover sheet are </t>
    </r>
    <r>
      <rPr>
        <b/>
        <sz val="11"/>
        <rFont val="Arial"/>
        <family val="2"/>
      </rPr>
      <t>mandatory</t>
    </r>
    <r>
      <rPr>
        <sz val="11"/>
        <rFont val="Arial"/>
        <family val="2"/>
      </rPr>
      <t>. Any submission that doesn't have a completed cover will be returned.</t>
    </r>
  </si>
  <si>
    <r>
      <rPr>
        <b/>
        <sz val="11"/>
        <rFont val="Arial"/>
        <family val="2"/>
      </rPr>
      <t>Version</t>
    </r>
    <r>
      <rPr>
        <sz val="11"/>
        <rFont val="Arial"/>
        <family val="2"/>
      </rPr>
      <t xml:space="preserve"> 
There are several CPF toolkits. The Supplier determines the metrics to be completed depending on supplier designation and governance phase of the project or task / package order provided in the Metric Matrix tab. All other metrics within the relevant toolkit should be scored as "N/A" with the supporting comment "Metric not applicable at this Stage" within the 'Supplier Comments' box. Only metrics shown with a status of Green within the Metric Matrix will be available for use in this version of the toolkit. If you have any questions about which version to use, contact Supplier Performance.</t>
    </r>
  </si>
  <si>
    <r>
      <rPr>
        <b/>
        <sz val="11"/>
        <rFont val="Arial"/>
        <family val="2"/>
      </rPr>
      <t>Scoring</t>
    </r>
    <r>
      <rPr>
        <sz val="11"/>
        <rFont val="Arial"/>
        <family val="2"/>
      </rPr>
      <t xml:space="preserve"> 
Each metric has one or more evidence boxes which should be completed, using the drop-down lists where provided. The assessed score for that metric is calculated automatically based on that evidence. If a N/A score has been agreed, enter 'N/A' in all relevant cells</t>
    </r>
  </si>
  <si>
    <t>Explanation boxes 
These should be used to cite evidence and explain exceptions in the scoring. Narrative should be descriptive, adding value and provides the reader with the infomation of self assessed scoring.This should focus on the scoring criteria and requirements. This will be a summary of the evidence and the supplier will need to state where the actual evidence for the metric can be found should National Highways want to review further.</t>
  </si>
  <si>
    <t>4. Submission and Agreement of Scores</t>
  </si>
  <si>
    <t xml:space="preserve">Submission
-A CPF submission is required by Working Day 7 for Consultants and Service Contracts and Working Day 10 for Contractors after the reporting period end date. This must be the scores discussed and agreed with the NH Project Manager. All submissions (compressed as a zip file, with naming format 'Scheme_Supplier_Phase_CPF_Reporting period') should be sent to the National Highways Project Manager/Sponsor and the following email address:
</t>
  </si>
  <si>
    <r>
      <rPr>
        <b/>
        <sz val="11"/>
        <rFont val="Arial"/>
        <family val="2"/>
      </rPr>
      <t xml:space="preserve">Submission Checklist
</t>
    </r>
    <r>
      <rPr>
        <sz val="11"/>
        <rFont val="Arial"/>
        <family val="2"/>
      </rPr>
      <t xml:space="preserve">- All versions of the CPF toolkits now contains a 'Submission Checklist' tab, which should be checked before a submission is made to the Supplier Performance Team. Each item on the checklist will be marked as 'Y' when it has been completed. The header will be marked as ‘Submission complete’ once all required fields have been completed.
- An incomplete submission will be rejected and returned for the Supplier to complete and return within 2 working days. Failure to return the submission within this time frame will return in an overall score of ‘0’.
</t>
    </r>
    <r>
      <rPr>
        <b/>
        <sz val="11"/>
        <rFont val="Arial"/>
        <family val="2"/>
      </rPr>
      <t xml:space="preserve">
</t>
    </r>
    <r>
      <rPr>
        <sz val="11"/>
        <rFont val="Arial"/>
        <family val="2"/>
      </rPr>
      <t xml:space="preserve">
</t>
    </r>
  </si>
  <si>
    <t xml:space="preserve">National Highways Review and Agreement of scores 
-Assessment between supplier and project team should happen before the submission is sent over to the Supplier Performance team. This should be used to discuss proposed scores and reasoning and an agreement made.
-The 'NH PM Comments' tab must be completed by the NH project manager prior to submission, with detailed narrative supporting or challenging the suppliers assessed scoring.
- The Performance Manager will allow the Supplier to provide any clarification if they believe the evidence has not been correctly presented within 2 business days.
</t>
  </si>
  <si>
    <t xml:space="preserve">-' The National Highways score will be retained where Suppliers fail to return their submissions by the clarification deadline; in some circumstances this may result in a score of zero.
- Scores cannot be solely agreed between the National Highways Project Manager/Sponsor and the Supplier: Commercial input is essential to ensure robustness and consistency.
- Your Supplier Performance manager will assess your scores, to ensure that the scoring criteria are applied consistently.
- Final agreement of scores will be confirmed by Supplier Performance and accepted for inclusion in the Commercial scores database.
</t>
  </si>
  <si>
    <t xml:space="preserve">Scoring Disagreements &amp; Appeals Process
In circumstances where the Supplier or National Highways Project Manager/Sponsor disagree on the score awarded, it will be escalated to the respective CPF Programme Lead who will consult with the MP Performance team leader and relevant senior stakeholders as appropriate to resolve any disputes. This must be actioned within 7 working days of receiving the moderated scores from SPI team. Clear evidence must be provided to support any scoring appeal.
</t>
  </si>
  <si>
    <r>
      <rPr>
        <b/>
        <sz val="11"/>
        <rFont val="Arial"/>
        <family val="2"/>
      </rPr>
      <t>PCF</t>
    </r>
    <r>
      <rPr>
        <sz val="11"/>
        <rFont val="Arial"/>
        <family val="2"/>
      </rPr>
      <t xml:space="preserve"> </t>
    </r>
    <r>
      <rPr>
        <b/>
        <sz val="11"/>
        <rFont val="Arial"/>
        <family val="2"/>
      </rPr>
      <t xml:space="preserve">Stages 1-7 (Consultant, Designer and Contractor), RDP, TA1, TA2, CPMS and SMA.
</t>
    </r>
    <r>
      <rPr>
        <sz val="11"/>
        <rFont val="Arial"/>
        <family val="2"/>
      </rPr>
      <t>All projects will submit every 3 months. If this frequency needs altering at any point due to stages ending/changing mid quarter this must be discussed and agreed with the Supplier Performance manager and the project team prior to the effected period.  
Supplier Performance Improvement may request to change the frequency of submissions as required.</t>
    </r>
    <r>
      <rPr>
        <b/>
        <sz val="11"/>
        <rFont val="Arial"/>
        <family val="2"/>
      </rPr>
      <t xml:space="preserve">
</t>
    </r>
  </si>
  <si>
    <r>
      <t xml:space="preserve">SPaTS &amp; SPaTS2
</t>
    </r>
    <r>
      <rPr>
        <sz val="11"/>
        <rFont val="Arial"/>
        <family val="2"/>
      </rPr>
      <t>Due every 6 months, except where: 
• the project is under 12 months in duration or; 
• the total value is below £100,000 (including VAT).
Therefore, only a singular submission is due at the project’s end.
Where the National Highways Project Manager deems more frequent submissions are required (where the project duration is less than 12 months, or the project value is less than £100,000), the Project Manager shall:
• Communicate amended submission frequency to the suppliers Project Manager and other relevant parties at project initiation and;
• Agree with the Supplier Performance Improvement Team.</t>
    </r>
    <r>
      <rPr>
        <b/>
        <sz val="11"/>
        <rFont val="Arial"/>
        <family val="2"/>
      </rPr>
      <t xml:space="preserve">
</t>
    </r>
  </si>
  <si>
    <t>viii)</t>
  </si>
  <si>
    <r>
      <t xml:space="preserve">Non-roads related projects
</t>
    </r>
    <r>
      <rPr>
        <sz val="11"/>
        <rFont val="Arial"/>
        <family val="2"/>
      </rPr>
      <t>Due every 3 months, except where:
1) Project is under 12 months in duration:
• Only a singular submission is required at the project’s end.
2) Project exceeds 12 months in duration and the total value is less than £100,000 (including VAT):
Due every 6 months where the National Highways Project Manager deems more frequent submissions are required (where the project duration is less than 12 months, or the project value is less than £100,000), the Project Manager shall:
• Communicate amended submission frequency to the suppliers Project Manager and other relevant parties at project initiation and;
• Agree with the Supplier Performance Improvement Team.</t>
    </r>
    <r>
      <rPr>
        <b/>
        <sz val="11"/>
        <rFont val="Arial"/>
        <family val="2"/>
      </rPr>
      <t xml:space="preserve">
</t>
    </r>
  </si>
  <si>
    <t>ix)</t>
  </si>
  <si>
    <r>
      <rPr>
        <b/>
        <sz val="11"/>
        <rFont val="Arial"/>
        <family val="2"/>
      </rPr>
      <t xml:space="preserve">Submission Returns
</t>
    </r>
    <r>
      <rPr>
        <sz val="11"/>
        <rFont val="Arial"/>
        <family val="2"/>
      </rPr>
      <t>Once the performance manager has reviewed the submission, a finalised version of the submission will be returned with the final scores and supporting narrative. Detailed feedback may be provided separately, where requested.</t>
    </r>
    <r>
      <rPr>
        <b/>
        <sz val="11"/>
        <rFont val="Arial"/>
        <family val="2"/>
      </rPr>
      <t xml:space="preserve">
</t>
    </r>
  </si>
  <si>
    <t>5. Additional Information</t>
  </si>
  <si>
    <r>
      <rPr>
        <b/>
        <sz val="11"/>
        <rFont val="Arial"/>
        <family val="2"/>
      </rPr>
      <t>Retrospective Scoring Changes</t>
    </r>
    <r>
      <rPr>
        <sz val="11"/>
        <rFont val="Arial"/>
        <family val="2"/>
      </rPr>
      <t xml:space="preserve"> 
Aside from exceptional circumstances, accepted scores will not be revised retrospectively.</t>
    </r>
  </si>
  <si>
    <t>Impact of New National Highways Processes 
Where National Highways introduces new processes or revises existing ones; Performance Managers will take a view on applicability and/or any impact on the toolkit.</t>
  </si>
  <si>
    <r>
      <rPr>
        <b/>
        <sz val="11"/>
        <rFont val="Arial"/>
        <family val="2"/>
      </rPr>
      <t>Subcontracting Arrangements</t>
    </r>
    <r>
      <rPr>
        <sz val="11"/>
        <rFont val="Arial"/>
        <family val="2"/>
      </rPr>
      <t xml:space="preserve"> 
The CPF applies to the named supplier and their supply chain, therefore the performance of subcontracted suppliers is within the scope of the CPF scoring.</t>
    </r>
  </si>
  <si>
    <t xml:space="preserve">For any further Information contact your Supplier Performance Manager by email.
</t>
  </si>
  <si>
    <t>Imperative</t>
  </si>
  <si>
    <t>Theme</t>
  </si>
  <si>
    <t>Measure</t>
  </si>
  <si>
    <t>Density</t>
  </si>
  <si>
    <t>Ref</t>
  </si>
  <si>
    <t>CPF Metric</t>
  </si>
  <si>
    <t>Status</t>
  </si>
  <si>
    <t>SPaTS &amp; Non Roads</t>
  </si>
  <si>
    <t>SPaTs 2</t>
  </si>
  <si>
    <t>TA 1</t>
  </si>
  <si>
    <t>TA 2</t>
  </si>
  <si>
    <t>CPMS</t>
  </si>
  <si>
    <t>Consultants</t>
  </si>
  <si>
    <t>Designer</t>
  </si>
  <si>
    <t>Contractor</t>
  </si>
  <si>
    <t xml:space="preserve">Handback and Contract Completion </t>
  </si>
  <si>
    <t>RDP</t>
  </si>
  <si>
    <t>SMA</t>
  </si>
  <si>
    <t>Concrete Recon.</t>
  </si>
  <si>
    <t>Roadworks - CATMAN (MP)</t>
  </si>
  <si>
    <t>PCF 1</t>
  </si>
  <si>
    <t>PCF 2</t>
  </si>
  <si>
    <t>PCF 3</t>
  </si>
  <si>
    <t>PCF 4</t>
  </si>
  <si>
    <t>PCF 5</t>
  </si>
  <si>
    <t>PCF 6</t>
  </si>
  <si>
    <t>PCF 7</t>
  </si>
  <si>
    <t>End of Stage 6 (OFT)</t>
  </si>
  <si>
    <t>H&amp;S</t>
  </si>
  <si>
    <t>Improving Safety for all</t>
  </si>
  <si>
    <t>Workforce safety</t>
  </si>
  <si>
    <t>Soft</t>
  </si>
  <si>
    <t>1.1b</t>
  </si>
  <si>
    <t>Safety Maturity</t>
  </si>
  <si>
    <t>G</t>
  </si>
  <si>
    <t>Y</t>
  </si>
  <si>
    <t>1.1c</t>
  </si>
  <si>
    <t>Health and Safety Management</t>
  </si>
  <si>
    <t>Hard</t>
  </si>
  <si>
    <t>1.1d</t>
  </si>
  <si>
    <t>Utility Strikes</t>
  </si>
  <si>
    <t>1.1e</t>
  </si>
  <si>
    <t>Lost Time Incident Frequency Rate (LTIFR)</t>
  </si>
  <si>
    <t>Customer</t>
  </si>
  <si>
    <t>Meeting the needs of all users</t>
  </si>
  <si>
    <t>Customer satisfaction</t>
  </si>
  <si>
    <t>2.1a</t>
  </si>
  <si>
    <t>Customer Performance Assurance Assessment (CPAA)</t>
  </si>
  <si>
    <t>2.1b</t>
  </si>
  <si>
    <t>Customer audits</t>
  </si>
  <si>
    <t>2.1h</t>
  </si>
  <si>
    <t>Effectiveness of engagement with customers &amp; stakeholders</t>
  </si>
  <si>
    <t>2.2a</t>
  </si>
  <si>
    <t>Understanding Key Messages</t>
  </si>
  <si>
    <t>Providing Fast and Reliable Journeys</t>
  </si>
  <si>
    <t>Incident clearance</t>
  </si>
  <si>
    <t>3.2a</t>
  </si>
  <si>
    <t>The percentage of motorway incidents cleared within contractual requirements</t>
  </si>
  <si>
    <t>Network Availability</t>
  </si>
  <si>
    <t>4.1a</t>
  </si>
  <si>
    <t>Average delay in works</t>
  </si>
  <si>
    <t>Delivery</t>
  </si>
  <si>
    <t>Requirement for Public Services to implement PBAs</t>
  </si>
  <si>
    <t>Project Bank Account</t>
  </si>
  <si>
    <t>4.2a</t>
  </si>
  <si>
    <t>Percentage of value spend and average supplier payment timescales</t>
  </si>
  <si>
    <t>Achieving Efficient Delivery</t>
  </si>
  <si>
    <t>Equality Diversity and Inclusion</t>
  </si>
  <si>
    <t>4.3a</t>
  </si>
  <si>
    <t>Equality, diversity and inclusivity (EDI)</t>
  </si>
  <si>
    <t>4.4a</t>
  </si>
  <si>
    <t>Employment &amp; Skills</t>
  </si>
  <si>
    <t>Routes to market requirements for all current and future procurement pipeline</t>
  </si>
  <si>
    <t>Employment and Development</t>
  </si>
  <si>
    <t>4.4b</t>
  </si>
  <si>
    <t>Collaboration</t>
  </si>
  <si>
    <t>4.4c</t>
  </si>
  <si>
    <t>Employee Engagement (SMA)</t>
  </si>
  <si>
    <t>A</t>
  </si>
  <si>
    <t>Being Environmentally Responsible</t>
  </si>
  <si>
    <t>Environment</t>
  </si>
  <si>
    <t>5.1a</t>
  </si>
  <si>
    <t>Carbon dioxide equivalents (or CO2e) in tonnes associated with National Highways and its supply chain</t>
  </si>
  <si>
    <t>5.1b</t>
  </si>
  <si>
    <t>Natural, built and historic environment: Biodiversity Metric</t>
  </si>
  <si>
    <t>5.1c</t>
  </si>
  <si>
    <t>Natural, built and historic environment: Water Environment</t>
  </si>
  <si>
    <t>Efficiency</t>
  </si>
  <si>
    <t>6.1b</t>
  </si>
  <si>
    <t>Productivity Target</t>
  </si>
  <si>
    <t>6.1c</t>
  </si>
  <si>
    <t>Retained Asset Value (SMA)</t>
  </si>
  <si>
    <t>Earned Value Management</t>
  </si>
  <si>
    <t>6.2a</t>
  </si>
  <si>
    <t>Predictability Factor</t>
  </si>
  <si>
    <t>Quality</t>
  </si>
  <si>
    <t>6.3a</t>
  </si>
  <si>
    <t>Quality Management, Service Levels and Key Deliverables</t>
  </si>
  <si>
    <t xml:space="preserve">Quality </t>
  </si>
  <si>
    <t>6.3c</t>
  </si>
  <si>
    <t>Acceptance into maintenance after OFT award</t>
  </si>
  <si>
    <t>A Well Maintained and Resilient Network</t>
  </si>
  <si>
    <t>Asset Maintenance</t>
  </si>
  <si>
    <t>7.1C</t>
  </si>
  <si>
    <t>QMPs</t>
  </si>
  <si>
    <t>Number of Metrics</t>
  </si>
  <si>
    <t>Green - finalised and live</t>
  </si>
  <si>
    <t>Amber - work in progress</t>
  </si>
  <si>
    <t>Red - Significant work to do</t>
  </si>
  <si>
    <t>Y = Applicable at this Stage</t>
  </si>
  <si>
    <t>Scheme / Contract:</t>
  </si>
  <si>
    <t>Scheme / Contract</t>
  </si>
  <si>
    <t>Supplier</t>
  </si>
  <si>
    <t>Reporting Period (Start):</t>
  </si>
  <si>
    <t>Work Type / Ref.</t>
  </si>
  <si>
    <t>Scheme Phase</t>
  </si>
  <si>
    <t>Reporting Period (End):</t>
  </si>
  <si>
    <t>Reporting Period (Start)</t>
  </si>
  <si>
    <t>Reporting Period (End)</t>
  </si>
  <si>
    <t>Collaborative Performance Framework  - Evidence Sheet</t>
  </si>
  <si>
    <t>1.1a</t>
  </si>
  <si>
    <t>1.1b) Safety Maturity</t>
  </si>
  <si>
    <t>DfT Outcome</t>
  </si>
  <si>
    <t>Improving Safety for All</t>
  </si>
  <si>
    <t>Performance indicator</t>
  </si>
  <si>
    <t>Workforce Safety</t>
  </si>
  <si>
    <t>Scope and Methodology</t>
  </si>
  <si>
    <t xml:space="preserve">The National Highways 'Home Safe &amp; Well' Health, safety and wellbeing approach is aimed to achieve the goal that ‘No one should be harmed when travelling or working on the strategic network’. The approach is collaborative and each area of our business, our supply chain partners and every individual, is required to define and own their own commitment to getting everyone home safe and well. Specifically Home, Safe and Well calls on suppliers to collaborate with National Highways in seeking ways to realise our ambition to achieve zero harm by 2040; this is incidents causing injury (both physical and mental) to our workers, our customers and our neighbours. Health, safety and wellbeing will be considered from the outset in everything we do, and risks eliminated wherever possible.
Suppliers are required to demonstrate their alignment with and commitment to Home Safe &amp; Well through the development of a 'Safety Plan' which will form the basis of their return against the Safety Maturity metric.  This is a lead/lag metric meaning that it is looking forward and requires proactive thinking and engagement from suppliers. It is to be applied relative to the role of the supplier and the risk associated with the work undertaken by the supplier for National Highways. There are two categories of supplier, irrespective of the category the returns for this metric are the same it is how they’re applied that differs. The two categories of supplier are defined below.
Major Project MP construction projects are required to provide an interim 3 monthly return demonstrating how they’re fulfilling their CDM obligations in accordance with the business area specific governance arrangements. For construction projects the safety plan shall include design for zero harm demonstrating that suppliers are aligned in their actions, and this plan shall be updated to accommodate each phase of design and construction.
Through the development of the plan the supplier will be able to compile Qualitative evidence to demonstrate their proactive engagement in 
* all aspects of physical and mental health and wellbeing:
* completion of safety risk identification, analysis and management activities, 
* demonstrating how designers are fulfilling their CDM obligations: 
Other elements may include or have reference to - 
* sufficient design reviews in considering the aiming for zero target. 
* HSAWA for road workers.
* Safe by design – minimising occupational health exposure to HAVs, RCS, manual handling, repetitive tasks, etc. 
* Management of design risk register –taking into consideration buildability, safe operation, maintenance and customers (road users) 
* Stakeholder engagement 
* Sharing lessons learnt
* Wellbeing Plans
* Planning for future Maintenance to protect the Health Safety &amp; Wellbeing of people whom must work with or affected by the SRN.
</t>
  </si>
  <si>
    <t>Data Source</t>
  </si>
  <si>
    <t>The supplier must provide qualitative evidence that they have a safety plan in place and that they are proactively seeking opportunities to eliminate risk from the outset. Progress against actions and benefits delivered, lessons learnt and how these have been shared across the supply chain community as well as with National Highways is required.</t>
  </si>
  <si>
    <t>Measurement frequency</t>
  </si>
  <si>
    <t>Evidence shall be submitted quarterly with CPF and with actions / evidence approved by the HE Project Manager</t>
  </si>
  <si>
    <t>Metric</t>
  </si>
  <si>
    <t>Lead/Lag</t>
  </si>
  <si>
    <t>Qualitative / Quantitative</t>
  </si>
  <si>
    <t>Scoring Guidance</t>
  </si>
  <si>
    <t>Score</t>
  </si>
  <si>
    <t>Assessed Score</t>
  </si>
  <si>
    <t>Demonstrate an effective safety plan and actions are in place, supporting the delivery of the Home Safe &amp; Well strategy.</t>
  </si>
  <si>
    <t>Lead</t>
  </si>
  <si>
    <t>Quantitative</t>
  </si>
  <si>
    <t>No submission made in reporting period</t>
  </si>
  <si>
    <t>Safety Plan in place, but no evidence of alignment or actions to embed/ progress against it</t>
  </si>
  <si>
    <t xml:space="preserve">Safety Plan in place but it is only partially aligned;
- Actions not sufficient to improve position
- insufficient progress demonstrated against plan
</t>
  </si>
  <si>
    <t xml:space="preserve">Safety Plan in place and fully aligned to NH Home Safe and well approach.
Demonstrable actions are being progressed towards associated timescales and to satisfactory levels.
</t>
  </si>
  <si>
    <t xml:space="preserve">In addition to the criteria for a score of 6 above, the supplier should demonstrate:
- quantitative/ tangible evidence of benefits achieved - as determined in Action Plan (evidence required).
- Outcomes are shared directly within supplier partner/ community groups.
</t>
  </si>
  <si>
    <t>In addition to the criteria for a score of 8 above, the supplier should generate best practice benefits (NH SME Verified) and outcomes shared with wider supply chain via Subject Matter Expert (SME).</t>
  </si>
  <si>
    <t>Evidence</t>
  </si>
  <si>
    <t>1.1b)</t>
  </si>
  <si>
    <t>Score:</t>
  </si>
  <si>
    <t>N/A</t>
  </si>
  <si>
    <t>Supplier Comments</t>
  </si>
  <si>
    <t>n/a</t>
  </si>
  <si>
    <t>SPI Comments</t>
  </si>
  <si>
    <t>1.1c) Health and Safety Management</t>
  </si>
  <si>
    <t>Performance Indicator</t>
  </si>
  <si>
    <t>i) Your Business has a clear health and safety plan and contributing factors that are required from your projects are clearly identified, mapped out and shared. Where the task/order / scheme does not require its own health and safety plan, your business health and safety plan is to be used.
ii) NH standard and specific health and safety requirements are adhered to. 
iii) All actions/tasks are completed to contractual expectation in timeframes set out in project health and safety plan.
iv) Staff requiring health checks as outlined in your business and/or project health and safety plan are completed within required time scales to a satisfactory result.</t>
  </si>
  <si>
    <t>Refer to the 'Scope and Methodology' above.</t>
  </si>
  <si>
    <t>Refer to v), vi) and vii) on the 'Guidance' Worksheet.</t>
  </si>
  <si>
    <t>Lag</t>
  </si>
  <si>
    <t>No Data OR Performance is unacceptable such that it calls into question the Supplier’s capability, to the extent that the concern has been escalated to National Highways Senior Management and Supplier Senior Management.</t>
  </si>
  <si>
    <t>Performance is unacceptable such that significant intervention is required, to the extent that it has been escalated to National Highways Senior Management.</t>
  </si>
  <si>
    <t>Tasks are not completed in set out time frames or Health checks are late. Performance is unacceptable  to the extent that the Project Manager seeks improvement</t>
  </si>
  <si>
    <t>Tasks mapped out are achieved as set out in business and/or project plan on time and contractual health checks are completed in time.</t>
  </si>
  <si>
    <t xml:space="preserve">Supplier has completed task mapped out in business and/or project plan ahead of schedule, health checks are ahead of time or above contractual requirement. </t>
  </si>
  <si>
    <t xml:space="preserve">Supplier can evidence that best practice identified and/or (i) deployed on a contract delivered by another Supplier or (ii) led to National Highways processes being changed and improved. </t>
  </si>
  <si>
    <r>
      <rPr>
        <b/>
        <sz val="12"/>
        <rFont val="Arial"/>
        <family val="2"/>
      </rPr>
      <t>Evidence</t>
    </r>
    <r>
      <rPr>
        <b/>
        <sz val="11"/>
        <rFont val="Arial"/>
        <family val="2"/>
      </rPr>
      <t/>
    </r>
  </si>
  <si>
    <t>1.1c)</t>
  </si>
  <si>
    <t>1.2a</t>
  </si>
  <si>
    <t>1.1d) Utility Strikes</t>
  </si>
  <si>
    <t>The National Highways 'Home Safe &amp; Well' Health, safety and wellbeing plan is aligned with the Business Plan and the Delivery Plan with our aim being that ‘No one should be harmed when travelling or working on the strategic network’. Our company and directorate plans describe this change in more detail. These plans are owned by National Highways’s Executive Team and overseen by our Board. They are more collaborative and each area of our business, our supply chain partners and every individual, is required to define and own their own commitment to getting everyone home safe and well.
Specifically Home, Safe and Well calls on suppliers to reduce utility strikes by 50% by ensuring Health, safety and wellbeing is considered from the outset in everything we do, and risks eliminated wherever possible. 
Across the National Highways Network and estate there are a significant number of buried and over ground services.  The majority of accidents involving services are caused by the failure to accurately locate the position of cables and pipes prior to work taking place, or failure to take all practicable precautions during the work activity.
The supplier must be able to demonstrate that they have completed utility hazard identification, control implementation, and management including;
1. process and identification of maps of the locations of the various services are prepared - The hazard of working around services must be initially identified at the design stage and be included on the design risk register.
2. risk assessments relating to underground and over ground services.
3. safe systems of work for working near/around underground and over ground services are produced.
4. safe systems of work and information on services are communicated to those carrying out work near underground and overhead services.
5. where damage to services has occurred appropriate action is taken and reported.
6. any services found not to be identified on the location map are reported.
7. effectiveness of safe systems of work is measured and processes are put in place to manage continual improvement of utility strike rates.
8. Cat &amp; Genny data log downloaded and reviewed (where available) - appropriate level of training for piece of equipment being used, practical experience assessed to undertake the task, knowing and recognising ones limitations.                                                                                                                                                     For PCF stages 1-5, if the Designer is having to break ground or work with overhead services this metric will therefore be applicable. For example, the types of activities undertaken at these stages can be boreholes, Intrusive surveys and working on site.</t>
  </si>
  <si>
    <t>The supplier must evidence that they have a relevant, assured, service avoidance process in place.</t>
  </si>
  <si>
    <t>Evidence shall be submitted quarterly with CPF with actions and evidence approved by the NH Project Manager</t>
  </si>
  <si>
    <t xml:space="preserve">Process check rate (Percentage of evidenced checks against permits issued) – 10% across all permit compliance Process check rate (Percentage of evidenced checks against permits issued) – 10% across all permit compliance </t>
  </si>
  <si>
    <t>Required percentage not met. (&lt;10%)  No evidence of learning and improvement.</t>
  </si>
  <si>
    <t>Required percentage not met (&lt;10%) - some evidence of learning and improvement or, required percentage met - no evidence of learning and improvement.</t>
  </si>
  <si>
    <t>Required percentage met (10%), and evidence of learning and improvement of processes, behaviours and technologies.</t>
  </si>
  <si>
    <t>Required percentage met (10% or greater), or exceeded, evidence of learning and improvement of processes, behaviours and technologies, and evidence of sharing across the industry.</t>
  </si>
  <si>
    <t>Required percentage met, or exceeded (10% or greater), evidence of learning and improvement of processes, behaviours and technologies, and evidence of industry leading innovation and sharing across the industry.  (Case study submitted and approved for "Blue Star")</t>
  </si>
  <si>
    <t>1.1d)</t>
  </si>
  <si>
    <t>1.1e) Reducing the number of lost time incidents (LTIFR)</t>
  </si>
  <si>
    <r>
      <t xml:space="preserve">In 2020 National Highways published and launched the new health and safety strategy - home safe and well plan, in which we clearly declared our ambition to halve the number of lost time incidents during the period up to 2025. At the beginning of April 2021 we advised you that we would be the 1st moving away from purely focussing upon RIDDOR AFR and setting an ambitious Lost Time Incident (LTI)  AFR of 0.13 for the Supply Chain and our employees.
This is an important step forwards in working collaboratively in seeking ways to realise our ambition that no one will be harmed when working or travelling on the strategic network by 2040.
We recognise that LTI as an accident frequency rate is defined in different forms across our supply base. By using our GG128 standard on incident reporting, we will use the National Highways definition to provide clarity to our supply base who we know, via the Supply Chain Safety Leadership Group (SCSLG),  will welcome a standard definition and support these changes. 
Should you have any queries or need support please contact our Health Safety and Wellbeing team at: HealthSafety&amp;Wellbeingteam@highwaysengland.co.uk
The supplier must be able to demonstrate that they have a comprehensive safety program, detailing controls in place to help minimize risk and incudes safety risk identification, analysis and management, employee training and continuous improvement plans. This will as a minimum include a Safety Plan that combines Hazard identification, with risk and mitigation analysis to demonstrate how the activity will contribute to Home Safe and Well.  
Lost time incidents frequency rate calculation is:
Lost Time Incidents Frequency Rate = </t>
    </r>
    <r>
      <rPr>
        <u/>
        <sz val="10"/>
        <rFont val="Arial"/>
        <family val="2"/>
      </rPr>
      <t>Number of lost time injuries in the reporting period</t>
    </r>
    <r>
      <rPr>
        <sz val="10"/>
        <rFont val="Arial"/>
        <family val="2"/>
      </rPr>
      <t xml:space="preserve">  *100000
                                                                          Total hours worked in reporting period</t>
    </r>
  </si>
  <si>
    <r>
      <t xml:space="preserve">The data for lost time incidents will be recorded through Airsweb. Please use the calculator designed for this metric located on the Supply Chain Portal  to work out your LTIFR and score. </t>
    </r>
    <r>
      <rPr>
        <b/>
        <sz val="10"/>
        <rFont val="Arial"/>
        <family val="2"/>
      </rPr>
      <t xml:space="preserve"> Please take a screenshot of the populated calculator with all your data as part of the supporting evidence for this metric.</t>
    </r>
  </si>
  <si>
    <t>This metric is calculated calendar monthly  (in Airsweb) and reflects performance on a rolling 12-month basis, ending in the last month of the reporting period. This metric is scored quarterly.</t>
  </si>
  <si>
    <t>Description</t>
  </si>
  <si>
    <t>LTIFR which is severity weighted to a broader measure of safety performance incorporating non-RIDDOR (minor &amp; moderate) reported incidents and numerating them in order of magnitude and impact.</t>
  </si>
  <si>
    <t xml:space="preserve">Lost Time Incidents Frequency Rate (LTIFR)
</t>
  </si>
  <si>
    <t>No data provided by Supplier before deadline</t>
  </si>
  <si>
    <t>LTIFR ≥ 0.520</t>
  </si>
  <si>
    <t>0.266 ≤ LTIFR ≤ 0.519</t>
  </si>
  <si>
    <t>0.136 ≤ LTIFR ≤ 0.265</t>
  </si>
  <si>
    <t>LTIFR ≤ 0.135</t>
  </si>
  <si>
    <t>LTIFR = 0.00</t>
  </si>
  <si>
    <t>1.1e)</t>
  </si>
  <si>
    <t>2.1a) Customer Satisfaction - Customer Performance Assurance Assessment (CPAA)</t>
  </si>
  <si>
    <t>Meeting The Needs Of All Users</t>
  </si>
  <si>
    <t xml:space="preserve">The aim of this metric is making sure it contributes to  deliverying National Highways's 'Road User Satisfaction Key Performance Indicator' to "achieve an 82% Road user customer satisfaction score in 2020 - 2022.      
The aim of this metric is to ensure that customers’ needs are being considered and an adequate level of engagement is taking place, so that appropriate steps are taken to improve the experience for customers at a scheme level. This measure aims to improve customer satisfaction by ensuring consistency in supplier performance and development. The metric contributes to National Highways's 'Road User Satisfaction Key Performance Indicator' to "achieve an 82% Road user customer satisfaction score in 2020 - 2022. The MP Customer Service Division (CSD) will carry out sample checks of the scores every 6 months, to ensure scoring parity across all schemes. This metric incorporates several elements for action, such as the proposed traffic management approach and the expected customer impacts, including journey times, delays and on-road/off-road communications. 
The Customer Performance Assurance Assessment form (CPAA) is to be completed by suppliers every 6 months and submitted back to the National Highways Project Manager on that scheme for review.
The supplier will self score against each requirement, which will contribute towards an overall assessment score for measurement. The metric covers all PCF stages from 1-7, engaging suppliers involved with both the design and construction phase. All suppliers should provide evidence, where appropriate alongside their self-assessment and only respond to the project stage that they are involved with (Please refer to CPAA Audit document as part of the supporting guidance). Suppliers in PCF stages 1-4 should ONLY respond to requirements in column D on the Design Phase Audit Sheet tab of the audit document, whereas suppliers involved in PCF stages 5-7 should ONLY respond to the requirements in column D of the Construction Phase Audit Sheet tab. Suppliers should provide commentary to explain how the customer requirement has been met, and evidence (where appropriate) in column G.
All suppliers must consider the following in their return:
a) What has been achieved so far? 
b) What approach will the supplier take to meet each requirement?
c) What are the potential barriers to achieving the best practice?
d) What strategies are in place to mitigate these barriers?
Suppliers are only required to fill out either the ‘Construction Phase Audit Sheet’ or the ‘Design Phase Audit Sheet’ tabs, relating to the PCF Stage the scheme is in.                                                                                                                  
</t>
  </si>
  <si>
    <t>Suppliers are required to illustrate evidence to justify their score within the self-assessment, however, the type of evidence required across the 18 (PCF Stage 1 – 4) or 21 (PCF Stage 5 – 7) customer requirements of the metric differs. Examples of things to consider are provided in column F of the CPAA audit document (See additional Guidance). Suppliers involved with a project at PCF Stage 1-4 and those involved in PCF Stages 5-7 should provide evidence to support their scores in the relevant cell on the applicable audit sheet.
The MP Customer Service Division will regularly update the scoring examples provided in column F, as a strategy to drive continuous improvement within the metric.</t>
  </si>
  <si>
    <t>6 Monthly
NB - For the quarterly CPF submission that occurs in the middle of the 6 monthly submission of the CPAA, your previous score will be carried forward and used as part of that overall submission.</t>
  </si>
  <si>
    <t xml:space="preserve">Customer Satisfaction - Customer Performance Assurance Assessment (CPAA) </t>
  </si>
  <si>
    <t>No plan provided</t>
  </si>
  <si>
    <t>(PCF Stage 1-7)        0% &lt; CPAA score &lt;= 23%</t>
  </si>
  <si>
    <t>(PCF Stage 1-7)       23% &lt; CPAA score &lt;= 59%</t>
  </si>
  <si>
    <t>(PCF Stage 1-7)       59%&lt; CPAA score &lt;= 75%</t>
  </si>
  <si>
    <t>(PCF Stage 1-7)       75%&lt; CPAA score &lt;= 89%</t>
  </si>
  <si>
    <t>(PCF Stage 1-7)       89%&lt; CPAA score &lt;= 100%</t>
  </si>
  <si>
    <t xml:space="preserve"> </t>
  </si>
  <si>
    <t>2.1a)</t>
  </si>
  <si>
    <t>CPAA Overall Assessment Score:</t>
  </si>
  <si>
    <t>2.1b) Customer Satisfaction - Customer Audits</t>
  </si>
  <si>
    <t xml:space="preserve">The aim of this metric is making sure it contributes to  deliverying National Highways's 'Road User Satisfaction Key Performance Indicator' to "achieve an 82% Road user customer satisfaction score in 2020 - 2022.    
To identify areas of satisfaction and dissatisfaction with the way in which the road works are managed, so that appropriate steps are taken to improve the experience for customers at a scheme level. National Highways is dedicated to improving the experience road users encounter and a system of customer audits can enable first hand responses to be reviewed and analysed in order to improve our performance.
The Customer Audits are undertaken by customers who travel through the scheme and complete a questionnaire of circa 40 questions, which assess three key aspects:
a) Planning and Design of Traffic Management
b) Information provision, and
c) Perception of the works
The objectives of Customer Audits are to observe the information provided within each scheme, establish customer perception and assess overall safety. The Audits are based on a 'Customer Audit Questionnaire', from which, data is extracted to develop a ‘Customer Audit Report’ (detailed in Additional Guidance) and provide Major Projects with regular feedback on their schemes. 
By utilising Customer Audits, National Highways are able to measure the experience being delivered at a scheme level, identify best practice and areas for improvement, assessed as a total score for each scheme. The total score for each scheme is calculated as a percentage, aggregated from customer responses to each of the core questions in the 'Customer Audit Questionnaire'. Each of the core questions answered with a positive response is awarded a point, whereas negative responses to core questions do not earn a point in the Questionnaire. Suppliers are then issued a total score based around the customer feedback on their scheme. The monthly reports are available to suppliers through NH project teams, as a strategy to help address areas of low scoring early to prevent a poor quarterly metric score.
The customer experience will be collected by external and independent suppliers on a continuous basis and reported on a monthly basis.
</t>
  </si>
  <si>
    <t>National Highways: Survey scores provided by customers driving through the roadworks will be used to assess suppliers. 
Applies to all scheme types at PCF Stage 6 in Construction Phase.</t>
  </si>
  <si>
    <t>Data is collated and reported to Supplier Performance on a monthly basis and scored on a quarterly basis.  Please note that this metric is scored a month in arrears.</t>
  </si>
  <si>
    <t>Customer Audit score &gt;0 and &lt;= 20 OR No Data</t>
  </si>
  <si>
    <t>Customer Audit score &gt;20 and &lt;= 40</t>
  </si>
  <si>
    <t>Customer Audit score &gt;40 and &lt;= 70</t>
  </si>
  <si>
    <t>Customer Audit score &gt;70 and &lt;= 80</t>
  </si>
  <si>
    <t>Customer Audit score &gt;80 and &lt;= 90</t>
  </si>
  <si>
    <t>Customer Audit score &gt;90 and &lt;= 100</t>
  </si>
  <si>
    <t>2.1b)</t>
  </si>
  <si>
    <t>Customer Audit Score:</t>
  </si>
  <si>
    <t>2.1h) Effectiveness of engagement with customers &amp; stakeholders</t>
  </si>
  <si>
    <t xml:space="preserve">The benefit of this metric is to ensure that all Supply chain partners have a clear strategy, stakeholder mapping or plan in place -with elements contributing to NH RP2 strategic factors.  
i) Customers and stakeholders include (but are not limited to) NH stakeholders, local communities, road users, general public, media, public inquiry team, DfT, Statutory Undertakers, Transport Focus, as appropriate contract.
ii) A clear strategy, mapping or plan must be in place to show key information and actions with timelines/deadlines.
iii) For schemes in construction where the contractor is the owner of the Stakeholder Management Plan, the designer will input/contribute and take an active role in development/implementation.
Iv) Best practices, product or service that was not in scope or establishes a legacy which is something that has value to the stakeholder beyond the lifecycle of the project (e.g.. a policy, asset, or process).
v) The 'appropriate team' for validating benefits in this metric can vary depending on the nature of the example being cited. In some cases it would be the NH Project Team. It is the responsibility of the supplier to obtain written confirmation of this team's agreement/concurrence and submit this with the CPF submission.
</t>
  </si>
  <si>
    <t>Stakeholder Management Plan, PCF Products, Communications Plan, General feedback from external stakeholders, Media engagement, Proactive nature of planned communications, Timeliness and completeness of communications, Methodology for requesting and acting on feedback, Clarity of accountability and responsibility, Involvement in making relevant information available to the public, Draft Orders, Public Consultation and Public Inquiry, Road User routine updates, Green/Red claims, Project records, Correspondence</t>
  </si>
  <si>
    <t>This metric covers the time frame of submission. If no planned action falls within this timeframe the progression of ongoing actions should be reflected as well as all engagement with stakeholders.</t>
  </si>
  <si>
    <t>Qualitative</t>
  </si>
  <si>
    <t>No Customer &amp; Stakeholder Engagement Strategy, Mapping or Plan is in place.</t>
  </si>
  <si>
    <t>Customer &amp; Stakeholder Engagement Strategy, Mapping or Plan is in place but not being delivered and/or there is an associated negative impact (time, cost, reputation) on the contract objectives, resulting in intervention from Senior Management.</t>
  </si>
  <si>
    <t>Customer &amp; Stakeholder Engagement Strategy, Mapping or Plan is in place but not delivered effectively or within set timelines and/or there is an associated negative impact (time, cost, reputation) on contract objectives.</t>
  </si>
  <si>
    <t>Customer &amp; Stakeholder Engagement Strategy, Mapping or Plan is in place and delivered effectively.</t>
  </si>
  <si>
    <t xml:space="preserve">Supplier can provide evidence of work performed relating to Customer &amp; Stakeholder Management which demonstrates the generation of benefit for the project that is above contractual requirement. </t>
  </si>
  <si>
    <t xml:space="preserve">Supplier can evidence that best practice identified and accepted within the definition of the 8 scoring criteria has been either (i) deployed on a contract delivered by another Supplier or (ii) led to National Highways processes being changed and improved. </t>
  </si>
  <si>
    <t>2.1h)</t>
  </si>
  <si>
    <t>2.2a) Understanding Key Messages</t>
  </si>
  <si>
    <t>Customer Satisfaction</t>
  </si>
  <si>
    <t xml:space="preserve">National Highways's communications objectives are set out in the 'Communication Plan'.
The 'Communications and Stakeholder Performance Assurance Assessment (CSPAA)' metric includes all stages of a scheme life cycle.
It is important for suppliers to refer to the relevant 'Guidance' worksheet (i.e. guidance in the column titled 'Examples of Best Practice') for further clarification in relation to the metric requirements.
Reputation contributes to National Highways's 'Road User Satisfaction Key Performance Indicator' to "maintain a 90% customer satisfaction level". With suppliers developing, designing and constructing schemes including delivering consultations and local stakeholder engagement, the assessment for all stages of a scheme are aligned to the objectives set out in National Highways's 'Communications Plan'.
Outcomes for all stages are divided into two assessment categories:
Internal Metric. 90% of  identified customers and stakeholders understand the National Highways brand, the scheme narrative and key messages.
External Metric. 100% of the Integrated Project Team understand the National Highways brand, the scheme narrative and key messages.
Suppliers are expected to have an existing plan in-place to achieve the requirements of this metric. In addition, provide explanation of future improvement strategies for each of the requirements.
</t>
  </si>
  <si>
    <t>Case Study Template, Communications and Stakeholder Tracker, Construction and Roadworks Communications Toolkit, Consultation Toolkit, Government Communication Service Evaluation Framework, Government Consultation Principles, National Highways Evaluation Template, National Highways Social Media Policy, National Highways Social Media Visual Identity, National Highways 'Tone of Voice', National Highways Visual Identify Guidance, Key Points Brief Template, Scheme 'Q&amp;Q' Document, Statement of Community Consultation, Writing Proactive Correspondence Guidance, Writing Reactive Correspondence Guidance</t>
  </si>
  <si>
    <t>Quarterly</t>
  </si>
  <si>
    <t>No data or Less than 35% of key messages, narrative and role of public relations understood by Integrated Project Team and external audience.</t>
  </si>
  <si>
    <t>Less than 75% but more than 35% of key messages, narrative and role of public relations understood by Integrated Project Team and external audience.</t>
  </si>
  <si>
    <r>
      <rPr>
        <b/>
        <sz val="10"/>
        <color theme="1"/>
        <rFont val="Arial"/>
        <family val="2"/>
      </rPr>
      <t>Internal Outcome</t>
    </r>
    <r>
      <rPr>
        <sz val="10"/>
        <color theme="1"/>
        <rFont val="Arial"/>
        <family val="2"/>
      </rPr>
      <t xml:space="preserve">
Less than 100% but more than 75% of key messages, narrative and role of public relations understood by Integrated Project Team.
</t>
    </r>
    <r>
      <rPr>
        <b/>
        <sz val="10"/>
        <color theme="1"/>
        <rFont val="Arial"/>
        <family val="2"/>
      </rPr>
      <t>External Outcome</t>
    </r>
    <r>
      <rPr>
        <sz val="10"/>
        <color theme="1"/>
        <rFont val="Arial"/>
        <family val="2"/>
      </rPr>
      <t xml:space="preserve">
Less than 90% but more than 75% of key messages, narrative and role of public relations understood by external audience.</t>
    </r>
  </si>
  <si>
    <r>
      <rPr>
        <b/>
        <sz val="10"/>
        <color theme="1"/>
        <rFont val="Arial"/>
        <family val="2"/>
      </rPr>
      <t>Internal Outcome</t>
    </r>
    <r>
      <rPr>
        <sz val="10"/>
        <color theme="1"/>
        <rFont val="Arial"/>
        <family val="2"/>
      </rPr>
      <t xml:space="preserve">
100% of key messages, narrative and role of public relations understood by Integrated Project Team.
</t>
    </r>
    <r>
      <rPr>
        <b/>
        <sz val="10"/>
        <color theme="1"/>
        <rFont val="Arial"/>
        <family val="2"/>
      </rPr>
      <t>External Outcome</t>
    </r>
    <r>
      <rPr>
        <sz val="10"/>
        <color theme="1"/>
        <rFont val="Arial"/>
        <family val="2"/>
      </rPr>
      <t xml:space="preserve">
90% of key messages, narrative and role of public relations understood by external audience.</t>
    </r>
  </si>
  <si>
    <t>All the aspects for a score of '6', in addition:
• Proactively identify opportunities to promote the National Highways brand and its corporate and regional communication channels.</t>
  </si>
  <si>
    <t>All the aspects for a score of '8', in addition:
• Proactively identify and work with National Highways, to maximise opportunities to promote the National Highways brand and the corporate and regional communication channels.</t>
  </si>
  <si>
    <t>2..2a)</t>
  </si>
  <si>
    <t>2.2a)</t>
  </si>
  <si>
    <t>3.1a</t>
  </si>
  <si>
    <t>3.1a) 7 Day Scheduling Accuracy</t>
  </si>
  <si>
    <t xml:space="preserve">At Day 0 of a scheme the duration of the works is confirmed by the Supplier/Alliance with the approval of the National Highways project manager.
The start date and end date are then confirmed in NOMS (based on the agreed duration).
The supplier is assessed against the agreed duration achieving a higher score for the early completion of the works.
Extensions may be granted to suppliers/the alliance when factors out of the control of the suppliers/alliance affect the timescales of the programme. Extensions must be approved by the NH project manager. Once approved, the deadline in NOMS is updated with the agreed extension period
When an extension is granted the calculation of construction duration against planned includes the extension  
% construction duration efficiency = [Days Planned (inc. extension) – Days Taken] / Days Planned (inc. extension)  </t>
  </si>
  <si>
    <t>Network Occupancy Management System (NOMS)</t>
  </si>
  <si>
    <t>Reduction in construction duration</t>
  </si>
  <si>
    <t>3.1a)</t>
  </si>
  <si>
    <t>3.2a) The percentage of motorway incidents cleared within contractual requirements</t>
  </si>
  <si>
    <t>Incident Clearance</t>
  </si>
  <si>
    <t>This metric supports the delivery of RIS2 KPI Fast &amp; Reliable Journeys for all our road users and provide positive contribution to the  'Road User Satisfaction Key Performance Indicator' to "achieve an 82% Road user customer satisfaction score in 2020 - 2022.      
i) Network availability and Incident Clearance are National Highways KPI’s that influence the customer experience and satisfaction surveys. This Incident Clearance metric measures the percentage of live lane incidents that have been cleared within the supplier’s contractual requirements. Any exceptions to these requirements based on size and scope of the task are to be agreed with Supplier Performance.
ii) Recovery time is the time from the Project team receiving the call from the local control centre to the time when the vehicle has been cleared from blocking a live lane. Where Police or other relevant authority are leading on the incident, measurement commences from the time responsibility is handed over to the Supplier or when access is allowed. Where no recovery time is stipulated in the contract, the figures for incident clearance within one hour will be reported.
iii) Any vehicle causing a blockage to a network live lane on both Motorways, A-Roads and APTRs (All purpose trunk roads) should be included in this metric and therefore exclude the use of data for incidents confined to the hard shoulder or lanes not in use due to the operation of Traffic Management.
Note: Where recoveries are aborted these records should not be included in the data submitted for scoring.</t>
  </si>
  <si>
    <t>Supplier Data: Data generated by scheme for input to Project Dashboard preferably in a format that can be filtered for a detailed review.</t>
  </si>
  <si>
    <t>Data is collected continuously, scored quarterly.</t>
  </si>
  <si>
    <t>Incident clearance within contractual requirements</t>
  </si>
  <si>
    <t>No data</t>
  </si>
  <si>
    <t>&lt;80%</t>
  </si>
  <si>
    <t>80-84.9%</t>
  </si>
  <si>
    <t>85-89.9%</t>
  </si>
  <si>
    <t>90-94.9%</t>
  </si>
  <si>
    <t>95-100%</t>
  </si>
  <si>
    <t>3.2a)</t>
  </si>
  <si>
    <t>Number of incidents:</t>
  </si>
  <si>
    <t>Number of incidents cleared within deadlines:</t>
  </si>
  <si>
    <t xml:space="preserve">Contractual Clearance Frequency (mins): </t>
  </si>
  <si>
    <t>4.1a) Customer journey time - Delay In Works</t>
  </si>
  <si>
    <t>Providing Fast &amp; Reliable Journeys</t>
  </si>
  <si>
    <t>This metric is aimed at helping to improve the experience of the customer by driving a reduction in the delay experienced by customers through roadwork schemes. The additional delay encountered at each scheme is monitored and the results used to advise schemes of extraordinary delays for further investigation and possible action.
The work has been undertaken by the Performance Analysis Unit (PAU). The ‘Additional Delay’ is taken as the difference between the ‘Profile Journey Time’ and the ‘Actual Journey Time’. Delays are calculated on one additional road link upstream of the roadworks to account for delays caused when entering and leaving roadwork boundaries
Roadworks are stored as events in the Network Occupancy Management System (NOMS) and transferred daily to the Roads Information Framework (RIF).
The works event data is described against the HAPMS Network, a description of where sections of road start and end, and needs to be transposed to the NTIS Network, a different network description.
Other work supporting information such as the location and timing of Major Project schemes are to be determined and maintained through the Regional Programme Map.
Scoring for schemes is based on percentage of journey exceeding an additional delay per mile threshold over 30 seconds per mile and 60 seconds per mile. Thresholds were developed against the performance of historic schemes.
For the final Reporting Period for those on the Regional Development Programme framework the Contractors End of Scheme report will be graded Pass or Fail. A score of 10 will be awarded for a Pass and a score of 0 for Fail based on the full duration of the scheme.</t>
  </si>
  <si>
    <t>Data collection: 
(1) The raw journey time source is from Floating Vehicle Data provided by INRIX and aggregated to 15min time periods for each road section
(2) Flow data are obtained from TMU, TAME or MIDAS counting sites. Each site is associated with a road
(3) Works event data is entered into NOMS by scheme and Area road space booking teams
(4) MP scheme location and timing information is provided by Major Projects and collated in the Regional Programme Map
(5) Operations scheme location and timing information is provided by Operations and collated in the Regional Programme Map
(6) Incident information needs to be removed from the metric and requires the identification and mapping of Incidents from the Control Works system</t>
  </si>
  <si>
    <t>Data is collected a month in arrears and presented on a rolling 3 month basis and for RDP schemes as a total at the end.</t>
  </si>
  <si>
    <t>Customer journey time - Delay In Works - Motorway Schemes</t>
  </si>
  <si>
    <t>More than 7.4% of journeys &gt;30s additional delay per mile, or more than 2.9% of journeys &gt;60s additional delay per mile</t>
  </si>
  <si>
    <t>More than 5% of journeys &gt;30s additional delay per mile, or more than 2.1% of journeys &gt;60s additional delay per mile</t>
  </si>
  <si>
    <t>More than 3.5% of journeys &gt;30s additional delay per mile, or more than 1.6% of journeys &gt;60s additional delay per mile</t>
  </si>
  <si>
    <t>More than 2% of journeys &gt;30s additional delay per mile, or more than 0.8% of journeys &gt;60s additional delay per mile</t>
  </si>
  <si>
    <t>More than 0.7% of journeys &gt;30s additional delay per mile, or more than 0.22% of journeys &gt;60s additional delay per mile</t>
  </si>
  <si>
    <t>0.7% or less of journeys &gt;30s additional delay per mile, or 0.22% or less of journeys &gt;60s additional delay per mile</t>
  </si>
  <si>
    <t>Customer journey time - Delay In Works - A-Road and Junction Schemes</t>
  </si>
  <si>
    <t>More than 52.7% of journeys &gt;30s additional delay per mile, or more than 17.7% of journeys &gt;60s additional delay per mile</t>
  </si>
  <si>
    <t>More than 19.5% of journeys &gt;30s additional delay per mile, or more than 11.4% of journeys &gt;60s additional delay per mile</t>
  </si>
  <si>
    <t>More than 6.5% of journeys &gt;30s additional delay per mile, or more than 3.5% of journeys &gt;60s additional delay per mile</t>
  </si>
  <si>
    <t>More than 1.6% of journeys &gt;30s additional delay per mile, or more than 0.5% of journeys &gt;60s additional delay per mile</t>
  </si>
  <si>
    <t>More than 0.2% of journeys &gt;30s additional delay per mile, or more than 0.3% of journeys &gt;60s additional delay per mile</t>
  </si>
  <si>
    <t>0.2% or less of journeys &gt;30s additional delay per mile, or 0.3% or less of journeys &gt;60s additional delay per mile</t>
  </si>
  <si>
    <t>4.1a)</t>
  </si>
  <si>
    <t>Scheme Type:</t>
  </si>
  <si>
    <t>% of Journeys &gt;30s/mile:</t>
  </si>
  <si>
    <t>% of Journeys &gt;60s/mile:</t>
  </si>
  <si>
    <t>4.2a) Percentage of PBA supplier volume and average supplier PBA payment timescales</t>
  </si>
  <si>
    <t xml:space="preserve">Cabinet office Requirement for Public Services to implement PBAs as procurement policy (NH policy since 2012) </t>
  </si>
  <si>
    <t>The scope of this metric is to indicate the proportion of Tier 2 and Tier 3 suppliers signed up to Project Bank Accounts (PBAs) on National Highways contracts through the execution of a formal joining deed. The proportion of Tier 2 and Tier 3 suppliers signed up to the PBA will be measured from the total number of Tier 2 and Tier 3 suppliers providing goods or services on the scheme/contract.                                                                                                                                           
                                                                                                                                                                                                                                                                                                                 The metric will assist National Highways to ensure that all the supply chain is protected in cases where the Tier 1 supplier goes into insolvency. This aim will be achieved by encouraging the Tier 1 contractor to ensure all the supply chain are signed up to the PBAs It is recognised, that a key feature of these types of accounts is the ring fencing of payments which in turn supports the continued delivery of the Roads Investment Strategy programme.   
PBA’s provides a greater transparency of payments and offers speedier payments for companies at all levels of the supply chain to ensure that all affected suppliers are paid on the contractual PBA terms, adhering and supporting the National Highways Fair Payment Charter.
Only Tier 2 and Tier 3 suppliers who have executed a signed joining deed are included in the proportion of suppliers signed up to the PBA. National Highways expects that Tier 2 and Tier 3 suppliers involved in the provision of labour, plant and materials are signed up to the Project Bank Account.
If a Tier 2 or Tier 3 supplier declines to sign up to the PBA, evidence of the suppliers decision must be provided via email to Cost Intelligence team.
This metric also incorporates the measurement of timely payment that calculates the number of working days taken to pay Tier 2 and Tier 3 suppliers signed up to a PBA. Payment time is calculated from the date funds are cleared into the PBA by National Highways. Where National Highways clear funds across multiple dates a weighted PBA fund date is calculated.
National Highways Contract suppliers are required to provide written evidence if there is no Tier 2 and Tier 3 supplier spend within any month of the reporting period. A letter headed document signed by the director confirming no spend within any given month should be provided as evidence. If the evidence is satisfactory it will enable the metric to be scored as N/A for the reporting month or period. Contract suppliers will be scored as per the criteria accordingly if there is spend with a Tier 2 or Tier 3 supplier within the reporting month/period.
Suppliers using the excel PBA Tracker must continue to provide SME classification of each Tier 2 and Tier 3 supplier to support National Highways commitment to meeting the Government’s target of 33% spend with SMEs. This target includes both direct and indirect spend and aims to promote economic growth through small and medium enterprises.
Please note that the measurement of SME spend is not included in the scope of this metric, however, should contract suppliers fail to provide SME classification then the process of an NCR will be applied.</t>
  </si>
  <si>
    <t>Monthly management reports from the contract supplier (online PBA Web Portal or excel PBA Tracker), Project Bank Account bank statements and other supporting information (remittance receipts and payment runs).</t>
  </si>
  <si>
    <t>Data is collected continuously and reported monthly (Operations) or on a 3 month basis (Major Projects).</t>
  </si>
  <si>
    <t>Percentage of PBA supplier volume and average supplier payment timescales</t>
  </si>
  <si>
    <t>No data submitted</t>
  </si>
  <si>
    <t>PBA</t>
  </si>
  <si>
    <t>CD</t>
  </si>
  <si>
    <t>Count</t>
  </si>
  <si>
    <t>&lt; 70% PBA Supplier Volume and ≥ 9 working days for PBA payments to be made to supply chain</t>
  </si>
  <si>
    <t>≥ 70% PBA Supplier Volume and ≤ 89% and ≤ 8 working days for PBA payments to be made to supply chain</t>
  </si>
  <si>
    <t>≥ 90% PBA Supplier Volume ≤ 95% and ≤ 5 working days for PBA payments to be made to supply chain</t>
  </si>
  <si>
    <t>≥ 96% PBA Supplier Volume ≤ 97% and ≤ 3 working days for PBA payments to be made to supply chain</t>
  </si>
  <si>
    <t>≥ 98% PBA Supplier Volume and ≤ 1 working days for PBA payments to be made to supply chain</t>
  </si>
  <si>
    <t>4.2a)</t>
  </si>
  <si>
    <t>Do you operate a PBA?:</t>
  </si>
  <si>
    <t>% PBA Supplier Volume (Joining Deed):</t>
  </si>
  <si>
    <t>Calendar days:</t>
  </si>
  <si>
    <t>4.3a) Equality, diversity and inclusivity (EDI)</t>
  </si>
  <si>
    <t xml:space="preserve">Achieving Efficient Delivery </t>
  </si>
  <si>
    <t>Equality, Diversity and Inclusion</t>
  </si>
  <si>
    <t xml:space="preserve">This metric helps to provide a step change in inclusion and diversity, moving beyond corporate-level approaches and demographic monitoring towards project-specific led initiatives, leading to improved capacity and performance of the workforce and improved service to diverse customers and communities.  
Throughout the life of the contract an evidence  based Inclusion Action Plan (IAP) is developed and will include steps and actions to create a working environment that enables everyone to perform to their full potential,  retaining a greater diversity of talent in the sector and deliver a more socially sensitive SRN that is a better neighbour to diverse groups and neighbouring communities impacted by the contract. There will be clear governance and accountability including monitoring and measurement of the difference made. The supplier will need to demonstrate an effective Inclusion Action Plan (IAP) is in place and is continually evolving to meet the requirements of the public-sector equality duty and support National Highways in embedding EDI in all areas of its business.
The IAP is developed and will include identified steps and actions to take to; 
(1) identify opportunities to improve the inclusiveness of the working culture and the diversity of the workforce across pay quartiles and occupational groups and/or 
(2) deliver a more socially sensitive Strategic Road Network (SRN) and be a better neighbour to communities impacted by the contract - particularly those who are vulnerable due to a protected characteristic.
The IAP will set out the specific actions that will be taken to make a difference in the practice and performance across the contract and / or Supplier (including sub-contracted tiers) and how these will be governed and measured. Outputs from the IAP will be produced, collected and reported on a quarterly basis.
The supporting Guidance Document is available on the Supply Chain Portal for more detail on this metric. Criteria of applicability and requirements for each level will be set out within the guidance document. 
A governance framework is defined as an internal organisational mechanism where the EDI evidence and inclusion action plans are used and reviewed on a regular basis. The use of the EDI evidence and IAP is defined in relation to meeting the requirements of the Equality Duty and those activities described in the metric description.
Evidence and IAP should be available to the National Highways Subject Matter Expert (Belinda Blake) to evidence scoring if required. 
Where suppliers believe that their actions warrant a score of Blue (8) or Blue+ (10), submissions must be sent to Belinda.Blake@highwaysengland.co.uk by the final day of the second month of the Supplier's CPF quarter that the Blue (8) / Blue+ (10) score is required for.
Where the evidence is only available in the third month of the Supplier's CPF quarter, the submission can still be made however only a score of Green (6) (provided the criteria has been met) can be awarded for the relevant reporting period to maintain parity with the submission guidance as it will be outside of the agreed application timeline for a score of Blue (8) or Blue+(10).
As a minimum the submission must contain the IAP, full evidence that supports the Supplier's claim that a score of Blue (8) / Blue+ (10) is warranted, company name, contract(s) that the IAP relates to and contact details.
National Highways require all submissions to contain up to date and complete information ready for scoring. Clarification will not be sought from the Suppliers after submissions are received if evidence is missing or incomplete.
Please see supporting Guidance Documents available on the Supply Chain Portal for details of suitable evidence
</t>
  </si>
  <si>
    <t>Supplier data: Inclusion Action Plan and distinct, associated outputs</t>
  </si>
  <si>
    <t>Level 1a suppliers to submit quarterly, the same score applies for 3 months.
Level 1b &amp; Level 2 suppliers to submit bi-annually, the same score applies for 6 months. 
Scores of 8 and 10 require a piece of evidence or case study from the past six months and approval from the HE subject matter expert.</t>
  </si>
  <si>
    <t>Demonstrate an effective  inclusion action plan is in place to meet the requirements of the public sector equality duty and support National Highways in embedding EDI in all areas of its business.</t>
  </si>
  <si>
    <t>No evidence of intelligence gathered or Inclusion Action Plan (IAP) in place.</t>
  </si>
  <si>
    <t>Limited evidence of intelligence gathered to identify opportunities to improve, but IAP and actions being prepared with implementation date provided.</t>
  </si>
  <si>
    <t>Evidence of IAP in place but only partially implemented;
- Intelligence not being used to identify improvement opportunities but actions are in place to address this.
- Actions outstanding beyond target date.
- No evidence of action review or limited actions being carried out.</t>
  </si>
  <si>
    <t>Fully implemented and formally monitored evidence based IAP in place;
- Intelligence is being analysed to identify opportunities.
- Plan is linked to priorities for action.
- Demonstrable activity shows progress against expected timescales with IAP outcomes being noted.</t>
  </si>
  <si>
    <t>In addition to the criteria for a score of 6 above;
- Evidence that ongoing actions arising from the IAP are driving change and making a difference (confirmed by NH subject matter expert).</t>
  </si>
  <si>
    <t>In addition to the criteria for a score of 8 above;
- Evidence showing the difference made has led to legacy or the development of a case study and/or good practice being shared widely with peers and down the supply chain (confirmed by NH subject matter expert).</t>
  </si>
  <si>
    <t>4.3a)</t>
  </si>
  <si>
    <t>4.4a) Employment &amp; Skills</t>
  </si>
  <si>
    <t>Routes To Market Requirements For All Current And Future Procurement Pipeline</t>
  </si>
  <si>
    <t>Employment &amp; Development</t>
  </si>
  <si>
    <t>• At Alliance Contract Award, the National Highways Customer team will complete an Employment &amp; Skills Maturity Assessment within 4 weeks. The Alliance will be given a level of maturity between 0 and 5 against the five elements on the Employment &amp; Skills Maturity Framework (see next slide).
• By the end of Q1, the Alliance is required to have an approved Employment &amp; Skills Development Plan (ESDP) in place (targeting areas of low maturity as identified by the assessment). The plan should outline the activities to be completed with a start and end date alongside the proposed evidence to confirm completion of the activity. Note that the plan is a one year rolling plan and will be monitored and updated on an ongoing basis (subject to National Highways’s approval)
• Once completed the Alliance submits the plan to National Highways for approval. National Highways will review the plan and assess the suitability of the activities listed and the quality of evidence proposed by the Alliance.
• The Alliance is expected to monitor the ESDP on an ongoing basis but is required to report into National Highways  on a quarterly basis. National Highways will review progress against plan and provide a score to the Alliance based on the performance expectations to the right. 
• An Employment &amp; Skills Maturity Assessment will be completed on an annual basis to assess the Alliance’s maturity against the framework. This will help to inform the ongoing updates to the ESDP.</t>
  </si>
  <si>
    <t>Regional Employment and Skills Plan</t>
  </si>
  <si>
    <t>No plan in place. Data and intelligence limited. No collaboration occurring.  Ad hoc initiatives being delivered. No evidence of this delivering outputs and outcomes in line with requirements</t>
  </si>
  <si>
    <t>Plan in place. Data and intelligence being gathered.  Some collaboration occurring. Some planned activities being delivered. Limited evidence of this delivering outputs and outcomes in line with requirements</t>
  </si>
  <si>
    <t>Plan in place. Data and intelligence gathered and analysed in collaboration with partners. Collaboration occurring across most tiers.  Most planned activities being delivered. Reasonable evidence of this delivering outputs and outcomes in line with requirements.</t>
  </si>
  <si>
    <t>Up to date plan in place, informed by data, intelligence and insight from all partners. Collaboration occurring across all tiers. All planned activities being delivered. Clear evidence of this delivering outputs and outcomes in line with requirements.</t>
  </si>
  <si>
    <t>Up to date plan in place, informed by rich data, intelligence and insight from all partners. Collaboration occurring across all tiers. Plan on track and clear evidence of this delivering outputs and outcomes beyond requirements.</t>
  </si>
  <si>
    <t xml:space="preserve">Up to date plan in place, informed by rich data, intelligence and insight from all partners. Collaboration occurring across all tiers and with other RDPs. All planned activities being delivered. Clear evidence of this delivering outputs and outcomes that are recognised as exemplary sector wide performance. </t>
  </si>
  <si>
    <t>4.4a)</t>
  </si>
  <si>
    <t>4.4b Behavioural Maturity Action</t>
  </si>
  <si>
    <t>?</t>
  </si>
  <si>
    <t>This metric will drive continuous and incremental development of collaborative behavioural maturity to create a trusting, accountable and innovative culture across all functions and levels of the team (including workforce) that enables and expects everyone to contribute to better performance outcomes.
The BMF (Behavioural Maturity Framework) approach:
- defines the key collaborative behaviours and describes these against a number of maturity levels ranging from ‘Damaging’ to ‘Leading’; 
- provides a flexible, independent (internet-based) assessment tool that measures maturity across a range of behavioural areas;
- provides a safe, facilitated environment for teams to explore and agree priority behavioural areas;
- facilitates teams to build a shared understanding and agree collective resolutions to develop the BMIP.
The team will undertake actions as detailed in the BMIP (Behavioural Maturity Improvement Plan) and be able to evidence this at bi-monthly review meetings. 
The half-yearly BMF assessment will provide evidence that the actions have led to the desired maturity improvement. The BMIP will be updated following each BMF assessment. The half-yearly BMF assessments will provide evidence that the actions to address the BMIP have resulted in the targeted behavioural areas being improved.  The BMF assessment will also enable the team to identify ongoing/new areas of improvement as they progress up through the maturity levels. Teams demonstrating the highest levels of maturity would be expected to demonstrate how they have mentored/coached other teams to develop behavioural maturity.</t>
  </si>
  <si>
    <t>Behavioural Maturity Improvement Plan</t>
  </si>
  <si>
    <t>Quarterly, based on actions due in the quarter from the BMIP</t>
  </si>
  <si>
    <t>Behavioural Maturity</t>
  </si>
  <si>
    <t>No evidence based plan in place</t>
  </si>
  <si>
    <t>Plan being drafted or being implemented</t>
  </si>
  <si>
    <t>Plan in place but only being partially implemented</t>
  </si>
  <si>
    <t>Evidence based plan in place, being fully implemented and up to date</t>
  </si>
  <si>
    <t>Evidence based plan in place, being fully implemented and can show difference made.</t>
  </si>
  <si>
    <t>Evidence based plan in place, being fully implemented and can show difference made. Evidence good practice is being shared.</t>
  </si>
  <si>
    <t>4.4b)</t>
  </si>
  <si>
    <t>5.1a) Carbon dioxide equivalents (or CO2e) in tonnes associated with National Highways and its supply chain</t>
  </si>
  <si>
    <t>In 2019 the UK amended the Climate Change Act to require a 100% reduction in greenhouse gas emissions by 2050, also known as the ‘net zero’ target. The National Highways Licence states that we should ‘develop approaches to the construction, maintenance and operation of the Licence holder’s network that are consistent with the government’s plans for a low carbon future’. In response to this the performance specification for RIS2 includes a performance indictor on supply chain carbon emissions'.The National Highways supply chain carbon footprint comprises construction and maintenance activities expressed as embodied CO2e in energy use, materials, transportation and waste removal. 
The National Highways Carbon Tool is used to assess the amount of CO2e that has been used in the delivery of a construction or maintenance project/contract. Carbon Tools are completed by the supply chain and the output, the ‘Carbon Return’, provided to National Highways. The tonnes of CO2e is ‘normalised’ by per million £ spend to provide ‘carbon intensity’. The figure to be used for this metric is the 'Total carbon dioxide equivalent emissions (CO2e) produced per £million spent' generated on the Carbon Tool Summary Report based on the latest Carbon Return.  
For pre-Construction Phases, this metric is to be scored if enabling/advance works are underway on site. Score as n/a otherwise, or if the only site work is surveying. Any exceptions to these requirements based on size and scope of the task are to be agreed with Supplier Performance.
The Carbon Intensity figures for the preceding 4 quarters as well as the current quarter should be provided by the supplier to populate a score. Failure to submit a Carbon Return in line with the guidance will result in a score of zero.</t>
  </si>
  <si>
    <t>Supplier's information submitted in the National Highways Carbon Calculation Tool https://www.gov.uk/government/publications/carbon-tool 
Robust information relating materials, construction products, fuel, energy, water, transport and waste is required to be submitted to the carbon tool.  
Spend figure used in the measurement of carbon intensity should be an accurate representation for the period of the carbon return, and should correspond to actual and / or forecast spend on the project.</t>
  </si>
  <si>
    <t>Quarterly - Data is collected continuously and reported monthly on a rolling 3 month basis.</t>
  </si>
  <si>
    <t>Carbon: Carbon dioxide equivalents (or CO2e) in tonnes associated with National Highways and its supply chain, per million spend.</t>
  </si>
  <si>
    <t>No Data</t>
  </si>
  <si>
    <r>
      <rPr>
        <b/>
        <sz val="10"/>
        <rFont val="Arial"/>
        <family val="2"/>
      </rPr>
      <t>CIP</t>
    </r>
    <r>
      <rPr>
        <sz val="10"/>
        <rFont val="Arial"/>
        <family val="2"/>
      </rPr>
      <t xml:space="preserve">
&gt;480 tCO2e/£m 
</t>
    </r>
    <r>
      <rPr>
        <b/>
        <sz val="10"/>
        <rFont val="Arial"/>
        <family val="2"/>
      </rPr>
      <t>RDP/RIP</t>
    </r>
    <r>
      <rPr>
        <sz val="10"/>
        <rFont val="Arial"/>
        <family val="2"/>
      </rPr>
      <t xml:space="preserve">
&gt;280 tCO2e/£m
</t>
    </r>
    <r>
      <rPr>
        <b/>
        <sz val="10"/>
        <rFont val="Arial"/>
        <family val="2"/>
      </rPr>
      <t>SMA/SMP</t>
    </r>
    <r>
      <rPr>
        <sz val="10"/>
        <rFont val="Arial"/>
        <family val="2"/>
      </rPr>
      <t xml:space="preserve">
 &gt;190 tCO2e/£m </t>
    </r>
  </si>
  <si>
    <r>
      <rPr>
        <b/>
        <sz val="10"/>
        <rFont val="Arial"/>
        <family val="2"/>
      </rPr>
      <t>CIP</t>
    </r>
    <r>
      <rPr>
        <sz val="10"/>
        <rFont val="Arial"/>
        <family val="2"/>
      </rPr>
      <t xml:space="preserve">
&gt;410 tCO2e/£m up to 480 tCO2e/£m
</t>
    </r>
    <r>
      <rPr>
        <b/>
        <sz val="10"/>
        <rFont val="Arial"/>
        <family val="2"/>
      </rPr>
      <t>RDP/RIP</t>
    </r>
    <r>
      <rPr>
        <sz val="10"/>
        <rFont val="Arial"/>
        <family val="2"/>
      </rPr>
      <t xml:space="preserve">
&gt;230 tCO2e/£m up to 280 tCO2e/£m
</t>
    </r>
    <r>
      <rPr>
        <b/>
        <sz val="10"/>
        <rFont val="Arial"/>
        <family val="2"/>
      </rPr>
      <t>SMA/SMP</t>
    </r>
    <r>
      <rPr>
        <sz val="10"/>
        <rFont val="Arial"/>
        <family val="2"/>
      </rPr>
      <t xml:space="preserve">
&gt;140 tCO2e/£m to 190 tCO2e/£m </t>
    </r>
  </si>
  <si>
    <r>
      <rPr>
        <b/>
        <sz val="10"/>
        <rFont val="Arial"/>
        <family val="2"/>
      </rPr>
      <t>CIP</t>
    </r>
    <r>
      <rPr>
        <sz val="10"/>
        <rFont val="Arial"/>
        <family val="2"/>
      </rPr>
      <t xml:space="preserve">
&gt;330 tCO2e to 410 tCO2e/£m
</t>
    </r>
    <r>
      <rPr>
        <b/>
        <sz val="10"/>
        <rFont val="Arial"/>
        <family val="2"/>
      </rPr>
      <t>RDP/RIP</t>
    </r>
    <r>
      <rPr>
        <sz val="10"/>
        <rFont val="Arial"/>
        <family val="2"/>
      </rPr>
      <t xml:space="preserve">
&gt;180 tCO2e/£m up to 230 tCO2e/£m
</t>
    </r>
    <r>
      <rPr>
        <b/>
        <sz val="10"/>
        <rFont val="Arial"/>
        <family val="2"/>
      </rPr>
      <t>SMA/SMP</t>
    </r>
    <r>
      <rPr>
        <sz val="10"/>
        <rFont val="Arial"/>
        <family val="2"/>
      </rPr>
      <t xml:space="preserve">
&gt;110 tCO2e/£m to 140 tCO2e/£m</t>
    </r>
  </si>
  <si>
    <r>
      <rPr>
        <b/>
        <sz val="10"/>
        <rFont val="Arial"/>
        <family val="2"/>
      </rPr>
      <t>CIP</t>
    </r>
    <r>
      <rPr>
        <sz val="10"/>
        <rFont val="Arial"/>
        <family val="2"/>
      </rPr>
      <t xml:space="preserve">
&gt;260 tCO2e/£m up to 330 tCO2e/£m
</t>
    </r>
    <r>
      <rPr>
        <b/>
        <sz val="10"/>
        <rFont val="Arial"/>
        <family val="2"/>
      </rPr>
      <t>RDP/RIP</t>
    </r>
    <r>
      <rPr>
        <sz val="10"/>
        <rFont val="Arial"/>
        <family val="2"/>
      </rPr>
      <t xml:space="preserve">
&gt;130 tCO2e/£m up to 180 tCO2e/£m
</t>
    </r>
    <r>
      <rPr>
        <b/>
        <sz val="10"/>
        <rFont val="Arial"/>
        <family val="2"/>
      </rPr>
      <t>SMA/SMP</t>
    </r>
    <r>
      <rPr>
        <sz val="10"/>
        <rFont val="Arial"/>
        <family val="2"/>
      </rPr>
      <t xml:space="preserve">
&gt;70 tCO2e/£m to 110 tCO2e/£m</t>
    </r>
  </si>
  <si>
    <r>
      <rPr>
        <b/>
        <sz val="10"/>
        <rFont val="Arial"/>
        <family val="2"/>
      </rPr>
      <t>CIP</t>
    </r>
    <r>
      <rPr>
        <sz val="10"/>
        <rFont val="Arial"/>
        <family val="2"/>
      </rPr>
      <t xml:space="preserve">
&lt;260 tCO2e/£m and reduction in comparison to previous 12 months
</t>
    </r>
    <r>
      <rPr>
        <b/>
        <sz val="10"/>
        <rFont val="Arial"/>
        <family val="2"/>
      </rPr>
      <t>RDP/RIP</t>
    </r>
    <r>
      <rPr>
        <sz val="10"/>
        <rFont val="Arial"/>
        <family val="2"/>
      </rPr>
      <t xml:space="preserve">
&lt;130 tCO2e/£m and reduction in comparison to previous 12 months
</t>
    </r>
    <r>
      <rPr>
        <b/>
        <sz val="10"/>
        <rFont val="Arial"/>
        <family val="2"/>
      </rPr>
      <t>SMA/SMP</t>
    </r>
    <r>
      <rPr>
        <sz val="10"/>
        <rFont val="Arial"/>
        <family val="2"/>
      </rPr>
      <t xml:space="preserve">
&lt;70 tCO2e/£m and reduction in comparison to previous 12 months</t>
    </r>
  </si>
  <si>
    <t>Programme:</t>
  </si>
  <si>
    <t>Carbon emission tonnes per £million spend in current quarter:</t>
  </si>
  <si>
    <t>% Improvement:</t>
  </si>
  <si>
    <t>Previous Submissions</t>
  </si>
  <si>
    <t>Quarter 1:</t>
  </si>
  <si>
    <t>Quarter 2:</t>
  </si>
  <si>
    <t>Quarter 3:</t>
  </si>
  <si>
    <t>Quarter 4:</t>
  </si>
  <si>
    <t>5.1b) Natural, built and historic environment : Biodiversity</t>
  </si>
  <si>
    <t xml:space="preserve">The aim of this metric to have 'no net' loss across all National Highways activities by end of RP2 Biodiversity. 
Further information regarding reporting on the 5.1b metric can be found in the accompanying  CPF 5.1 b Guidance PDF document.  
Service Providers are required to measure biodiversity using a biodiversity metric. 
All maintenance, renewal and/or improvement projects where environmental assessments and survey activities are undertaken, will be expected to establish an ecological baseline and calculate the likely biodiversity units associated with the implementation of any proposed scheme.
Biodiversity Units are calculated based on established industry practice. 
Service Providers will calculate existing biodiversity units within the scheme boundary, establishing a baseline which should comprise all habitats present including sealed surfaces and include habitats likely to be retained.  Subsequent changes to existing assets as a result of any scheme interventions should then be assessed and compared with the National Highways Forecast of Project Performance for that specific scheme. All projects that commence works on site in RP 2 must demonstrate how they meet all the three criteria (data, core performance and total performance) to enable the relevant score to be claimed at each stage. Allocation of scores is hierarchal with 'data' being the first consideration. If a scheme provides poor quality data this will reduce the score to a 2 . If a scheme provides good quality data the score will then be allocated based on the criteria for Core and Total. In order to obtain the scores identified below all the relevant criteria (data, core and total) described below must be met.
The terminology 'Core' and 'Total' performance aligns with the National Highways Performance Plan, which sets out the relevant Core and Total Performance Levels set for each project commencing works on site within RIS 2. 
1. Core performance is the performance that is expected to be delivered as part of the existing project (within the scope and budget of the existing project).
2. Total performance is the improved delivery taking into account the indicative funding from the Environment &amp; Wellbeing Designated Fund. It is the Total of the core performance + performance supported by EWDF funded activities. 
If a Supplier cannot obtain baseline biodiversity data they must send an email to the Biodiversity Team (BiodiversityKPI@highwaysengland.co.uk) clearly setting out the reasons why data cannot be obtained from a previous Supplier or the relevant surveys cannot be carried out at the current stage. Suppliers must make every effort to secure their own site specific data and should be able to evidence this. 
Further details on assessment criteria assigning scores are provided in the 'Scoring Matrices' tab of this worksheet. At the end of each PCF Stage if the Supplier cannot provide any qualitative or quantitative data  for handover, the previously allocated score is reduced to 0. If qualitative data only can be provided the score is reduced to 2
RIS 1
To take a proportionate approach to introducing this metric for RIS 1 schemes, Suppliers working on RIS 1 schemes should provide evidence to confirm: 
1. If the scheme was in Stage 6, 7 or Open to Traffic on 1st April 2019, when metric 5.1(b) went live. Schemes in this position can report 'Not Applicable' for this metric. 
2. If works commenced on site prior to 1st April 2020.  For schemes to which this applies the scheme performance will be assessed using the criteria for Data and Core Performance only. This is to reflect that the contracts for these projects will be aligned to the RIS 1 Performance Specification, which required projects to demonstrate how they were 'working towards no net loss.' 
If a Supplier returns a 'Not applicable' response for a project that does not meet the criteria in Point 1 above, the Supplier must complete the 'MP NA - Request Form' and submit it to the Supplier Performance Team. Suppliers should set out in the MP NA - Request Form the reasons why they cannot score this metric and a plan to enable scoring for future submissions.                                                                                                                                                                                                                                                                                                                                                                                                                                     To support Suppliers in planning to deliver Core and Total Performance levels throughout the life-cycle of a project, a 'Project Planner' is provided in this worksheet which can be used to identify key tasks and milestones against which to assign programme dates and which can be used to support scheme applications for N/A. It is recommended that is completed at the start of each PCF stage ((as identified in the reporting criteria i.e. PCF stages 1-2, 3-4 and 5-7) . </t>
  </si>
  <si>
    <t>Example Evidence Sources</t>
  </si>
  <si>
    <t xml:space="preserve">Natural England Biodiversity Metric (Beta Version)  Metric 2.0 Calculation Tool must always be provided.  Assumptions  and limitations regarding the application of the metric should be clearly defined preferably in a technical note.  Justification for habitat classification and habitat condition must be provided, either in the assessors comments or a supporting technical note. Baseline and post-development habitat plans (where relevant) should be provided. The National Highways Appraisal Tool (EWDF), EWDF Project Summary Form and Metric 2.0 calculation outputs can be used as evidence to support 'total' performance. Further information on reporting on the 5.1b metric can be found in the accompanying  CPF 5.1 b Guidance document. </t>
  </si>
  <si>
    <t>Quarterly unless otherwise agreed - if there has been no change from a previous quarterly submission, the Supplier should complete a 'No change' request form.</t>
  </si>
  <si>
    <t>Natural, built and historic environment : Biodiversity</t>
  </si>
  <si>
    <t xml:space="preserve">Options (PCF Stages 1-2)
DATA: Significant technical issues with data quality (see matrices for further information) 
CORE PERFORMANCE: No indication provided of the level of variance from the Core Performance Level target 
TOTAL PERFORMANCE: No evidence provided that demonstrates opportunities to maximise biodiversity delivery have been considered. 
Development (PCF Stages 3-4)
DATA:  Significant technical issues with data quality (see matrices for further information) 
CORE PERFORMANCE:  Quantitative data provided indicates forecast performance is &gt;10% below the Core performance Level target 
TOTAL PERFORMANCE: Qualitative evidence provided that demonstrates opportunities to maximise biodiversity delivery have been considered. 
Detailed Design &amp; Construction (PCF Stages 5 - 7)
DATA:  Significant technical issues with data quality (see matrices for further information) 
CORE PERFORMANCE: Quantitative data provided indicates forecast performance is &gt;10% below the Core performance Level target 
TOTAL PERFORMANCE: Qualitative evidence provided that demonstrates opportunities to maximise biodiversity delivery, including offsite, have been considered but no quantitative data has been provided.  </t>
  </si>
  <si>
    <t xml:space="preserve">Options (PCF Stages 1-2)
DATA: Assumptions defined and there are either no technical issues or minor technical issues with the submission. Data includes appropriate supporting information. 
CORE PERFORMANCE: No indication provided of the level of variance from the Core Performance Level target 
TOTAL PERFORMANCE: No evidence provided that demonstrates opportunities to maximise biodiversity delivery have been considered. 
Development (PCF Stages 3-4)
DATA:  Data is comprehensive and there are either no technical issues or minor technical issues with the submission. Any assumptions required are appropriate. Data includes appropriate supporting information. 
CORE PERFORMANCE:  Quantitative data provided indicates forecast performance is &lt;10% below the Core performance Level target 
TOTAL PERFORMANCE: Qualitative evidence provided that demonstrates opportunities to maximise biodiversity delivery have been considered. 
Detailed Design &amp; Construction (PCF Stages 5 - 7)
DATA:  Data is comprehensive and there are either no technical issues or minor technical issues with the submission. Any assumptions required are appropriate. Data includes appropriate supporting information. 
CORE PERFORMANCE: Quantitative data provided indicates forecast performance is &lt;10% below the Core performance Level target 
TOTAL PERFORMANCE: Quantitative evidence provided that demonstrates opportunities to maximise biodiversity delivery, including offsite, have been considered. Forecast indicates that the project will deliver &gt;5% below its Total Performance Level target.   </t>
  </si>
  <si>
    <t xml:space="preserve">Options (PCF Stages 1-2)
DATA: Assumptions are clearly defined and there are either no technical issues or minor technical issues with the submission. Data includes supporting information. 
CORE PERFORMANCE: Quantitative data provided to indicate the level of variation from the Core Performance Level target. Data provided indicates forecast level of variation is below the Core Performance Level target.  
TOTAL PERFORMANCE: Qualitative evidence provided that demonstrates opportunities to maximise biodiversity delivery have been considered. 
Development (PCF Stages 3-4)
DATA: Data is comprehensive and there are either no technical issues or minor technical issues with the submission. Any assumptions required are appropriate. Data includes appropriate supporting information.                                                                                                                                                                                                                                                                                                                        CORE PERFORMANCE: Quantitative data provided indicates that the Core Performance Level can be met or exceeded. 
TOTAL PERFORMANCE: Qualitative evidence provided that demonstrates opportunities to maximise biodiversity delivery, including offsite, have been considered and to include Project Team statement of commitment. 
Detailed Design &amp; Construction (PCF Stages 5 - 7)
DATA: Data is comprehensive and there are either no technical issues or minor technical issues with the submission. Any assumptions required are appropriate. Data includes appropriate supporting information.   
CORE PERFORMANCE: Quantitative data provided indicates that the Core Performance Level can be met.
TOTAL PERFORMANCE: Quantitative evidence provided that demonstrates opportunities to maximise biodiversity delivery, including offsite, have been considered. This may include an EWDF application. Forecast indicates that the project will deliver within + / - 5% of its Total Performance Level target and to include Project Team statement of commitment.  </t>
  </si>
  <si>
    <t>Options (PCF Stages 1-2)
DATA: Assumptions are clearly defined and there are no technical issues. Data includes appropriate supporting information. 
CORE PERFORMANCE: Quantitative data provided indicates that Core performance Level is forecast to be met/exceeded 
TOTAL PERFORMANCE: Qualitative evidence provided that demonstrates opportunities to maximise biodiversity delivery, including offsite, have been considered and to include Project Team statement of commitment. 
Development (PCF Stages 3-4)
DATA:  Data is comprehensive and there are no technical issues with the submission. Any assumptions required are appropriate. Data includes appropriate supporting information.  
CORE PERFORMANCE:  Quantitative data provided indicates that the Core Performance Level can be met or exceeded. 
TOTAL PERFORMANCE: Quantitative evidence provided that demonstrates opportunities to maximise biodiversity delivery, including offsite, have been considered. Forecast indicates that the Total Performance Level can be met or exceeded by &lt;5% and to include Project Team statement of commitment and may include EWDF feasibility funding application. 
Detailed Design &amp; Construction (PCF Stages 5 - 7)
DATA:  Data is comprehensive and there are no technical issues with the submission. Any assumptions required are appropriate. Data includes appropriate supporting information.  
CORE PERFORMANCE: Quantitative data provided indicates that the Core Performance Level can be met  or exceeded by ≤5% (and for RP 2 schemes quantitative evidence is provided confirming that designated funds opportunities have been committed to be delivered).  
TOTAL PERFORMANCE: Quantitative evidence provided that demonstrates opportunities to maximise biodiversity delivery, including offsite, have been considered. This may include an EWDF application. Forecast indicates that the project will deliver &gt;5% but ≤10% above its Total Performance Level target and to include Project Team statement of commitment.</t>
  </si>
  <si>
    <t>Options (PCF Stages 1-2)
DATA: Assumptions are clearly defined and there are no technical issues. Data includes appropriate supporting information. 
CORE PERFORMANCE: Quantitative data provided indicates that Core performance Level is forecast to be met/exceeded 
TOTAL PERFORMANCE:Qualitative evidence provided that demonstrates opportunities to maximise biodiversity delivery, including offsite, have been considered and to include Project Team statement of commitment and EWDF feasibility funding application. 
Development (PCF Stages 3-4)
DATA:  Data is comprehensive and there are no technical issues with the submission. Any assumptions required are appropriate. Data includes appropriate supporting information.  
CORE PERFORMANCE:  Quantitative data provided indicates that the Core Performance Level can be met or exceeded. 
TOTAL PERFORMANCE: Quantitative evidence provided that demonstrates opportunities to maximise biodiversity delivery, including offsite, have been considered. Forecast indicates that the Total Performance Level can be met and exceeded by &gt;5%  and to include Project Team statement of commitment and may include EWDF feasibility funding application.
Detailed Design &amp; Construction (PCF Stages 5 - 7)
DATA:  Data is comprehensive and there are no technical issues with the submission. Any assumptions required are appropriate. Data includes appropriate supporting information.  
CORE PERFORMANCE: Quantitative data provided indicates that the Core Performance Level has been exceeded by &gt;5% (and for RP 2 schemes quantitative evidence is provided confirming that designated funds opportunities have been committed to be delivered). 
TOTAL PERFORMANCE:  Quantitative evidence provided that demonstrates opportunities to maximise biodiversity delivery, including offsite, have been considered. This may include an EWDF application. Forecast indicates that the project will deliver &gt;10% above its Total Performance Level target and to include Project Team statement of commitment.</t>
  </si>
  <si>
    <t>5.1c) Natural, built and historic environment: Water Environment</t>
  </si>
  <si>
    <t>The aim of this metric is to measure the control of risks arising from surface water flooding and act to lessen water pollution from the SRN.
The metric will require service providers to identify all interactions between the proposed scheme and any surface water and groundwater features, with a particular focus on outfalls, culverts, soakaways and flooding hotspots, cross-checking with DDMS and making updates to any records where necessary. 
The reported metric is focused on the verification of all outfalls, culverts, soakaways and flooding hotspots within the scheme boundary, which should then be reported against the forecast position. Mitigation measures and enhancements should be proposed and subsequently implemented for identified drainage assets and flood hotspots, opting for sustainable drainage solutions wherever possible. Ensuring an up-to-date and accurate forecast is critical for each scheme throughout the PCFprocess, outlining where risks will be addressed by the project.   
Reporting of the metric is to be completed at the end of each PCF Stage. For the first submission of each PCF Stage a detailed plan and programme of how the supplier will meet the requirements of this metric will need to be prepared. This plan should be outlined within the relevant tab of the Drainage Workbook. An interim, holding score will be given on the basis of this plan and programme. This score will then be superseded by the overall score at the end of the stage once all the relevant evidence is submitted
Metric reporting must be done in co-ordination with the Major Projects - Project Team (where a forecasts requires updating) and with the relevant Operations Directorate Drainage Liaison Engineer (when updating of records on DDMS for outfalls, culverts, soakaways and flooding hotspots that have been verified and mitigated is required). 
Where a supplier changes for a scheme at the end of a PCF Stage, all metric documentation and supporting evidence must be passed over to the new supplier during handover to ensure a smooth transition. Failure to do so will result in a score of zero. All Scheme Drainage Workbooks and supporting documentation will be stored within a central register within National Highways systems and treated as live documents, which will be handed over to the relevant supplier at the start of stage to update/revise accordingly.</t>
  </si>
  <si>
    <t>Example evidence sources</t>
  </si>
  <si>
    <t>The key mechanism to demonstrate metric compliance is the Drainage Workbook. The proposed metric plan and programme and all of the relevant information in terms of drainage asset/flooding hotspot identification, verification and proposed and subsequent implementation of mitigation and enhancement measures will be captured within this document. Suppliers who do not submit a Drainage Workbook as part of their submission will score a zero.
PCF products and supporting documentation can also be provided as evidence. All findings should be uploaded to DDMS upon completion of any verification or mitigation undertaken (uploaded at the end of each PCF stage), any data provided/reported will be subject to internal assurance by consultants, and then assurance by National Highways. Any requests to amend the scheme forecast will also require the necessary supporting evidence, outlining the reasons for why a forecast revision is required. 
DDMS is in place and stores the location information of outfalls, culverts and flooding hotspots on the SRN. This should be referred to for any scheme improvement when operating in any area and updated according to DMRB requirements.</t>
  </si>
  <si>
    <t>End of PCF stage</t>
  </si>
  <si>
    <t>Natural, built and historic environment : Water Environment</t>
  </si>
  <si>
    <t>Options (PCF Stages 1-2)
Drainage assets and flooding hotspots within the highway boundary have not been identified and/or no Scheme Drainage Workbook has been submitted. 
Metric documentation has not been passed over to National Highways and the next supplier at the end of the PCF Stage (where relevant).
Development (PCF Stages 3-5)
None of the below have been demonstrated:
• The existing risks and impacts from all drainage assets and flood hotspots within the scheme boundary have been verified, captured within the Scheme Drainage Workbook and DDMS has been updated.
• Update of scheme forecast and reporting of proposed contribution to the corporate PIs for the water environment.
• Confirm all existing and potential risks to the water environment from the scheme will be addressed.
• No metric documentation has been passed over to National Highways and the next supplier at the end of the PCF Stage (where relevant) 
Construction (PCF Stages 6-7)
No forecast contributions to corporate PIs, identified at Stages 3-5, have been delivered and reported.</t>
  </si>
  <si>
    <t>Options (PCF Stages 1-2)
Not applicable (score either 0 or 4).
Development (PCF Stages 3-5)
Two of the below have not been demonstrated:
• The existing risks and impacts from all drainage assets and flood hotspots within the scheme boundary have been verified, captured within the Scheme Drainage Workbook and DDMS has been updated.
• Update of scheme forecast and reporting of proposed contribution to the corporate PIs for the water environment.
• Confirm all existing and potential risks to the water environment from the scheme will be addressed.
• Limited metric documentation has been passed over to National Highways and the next supplier at the end of the PCF Stage (where relevant)
Construction (PCF Stages 6-7)
50% or less than all forecast contributions to corporate PIs, identified at Stages 3-5, have been delivered and reported.</t>
  </si>
  <si>
    <t>Options (PCF Stages 1-2)
Have identified drainage assets and flooding hotspots within the highway boundary, but only partial completion of the Scheme Drainage Workbook.
Limited metric documentation has not been passed over at the end of the PCF Stage.
Development (PCF Stages 3-5)
One of the below has not been demonstrated:
• The existing risks and impacts from all drainage assets and flood hotspots within the scheme boundary have been verified, captured within the Scheme Drainage Workbook and DDMS has been updated.
• Update of scheme forecast and reporting of proposed contribution to the corporate PIs for the water environment.
• Confirm all existing and potential risks to the water environment from the scheme will be addressed.
• Some metric documentation has been passed over to National Highways and the next supplier at the end of the PCF Stage (where relevant)
Construction (PCF Stages 6-7)
More than 50%, but less than all forecast contributions to corporate PIs, identified at Stages 3-5, have been delivered and reported .</t>
  </si>
  <si>
    <t xml:space="preserve">Options (Stages 1-2)
Have identified all drainage assets and flooding hotspots within the highway boundary and have captured the key information within the Scheme Drainage Workbook. 
Development (Stages 3-5)
ALL of the below shall be achieved to score 6:
• The existing risks and impacts from all drainage assets and flood hotspots within the scheme boundary have been verified, captured within the Scheme Drainage Workbook and DDMS has been updated.
• Update of scheme forecast and reporting of proposed contribution to the corporate PIs for the water environment.
• Confirm all existing and potential risks to the water environment from the scheme will be addressed.
• All metric documentation has been passed over to National Highways and the next supplier at the end of the PCF Stage 
Construction (Stages 6-7)
All forecast contributions to corporate PIs, identified at Stages 3-5, have been delivered and reported on DDMS. </t>
  </si>
  <si>
    <r>
      <rPr>
        <b/>
        <sz val="10"/>
        <rFont val="Arial"/>
        <family val="2"/>
      </rPr>
      <t>Options (PCF Stages 1-2)</t>
    </r>
    <r>
      <rPr>
        <sz val="10"/>
        <rFont val="Arial"/>
        <family val="2"/>
      </rPr>
      <t xml:space="preserve">
Requirements for a score of 6 are met and, in addition, a register of enhancement opportunities for the water environment/flood risk has been identified for the proposed scheme.
</t>
    </r>
    <r>
      <rPr>
        <b/>
        <sz val="10"/>
        <rFont val="Arial"/>
        <family val="2"/>
      </rPr>
      <t>Development (PCF Stages 3-5)</t>
    </r>
    <r>
      <rPr>
        <sz val="10"/>
        <rFont val="Arial"/>
        <family val="2"/>
      </rPr>
      <t xml:space="preserve">
The drainage design, once constructed, will meet the requirements to score 6 and in addition will meet at least one of the following conditions:
• Decreases the peak flood level of the 1% Annual Exceedance Probability event by 50 mm or more.
• 20% to  50% of the scheme’s impermeable catchment area treated and/or attenuated using vegetated SuDS.
</t>
    </r>
    <r>
      <rPr>
        <b/>
        <sz val="10"/>
        <rFont val="Arial"/>
        <family val="2"/>
      </rPr>
      <t>Construction (PCF Stages 6-7)</t>
    </r>
    <r>
      <rPr>
        <sz val="10"/>
        <rFont val="Arial"/>
        <family val="2"/>
      </rPr>
      <t xml:space="preserve">
The drainage solution meets ALL of the requirements to score 6 and delivers at least one of the additional items listed above under ‘Development (Stages 3-5)’.</t>
    </r>
  </si>
  <si>
    <r>
      <rPr>
        <b/>
        <sz val="10"/>
        <rFont val="Arial"/>
        <family val="2"/>
      </rPr>
      <t>Options (PCF Stages 1-2)</t>
    </r>
    <r>
      <rPr>
        <sz val="10"/>
        <rFont val="Arial"/>
        <family val="2"/>
      </rPr>
      <t xml:space="preserve">
Requirements for a score of 6 are met and, in addition, a register of enhancement opportunities for the water environment/flood risk has been identified for the scheme, and these have been agreed with stakeholders with contributions identified for development in subsequent phases. 
</t>
    </r>
    <r>
      <rPr>
        <b/>
        <sz val="10"/>
        <rFont val="Arial"/>
        <family val="2"/>
      </rPr>
      <t>Development (PCF Stages 3-5)</t>
    </r>
    <r>
      <rPr>
        <sz val="10"/>
        <rFont val="Arial"/>
        <family val="2"/>
      </rPr>
      <t xml:space="preserve">
The drainage design, once constructed, will meet the requirements to score 6 and in addition will meet at least one of the following conditions:
• Supports wider enhancements to the water environment beyond the highway boundary. 
• Decreases the peak flood level of the 1% Annual Exceedance Probability event by 100 mm or more.
• More than 50% of the scheme’s impermeable catchment area treated and/or attenuated using vegetated SuDS.
</t>
    </r>
    <r>
      <rPr>
        <b/>
        <sz val="10"/>
        <rFont val="Arial"/>
        <family val="2"/>
      </rPr>
      <t xml:space="preserve">
Construction (PCF Stages 6-7)</t>
    </r>
    <r>
      <rPr>
        <sz val="10"/>
        <rFont val="Arial"/>
        <family val="2"/>
      </rPr>
      <t xml:space="preserve">
The drainage solution meets ALL of the requirements to score 6 and delivers at least one of the additional items listed above under ‘Development (Stages 3-5)’.</t>
    </r>
  </si>
  <si>
    <t>6.1a</t>
  </si>
  <si>
    <t>6.1a) Performance against scheme-specific efficiency targets and effect on whole life performance</t>
  </si>
  <si>
    <t>The aim is to evidence the efficiency target of £2.304bn capital and operational expenditure is demonstrated by the end of RP2]
Suppliers are expected to provide input into scheme design and construction which satisfies National Highways Licence and Delivery Plan requirements. The Efficiency and Inflation Monitoring Manual (EIMM), available via GOV.UK, lays out National Highways’s approach to measuring, recording and monitoring efficiencies.
i) Targets - Scheme/Area-specific efficiency targets are set by the SRO/Sponsor or Programme Management Office in collaboration with SRO/Sponsor. Where an efficiency target has not been set this should be scored n/a. 
ii) Preparation - Once the target is set:
As part of the next CPF submission the supplier must provide a profile of the target which shows a set of milestones for assessing performance at each CPF reporting period. An example is provided in the CPF guidance to show what is expected. 
Note that this is reported a month in arrears and the profile should reflect this.
The profile should follow a similar trend to spend forecasts for the project/Area during the target time period. However it is accepted within reason that the target profile can climb more sharply over time as the confidence in delivering efficiencies increases.
The Performance team in liaison with the Efficiency team will assess the profile and either accept or provide feedback if it is not deemed to satisfy the criteria above. If not resolved before the next reporting period then a lower score will be awarded.
iii) Scoring – Scores are assessed as follows:
Part 1 - Only recognised to date savings count towards achievement of the milestone targets. These are efficiencies with Level 2 assurance status (assured by Programme Management Office and Commercial) that are apportioned either in line with project spend forecast or assured efficiency dates. This number is not the same as the Level 2 assured value in the Efficiency Register. Recognised to date savings figures are calculated monthly by the Central Efficiency Group (CEG) from the latest submitted registers and issued as part of the monthly internal National Highways reporting cycle.
Part 2 - The supplier is also expected to have a plan to show how the overall project target will be met. This will be shown via the Efficiency Register where the value of efficiencies categorised as ‘potential’ and ‘assured’ must at least equal the target. Otherwise a lower score will be awarded.</t>
  </si>
  <si>
    <t>iv) Additional notes:
- Metric should be scored a month in arrears to ensure that the official recognised to date figure issued by CEG is used.
- All efficiency savings must be supported by scheme efficiency registers.
- Any efficiency that is categorised as ‘out of scope’ within the register will be excluded from the calculations.
- Percentage of efficiency target achieved will be rounded to the nearest 1 decimal place.
- If more than one supplier is scored on a project they will each use the project level position and be awarded equivalent scores.
- This metric is scored n/a in the period where an efficiency target is set.
- Any challenges to assigned efficiency targets must be escalated to the SRO/Sponsor for review. Corresponding impacts on the CPF scoring process for that period will be reviewed on a case by case basis.
- If the supplier has submitted a sufficient level of efficiency claims to meet the milestone target but these are pending an assurance decision from National Highways then a score of 6 will be awarded, subject to Part 2 of the scoring being satisfied.
This metric is not applicable to Regional Delivery Partnership (RDP) Schemes.</t>
  </si>
  <si>
    <t>Scheme Efficiency Register subject to verification by the appropriate National Highways team</t>
  </si>
  <si>
    <t xml:space="preserve">Performance against  programme efficiency targets </t>
  </si>
  <si>
    <t xml:space="preserve">Recognised efficiency savings (to date) are less than 90% of target (to date). </t>
  </si>
  <si>
    <t>Recognised efficiency savings (to date) are 90-99.9% of target (to date), OR Savings to date are meeting or exceeding target but there is no plan/forecast to meet the overall target that is compatible with EIMM.</t>
  </si>
  <si>
    <t>Recognised efficiency savings (to date) are between 100% and 104.9% of target (to date), AND there is a plan/forecast to meet or exceed the overall target that is compatible with EIMM.</t>
  </si>
  <si>
    <t>Recognised efficiency savings (to date) between 105% and 109.9% of target (to date), AND there is a plan/forecast to meet or exceed the overall target that is compatible with EIMM.</t>
  </si>
  <si>
    <t>Recognised efficiency savings (to date) are greater than 110% of target (to date), AND there is a plan/forecast to meet or exceed the overall target that is compatible with EIMM.</t>
  </si>
  <si>
    <t>6.1a)</t>
  </si>
  <si>
    <t>Part 1</t>
  </si>
  <si>
    <t>Target savings (at end of reporting period):</t>
  </si>
  <si>
    <t>Recognised savings (at end of reporting period):</t>
  </si>
  <si>
    <t>Percentage of target (auto calculated):</t>
  </si>
  <si>
    <t>Part 2</t>
  </si>
  <si>
    <t>Is there a plan/forecast to meet or exceed the overall target that is compatible with EIMM.</t>
  </si>
  <si>
    <t>6.1b) Productivity Target</t>
  </si>
  <si>
    <t xml:space="preserve">The aim is to evidence the efficiency target of £2.304bn capital and operational expenditure is demonstrated by the end of RP2. 
The productivity target measure aims to clearly illustrate a step-improvement in the delivery of Smart Motorways schemes through the Alliance 
The unit of measurement for productivity target will be £ per km. A baseline per additional lane km / scheme km will be established. 
The Client (National Highways) will set an overall £ per km target for the Alliance. The Alliance will be required to report this programme figure into the Client on a quarterly basis. It is expected that the Alliance will closely manage the productivity target of individual schemes.
To calculate the programme £ per km, the sum of the scheme forecasts to complete will be divided by the total length of schemes being completed by the Alliance. 
Alliance Productivity (£ per km) = 
Sum of Scheme ORR Defined Forecast Outturn Cost (£) / Total length of the schemes (km)
Example
Programme target set by Client - £10 million per km
Scheme 1: Forecast Outturn - £110 million per km     Length - 10km    Productivity – £11 million per km
Scheme 2: Forecast Outturn - £57 million per km       Length - 6km      Productivity – £9.5 million per km
Scheme 3: Forecast Outturn - £157.5 million per km  Length - 15km    Productivity – £10.5 million per km
Alliance Productivity = (110 + 57+ 157.5) / (10 + 6 + 15) = £10.47 million per km
Alliance Score – (£10.47 million per km = 4.7% below the programme target) – 4
</t>
  </si>
  <si>
    <t>Productivity target (£ per km/km per month)</t>
  </si>
  <si>
    <t>No data submitted or Alliance productivity 10% below target</t>
  </si>
  <si>
    <t xml:space="preserve">Alliance Productivity 5 - 10% below target </t>
  </si>
  <si>
    <t xml:space="preserve">Alliance Productivity 0 - 5% below target </t>
  </si>
  <si>
    <t>Alliance Productivity 0 - 5% improvement on target</t>
  </si>
  <si>
    <t xml:space="preserve">Alliance Productivity 5 – 10 % improvement on target </t>
  </si>
  <si>
    <t xml:space="preserve">Alliance Productivity 10% improvement or better on target </t>
  </si>
  <si>
    <t>6.1c) Retained Asset Value</t>
  </si>
  <si>
    <t xml:space="preserve">The aim is to evidence the efficiency target of £2.304bn capital and operational expenditure is demonstrated by the end of RP2. 
The Alliance Partners are expected to report costs using the WBS. Each of the WBS elements have been identified as a direct or indirect activity. 
It is expected that the Partners and National Highways will establish a consistent cost capturing approach which will provide the required breakdown of costs for all elements of a scheme (including work completed by Tier 2 and Tier 3 suppliers).
The Alliance can propose a retained asset value baseline target with narrative to justify any indirect works. The Client (National Highways) will review the target and approve or propose a revised figure.
The Alliance will be required to report an overall Alliance retained asset value figure to the Client on a quarterly basis. It is expected that the Alliance will closely manage the productivity target of individual schemes and specific WBS elements. 
All costs are reported and tracked in PRISM (an Alliance defined system).
Retained Asset Value is calculated by working out the forecasted proportion of direct works spend in the Alliance:
Alliance Retained Asset Value = 
Sum of forecasts to complete direct works spend / Sum of forecasts to complete total spend
Based on the forecasted retained asset value the Alliance will achieve a score of 0 to 10 following the completion of the baseline exercise. 
</t>
  </si>
  <si>
    <t>Cost Management target (% of  investment retained in asset)</t>
  </si>
  <si>
    <t>6.2a) Predictability Factor</t>
  </si>
  <si>
    <r>
      <t xml:space="preserve">This metric  will aim to demonstrate whether schemes in construction are being delivered at or below the original project performance (or cost) baseline, and whether key points in the delivery of schemes have been achieved in line with planned timescales.
The principal data is produced by the supplier and project manager via a monthly Cost Management system. The earned value scope covers all costs (excluding programme risk, lands and salaries) for the major improvement package.  It covers performance throughout stages 1-7. A change control procedure applies to the baselines and costs.  Both CPI and SPI are frozen at the point at which a scheme opens for traffic.  The intention of this metric is to measure the suppliers ability to deliver predictability or recover to a point of predictability. To do this the ability to maintain a cost and schedule ratio of 1.00 and the capacity to recover to 1.00 if a variance occurs, is the basis of the metric.
The variance for SPI and CPI ratio is achieved when they are multiplied together to provide a predictability score, which is measured against the percentage tolerances within the scoring criteria. The metric is designed to drive continuous improved by rewarding the right behaviours.
Calculation 1: Predictability ratio = SPI x CPI
Calculation 2 : Average Predictability for the Quarter = </t>
    </r>
    <r>
      <rPr>
        <u/>
        <sz val="10"/>
        <rFont val="Arial"/>
        <family val="2"/>
      </rPr>
      <t>Ratio Month1 + Ratio Month2 + Ratio Month3</t>
    </r>
    <r>
      <rPr>
        <sz val="10"/>
        <rFont val="Arial"/>
        <family val="2"/>
      </rPr>
      <t xml:space="preserve">
                                                                                                                         3
The contract targets predictability within 2% each per month and 5% annually so the ranges of critical ratio reflect variance inside and outside of this tolerance, both positive and negative.  All contractual mechanisms allow for change to the baseline to reflect the target of 100% predictability.</t>
    </r>
  </si>
  <si>
    <t>Data is entered by the Supplier into the Cost Management system on a monthly basis and reported quarterly. This data is then used to provide a critical ratio relative to predictability.  No return = a score of zero.</t>
  </si>
  <si>
    <t>Data submitted monthly, scored quarterly.</t>
  </si>
  <si>
    <t>Performance Expectations: Assessment of predictability</t>
  </si>
  <si>
    <t>No data submitted or
Predictability &gt;15% of 1 either above or below.</t>
  </si>
  <si>
    <t>Predictability ≤15% of 1 either above or below</t>
  </si>
  <si>
    <t>Predictability ≤10% of 1 either above or below</t>
  </si>
  <si>
    <t>Predictability is ≤5%  of 1 either above or below</t>
  </si>
  <si>
    <t>Predictability is ≤2%  of 1 either above or below</t>
  </si>
  <si>
    <t>Predictability is 0% within 1
Predictability ratio is 1.</t>
  </si>
  <si>
    <t xml:space="preserve">Month 1 CPI: </t>
  </si>
  <si>
    <t xml:space="preserve">Month 1 SPI: </t>
  </si>
  <si>
    <t xml:space="preserve">Month 1 Critical Ratio: </t>
  </si>
  <si>
    <t xml:space="preserve">Month 2 CPI: </t>
  </si>
  <si>
    <t xml:space="preserve">Month 2 SPI: </t>
  </si>
  <si>
    <t xml:space="preserve">Month 2 Critical Ratio: </t>
  </si>
  <si>
    <t xml:space="preserve">Month 3 CPI: </t>
  </si>
  <si>
    <t xml:space="preserve">Month 3 SPI: </t>
  </si>
  <si>
    <t xml:space="preserve">Month 3 Critical Ratio: </t>
  </si>
  <si>
    <t xml:space="preserve">Predictability Ratio: </t>
  </si>
  <si>
    <t>N/A Application:</t>
  </si>
  <si>
    <t>6.2a)</t>
  </si>
  <si>
    <t>6.3a) Quality Management, Service Levels and Key Deliverables</t>
  </si>
  <si>
    <t>Quality Management</t>
  </si>
  <si>
    <t xml:space="preserve">This metric's aim is to ensure that key deliverables are undertaken within agreed timelines and are Right First Time.  
The Quality management of the Commitments is an important KPI indicator and it is a requirement of the Technical Assurance on the project to ensure that the supplier has a plan in place that demonstrates how they are to meet these commitments. As part of each quarterly submission a tracker of the commitments must be submitted. The RAG status for each commitment must be agreed with the line manager and if they are submitted late, they will be scored down.
i) Key deliverables/milestones are items which are considered to be core requirements of the contract and have been agreed with timelines prior to the start of the project. In each period, these will typically be several deliverables/milestones which impact on the critical path or present other significant difficulties relating to time, cost and quality requirements. Additional or amended key deliverable milestones agreed as the project progresses should be included. Where no milestones occur during the period being measured, the Supplier should discuss with the Supplier Performance team to receive agreement to use progress against on-going milestones or another decision to be made.
ii) Challenging and realistic deadlines must be agreed between the supplier and Project Manager/Project Sponsor for Key Deliverables at the start of each reporting period. Changes to deadlines can be agreed at the Project Manager's /Sponsors discretion. 
iii) Where it is agreed that the supplier will issue a draft to prompt feedback, Project Managers/Sponsors need to exercise judgement on where rework sits on a scale from unavoidable fine tuning to major avoidable rework.
iv) Major rework is defined as a complete revision of an entire key deliverable. Substantial rework is defined as a complete revision of a core component within a key deliverable. Minor rework is defined as correction of avoidable errors and defects relating to peripheral components. 
v) A 'Deliverables Tracker' can be used as evidence of the timeliness and level of rework required on key information/tasks. 
vi) Evidence of 'acceptance' by National Highways for a score of 8 must show confirmation that the work has been shared and acknowledged by National Highways technical specialists or by completion of a project submitted on the Lean Tracker with a verified Knowledge Transfer Pack and BRCF providing a tangible benefit. It is the responsibility of the supplier to obtain written confirmation of this team's agreement/concurrence and submit this with the CPF submission. 
</t>
  </si>
  <si>
    <t xml:space="preserve">No data, OR A key deliverable is &gt;5 working days later than the agreed due date and/or required major rework, OR Service failure(s)/defective product(s) lead to &gt;5 working days delay and/or major rework. </t>
  </si>
  <si>
    <t>A key deliverable is 3-5 working days later than the agreed due date and/or required substantial rework OR Service failure(s)/defective product(s) lead to 3-5 working days delay and/or significant rework.</t>
  </si>
  <si>
    <t xml:space="preserve">A key deliverable is 1-2 working day later than the agreed due date and/or required minor rework OR Service failure(s)/defective product(s) lead to 1-2 working days delay and/or minor rework. </t>
  </si>
  <si>
    <t xml:space="preserve">Key information delivered on time within the period. It is accepted as right first time or requires only minor unavoidable iteration. Service levels and products meet the required standard. </t>
  </si>
  <si>
    <t xml:space="preserve">Supplier can provide evidence of work performed relating to Quality Management which has been accepted as notable best practice by National Highways. </t>
  </si>
  <si>
    <t>6.3c) Acceptance into maintenance after OFT award</t>
  </si>
  <si>
    <t>This metric is aimed at measuring the variance after Open for Traffic is achieved, between the planned Completion date and actual completion date including scheduled handover to OD and the Final Assessment in accordance with the Contract</t>
  </si>
  <si>
    <t>P6 Programme endorsed by the NH PM and screenshot sent in to support the scores requested below.</t>
  </si>
  <si>
    <t>Report quarterly  taking the quarterly variance</t>
  </si>
  <si>
    <t>Measures the variance against the predictive time it takes to achieve contract completion or handover to OD.</t>
  </si>
  <si>
    <t>No data or over 20%</t>
  </si>
  <si>
    <t xml:space="preserve">16% - 20% </t>
  </si>
  <si>
    <t xml:space="preserve">11% - 15% </t>
  </si>
  <si>
    <t xml:space="preserve">6% -10% </t>
  </si>
  <si>
    <t xml:space="preserve">0 - 5% or &lt; Variance </t>
  </si>
  <si>
    <t xml:space="preserve">No Variance </t>
  </si>
  <si>
    <t>6.3b</t>
  </si>
  <si>
    <t>7.1c) Quality Management</t>
  </si>
  <si>
    <t>This metric is designed to chart performance against Quality Management Points and provides an indication of Supplier Performance against their Quality Management System. Where the threshold has been breached, the metric has been designed to clearly show at which stage the supplier resides as defined within the contract e.g. ‘QMP’s above Contractual Threshold, Quality Warning Notice in place on Contract OR QMP Reduction Plan actions are outstanding beyond Planned Target dates’. 
If the Supplier fails to comply with the Quality Management System (including the failure to correct non-conformities in the agreed timescales), the Supplier accrues Quality Management Points in line with  the Quality Table – ECC scope part one S660 – quality table for the DIP contracts. For Technical Assurance Role (TA) please refer to TA Final scope v.2 Section 7.2 Quality Management.  For CDF please refer to contract clause Z17 Quality Management System.  For SMA please refer to SMA Scope S600 - S640/S660 and Conditions of Contract section 4 Quality Management. For CPMS &amp; SPaTs 2 please refer to Scope 3b, annex 10.
• QMP Register must be submitted as evidence by deadline in line with reporting requirements. This should show all historic QMP’s, identify current live QMP’s, QMP Unique Reference, Non-Conformance Reference, Identification Source (Audit etc), and application method (Accrued/Instructed). 
• QMP Reduction Plan must be updated and submitted as evidence by deadline in line with reporting requirements IF it is in operation. Completed actions require supporting evidence.
• Failure to adhere to the above points will result in a NO DATA Score.</t>
  </si>
  <si>
    <t>Supplier records, QMP and NCR register</t>
  </si>
  <si>
    <t>Measures the total number of Quality Management Points (QMPs) live at the time of reporting, whether the points are instructed or self-accrued, whether QMP Reduction plan is operating as agreed, and/or whether Quality Warning Notice is in place on contract.</t>
  </si>
  <si>
    <t>No Data – QMP Register AND/OR QMP Reduction Plan not provided OR updated by the submission deadline</t>
  </si>
  <si>
    <t>QMP’s above Contractual Threshold, Quality Warning Notice in place on Contract OR QMP Reduction Plan actions are outstanding beyond Planned Target dates.</t>
  </si>
  <si>
    <t>QMP’s above Contractual Threshold, QMP Reduction Plan in place on Contract AND operating to agreed targets.</t>
  </si>
  <si>
    <t>QMP’s within Contractual Threshold but live QMP’s are due to Supplier being instructed to accrue points by Client instead of self-accruing.</t>
  </si>
  <si>
    <t>QMP’s within Contractual Threshold but above 50% of Threshold and all Live Points are only from Self Accrual</t>
  </si>
  <si>
    <t>QMP’s below 50% of Contractual Threshold and any live points are only from Self Accrual</t>
  </si>
  <si>
    <t>7.1c</t>
  </si>
  <si>
    <t>7.1c)</t>
  </si>
  <si>
    <t>Collaborative Performance Framework - Summary</t>
  </si>
  <si>
    <t>No.</t>
  </si>
  <si>
    <t>Metric Type</t>
  </si>
  <si>
    <t>Supplier Metric Score</t>
  </si>
  <si>
    <t>Project Manager Proposed Score</t>
  </si>
  <si>
    <t>Project Manager Agree or Disagree</t>
  </si>
  <si>
    <t>Project Manager Comments
Please provide an explanation of why scoring is agreed or disagreed with.</t>
  </si>
  <si>
    <t>Rolling 12 months</t>
  </si>
  <si>
    <t>Most recent data</t>
  </si>
  <si>
    <t>In six months</t>
  </si>
  <si>
    <t>In a quarter</t>
  </si>
  <si>
    <t>Cumulative over period</t>
  </si>
  <si>
    <t>In period</t>
  </si>
  <si>
    <t>Duration of task order</t>
  </si>
  <si>
    <t>Lead &amp; Lag</t>
  </si>
  <si>
    <t>Checklist</t>
  </si>
  <si>
    <t>Complete</t>
  </si>
  <si>
    <t>Cover Sheet - Report Details</t>
  </si>
  <si>
    <t>Cover Sheet - Scheme/Project Details</t>
  </si>
  <si>
    <t>Cover Sheet - Supplier &amp; Works Details</t>
  </si>
  <si>
    <t>H&amp;S - Scoring</t>
  </si>
  <si>
    <t>H&amp;S - Supplier Comments</t>
  </si>
  <si>
    <t>Customer - Scoring</t>
  </si>
  <si>
    <t>Customer - Supplier Comments</t>
  </si>
  <si>
    <t>Delivery - Scoring</t>
  </si>
  <si>
    <t>Delivery - Supplier Comments</t>
  </si>
  <si>
    <t>NH PM Comments - Scoring</t>
  </si>
  <si>
    <t>NH PM Comments - Comments</t>
  </si>
  <si>
    <t>Supplier Measure Score</t>
  </si>
  <si>
    <t>National Highways SPI Comments</t>
  </si>
  <si>
    <t>Agreed Metric Score</t>
  </si>
  <si>
    <t>Agreed Measure Score</t>
  </si>
  <si>
    <t>H&amp;S Total</t>
  </si>
  <si>
    <t>Customer Total</t>
  </si>
  <si>
    <t>Delivery Total</t>
  </si>
  <si>
    <t>S</t>
  </si>
  <si>
    <t>Overall Supplier Score:</t>
  </si>
  <si>
    <t>Development</t>
  </si>
  <si>
    <t>Create Toolkits:</t>
  </si>
  <si>
    <t>Construction</t>
  </si>
  <si>
    <t>HLOOKUP REF: (populated by macros)</t>
  </si>
  <si>
    <t>Development &amp; Construction</t>
  </si>
  <si>
    <t>Full Metric Library</t>
  </si>
  <si>
    <t>measure</t>
  </si>
  <si>
    <t>Measure Description</t>
  </si>
  <si>
    <t>metric</t>
  </si>
  <si>
    <t>Current Selection</t>
  </si>
  <si>
    <t>Macro Metric Ref</t>
  </si>
  <si>
    <t>SPaTS, Non-Roads &amp; PCF 1&amp;2</t>
  </si>
  <si>
    <t>Action to prevent incidents through assessment of occupational health issues; enhanced H&amp;S process &amp; control.</t>
  </si>
  <si>
    <t>1.1a) Accident Frequency Rate (AFR) for construction and maintenance workers</t>
  </si>
  <si>
    <t>Minimise accidents</t>
  </si>
  <si>
    <t>1.1b) Design for Zero Harm</t>
  </si>
  <si>
    <t>Minimise Customer Delay</t>
  </si>
  <si>
    <t>1.2a) The number of KSIs through roadwork's</t>
  </si>
  <si>
    <t>stakeholder management</t>
  </si>
  <si>
    <t>2.1a) Customer Performance Assurance Assessment (CPAA)</t>
  </si>
  <si>
    <t>3.1a) Network availability</t>
  </si>
  <si>
    <t>3.2a) Incident Clearance</t>
  </si>
  <si>
    <t/>
  </si>
  <si>
    <t>2.1h) Effectiveness of engagement with customers and stakeholders</t>
  </si>
  <si>
    <t>Manage environmental sustainability</t>
  </si>
  <si>
    <t>Manage social sustainability</t>
  </si>
  <si>
    <t xml:space="preserve">4.2a) Percentage of value and prompt payment of spend through SME sub-contractors </t>
  </si>
  <si>
    <t xml:space="preserve">4.3a) Equality, Diversity &amp; Inclusion (EDI) </t>
  </si>
  <si>
    <t>Maintain economic sustainability</t>
  </si>
  <si>
    <t>4.4a) Employment and Skills Development</t>
  </si>
  <si>
    <t>Manage risk effectively</t>
  </si>
  <si>
    <t>4.4b) Employment &amp; Development - Behavioural Maturity</t>
  </si>
  <si>
    <t>Effectiveness of Quality Management System</t>
  </si>
  <si>
    <t>5.1a) Carbon: Carbon dioxide equivalents (or CO2e) in tonnes associated with Highways England and its supply chain</t>
  </si>
  <si>
    <t>Enabling Collaboration</t>
  </si>
  <si>
    <t>5.1c) Human Wellbeing: Community and Social Impact</t>
  </si>
  <si>
    <t>6.2a) Earned Value Management Variance</t>
  </si>
  <si>
    <t>Metric Count</t>
  </si>
  <si>
    <t>October 21 v1.0 -SPaTS &amp; Non Roads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</si>
</sst>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d\ mmmm\ yyyy"/>
    <numFmt numFmtId="165" formatCode="0.0%"/>
    <numFmt numFmtId="166" formatCode="0.0"/>
    <numFmt numFmtId="167" formatCode="0.0000%"/>
    <numFmt numFmtId="168" formatCode="&quot;£&quot;#,##0.00"/>
  </numFmts>
  <fonts count="53" x14ac:knownFonts="1">
    <font>
      <sz val="11"/>
      <color theme="1"/>
      <name val="Calibri"/>
      <family val="2"/>
    </font>
    <font>
      <sz val="12"/>
      <color theme="1"/>
      <name val="Arial"/>
      <family val="2"/>
    </font>
    <font>
      <sz val="12"/>
      <color theme="1"/>
      <name val="Arial"/>
      <family val="2"/>
    </font>
    <font>
      <sz val="12"/>
      <color theme="1"/>
      <name val="Arial"/>
      <family val="2"/>
    </font>
    <font>
      <sz val="12"/>
      <color theme="1"/>
      <name val="Arial"/>
      <family val="2"/>
    </font>
    <font>
      <sz val="12"/>
      <name val="Arial"/>
      <family val="2"/>
    </font>
    <font>
      <sz val="12"/>
      <name val="Arial"/>
      <family val="2"/>
    </font>
    <font>
      <sz val="10"/>
      <name val="Arial"/>
      <family val="2"/>
    </font>
    <font>
      <b/>
      <sz val="10"/>
      <name val="Arial"/>
      <family val="2"/>
    </font>
    <font>
      <sz val="10"/>
      <color theme="1"/>
      <name val="Calibri"/>
      <family val="2"/>
    </font>
    <font>
      <b/>
      <sz val="11"/>
      <name val="Arial"/>
      <family val="2"/>
    </font>
    <font>
      <sz val="10"/>
      <color theme="1"/>
      <name val="Arial"/>
      <family val="2"/>
    </font>
    <font>
      <sz val="11"/>
      <color theme="1"/>
      <name val="Calibri"/>
      <family val="2"/>
    </font>
    <font>
      <b/>
      <sz val="14"/>
      <name val="Arial"/>
      <family val="2"/>
    </font>
    <font>
      <sz val="11"/>
      <name val="Arial"/>
      <family val="2"/>
    </font>
    <font>
      <sz val="11"/>
      <color rgb="FFFF0000"/>
      <name val="Arial"/>
      <family val="2"/>
    </font>
    <font>
      <b/>
      <sz val="12"/>
      <name val="Arial"/>
      <family val="2"/>
    </font>
    <font>
      <b/>
      <sz val="12"/>
      <color theme="1"/>
      <name val="Calibri"/>
      <family val="2"/>
    </font>
    <font>
      <sz val="11"/>
      <color theme="1"/>
      <name val="Arial"/>
      <family val="2"/>
    </font>
    <font>
      <b/>
      <sz val="11"/>
      <color theme="1"/>
      <name val="Arial"/>
      <family val="2"/>
    </font>
    <font>
      <b/>
      <sz val="12"/>
      <color theme="1"/>
      <name val="Arial"/>
      <family val="2"/>
    </font>
    <font>
      <u/>
      <sz val="10"/>
      <color indexed="12"/>
      <name val="Arial"/>
      <family val="2"/>
    </font>
    <font>
      <sz val="11"/>
      <name val="Calibri"/>
      <family val="2"/>
    </font>
    <font>
      <sz val="10"/>
      <name val="Calibri"/>
      <family val="2"/>
    </font>
    <font>
      <b/>
      <sz val="12"/>
      <name val="Calibri"/>
      <family val="2"/>
    </font>
    <font>
      <b/>
      <sz val="10"/>
      <name val="Calibri"/>
      <family val="2"/>
    </font>
    <font>
      <b/>
      <sz val="9"/>
      <color indexed="81"/>
      <name val="Tahoma"/>
      <family val="2"/>
    </font>
    <font>
      <sz val="10"/>
      <name val="MS Sans Serif"/>
      <family val="2"/>
    </font>
    <font>
      <b/>
      <sz val="11"/>
      <color rgb="FF00B050"/>
      <name val="Arial"/>
      <family val="2"/>
    </font>
    <font>
      <b/>
      <sz val="11"/>
      <color theme="0"/>
      <name val="Arial"/>
      <family val="2"/>
    </font>
    <font>
      <b/>
      <sz val="10"/>
      <color theme="0"/>
      <name val="Calibri"/>
      <family val="2"/>
    </font>
    <font>
      <b/>
      <sz val="10"/>
      <color theme="0"/>
      <name val="Arial"/>
      <family val="2"/>
    </font>
    <font>
      <sz val="10"/>
      <color theme="0"/>
      <name val="Calibri"/>
      <family val="2"/>
    </font>
    <font>
      <sz val="11"/>
      <color theme="0"/>
      <name val="Arial"/>
      <family val="2"/>
    </font>
    <font>
      <sz val="10"/>
      <color theme="0"/>
      <name val="Arial"/>
      <family val="2"/>
    </font>
    <font>
      <sz val="11"/>
      <color theme="1"/>
      <name val="Calibri"/>
      <family val="2"/>
      <scheme val="minor"/>
    </font>
    <font>
      <u/>
      <sz val="11"/>
      <color rgb="FF000000"/>
      <name val="Arial"/>
      <family val="2"/>
    </font>
    <font>
      <b/>
      <sz val="11"/>
      <color theme="1"/>
      <name val="Calibri"/>
      <family val="2"/>
      <scheme val="minor"/>
    </font>
    <font>
      <u/>
      <sz val="10"/>
      <name val="Arial"/>
      <family val="2"/>
    </font>
    <font>
      <b/>
      <sz val="10"/>
      <color theme="1"/>
      <name val="Calibri"/>
      <family val="2"/>
      <scheme val="minor"/>
    </font>
    <font>
      <b/>
      <sz val="10"/>
      <color theme="1"/>
      <name val="Arial"/>
      <family val="2"/>
    </font>
    <font>
      <sz val="10"/>
      <color theme="0" tint="-0.34998626667073579"/>
      <name val="Calibri"/>
      <family val="2"/>
    </font>
    <font>
      <sz val="11"/>
      <color theme="0" tint="-0.34998626667073579"/>
      <name val="Arial"/>
      <family val="2"/>
    </font>
    <font>
      <sz val="10"/>
      <color theme="1"/>
      <name val="Calibri"/>
      <family val="2"/>
      <scheme val="minor"/>
    </font>
    <font>
      <b/>
      <sz val="10"/>
      <color theme="0"/>
      <name val="Calibri"/>
      <family val="2"/>
      <scheme val="minor"/>
    </font>
    <font>
      <sz val="10"/>
      <color rgb="FF000000"/>
      <name val="Arial"/>
      <family val="2"/>
    </font>
    <font>
      <b/>
      <sz val="12"/>
      <color theme="0" tint="-0.34998626667073579"/>
      <name val="Calibri"/>
      <family val="2"/>
    </font>
    <font>
      <b/>
      <sz val="10"/>
      <color theme="0" tint="-0.34998626667073579"/>
      <name val="Calibri"/>
      <family val="2"/>
    </font>
    <font>
      <sz val="10"/>
      <color theme="0" tint="-0.34998626667073579"/>
      <name val="Arial"/>
      <family val="2"/>
    </font>
    <font>
      <sz val="11"/>
      <color theme="0" tint="-0.34998626667073579"/>
      <name val="Calibri"/>
      <family val="2"/>
    </font>
    <font>
      <b/>
      <sz val="12"/>
      <color theme="0" tint="-0.34998626667073579"/>
      <name val="Arial"/>
      <family val="2"/>
    </font>
    <font>
      <b/>
      <sz val="10"/>
      <color theme="0" tint="-0.34998626667073579"/>
      <name val="Arial"/>
      <family val="2"/>
    </font>
    <font>
      <sz val="11"/>
      <color rgb="FF000000"/>
      <name val="Calibri"/>
      <family val="2"/>
    </font>
  </fonts>
  <fills count="2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gray0625">
        <fgColor theme="0" tint="-0.34998626667073579"/>
        <bgColor indexed="65"/>
      </patternFill>
    </fill>
    <fill>
      <patternFill patternType="solid">
        <fgColor theme="3"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3" tint="0.3999450666829432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6" tint="0.39997558519241921"/>
        <bgColor theme="0" tint="-0.34998626667073579"/>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
      <patternFill patternType="solid">
        <fgColor rgb="FF0070C0"/>
        <bgColor indexed="64"/>
      </patternFill>
    </fill>
    <fill>
      <patternFill patternType="solid">
        <fgColor theme="9" tint="0.79998168889431442"/>
        <bgColor indexed="64"/>
      </patternFill>
    </fill>
    <fill>
      <patternFill patternType="solid">
        <fgColor theme="1"/>
        <bgColor indexed="64"/>
      </patternFill>
    </fill>
    <fill>
      <patternFill patternType="solid">
        <fgColor rgb="FFFFFFFF"/>
        <bgColor indexed="64"/>
      </patternFill>
    </fill>
    <fill>
      <patternFill patternType="solid">
        <fgColor rgb="FF00B050"/>
        <bgColor indexed="64"/>
      </patternFill>
    </fill>
    <fill>
      <patternFill patternType="gray0625">
        <fgColor theme="0" tint="-0.34998626667073579"/>
        <bgColor theme="0"/>
      </patternFill>
    </fill>
    <fill>
      <patternFill patternType="solid">
        <fgColor theme="0" tint="-0.14999847407452621"/>
        <bgColor indexed="64"/>
      </patternFill>
    </fill>
    <fill>
      <patternFill patternType="solid">
        <fgColor rgb="FF92D050"/>
        <bgColor theme="0" tint="-0.34998626667073579"/>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theme="0"/>
      </left>
      <right style="medium">
        <color indexed="64"/>
      </right>
      <top style="medium">
        <color indexed="64"/>
      </top>
      <bottom style="medium">
        <color theme="0"/>
      </bottom>
      <diagonal/>
    </border>
    <border>
      <left style="medium">
        <color theme="0"/>
      </left>
      <right style="medium">
        <color indexed="64"/>
      </right>
      <top style="medium">
        <color theme="0"/>
      </top>
      <bottom style="medium">
        <color theme="0"/>
      </bottom>
      <diagonal/>
    </border>
    <border>
      <left style="medium">
        <color theme="0"/>
      </left>
      <right style="medium">
        <color indexed="64"/>
      </right>
      <top style="medium">
        <color theme="0"/>
      </top>
      <bottom style="thin">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theme="0"/>
      </left>
      <right style="medium">
        <color indexed="64"/>
      </right>
      <top style="medium">
        <color indexed="64"/>
      </top>
      <bottom/>
      <diagonal/>
    </border>
    <border>
      <left style="medium">
        <color theme="0"/>
      </left>
      <right style="medium">
        <color indexed="64"/>
      </right>
      <top/>
      <bottom/>
      <diagonal/>
    </border>
    <border>
      <left style="medium">
        <color theme="0"/>
      </left>
      <right style="medium">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theme="0"/>
      </right>
      <top style="medium">
        <color indexed="64"/>
      </top>
      <bottom/>
      <diagonal/>
    </border>
    <border>
      <left/>
      <right style="medium">
        <color theme="0"/>
      </right>
      <top/>
      <bottom/>
      <diagonal/>
    </border>
    <border>
      <left/>
      <right style="medium">
        <color theme="0"/>
      </right>
      <top/>
      <bottom style="thin">
        <color indexed="64"/>
      </bottom>
      <diagonal/>
    </border>
    <border>
      <left style="medium">
        <color indexed="64"/>
      </left>
      <right style="medium">
        <color indexed="64"/>
      </right>
      <top style="thin">
        <color indexed="64"/>
      </top>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right style="medium">
        <color rgb="FF000000"/>
      </right>
      <top style="thin">
        <color indexed="64"/>
      </top>
      <bottom/>
      <diagonal/>
    </border>
    <border>
      <left style="thin">
        <color indexed="64"/>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style="thin">
        <color indexed="64"/>
      </top>
      <bottom style="thin">
        <color indexed="64"/>
      </bottom>
      <diagonal/>
    </border>
  </borders>
  <cellStyleXfs count="20">
    <xf numFmtId="0" fontId="0" fillId="0" borderId="0"/>
    <xf numFmtId="0" fontId="5" fillId="0" borderId="0"/>
    <xf numFmtId="0" fontId="6" fillId="0" borderId="0"/>
    <xf numFmtId="0" fontId="6" fillId="0" borderId="0"/>
    <xf numFmtId="0" fontId="5" fillId="0" borderId="0"/>
    <xf numFmtId="9" fontId="12" fillId="0" borderId="0" applyFont="0" applyFill="0" applyBorder="0" applyAlignment="0" applyProtection="0"/>
    <xf numFmtId="0" fontId="21" fillId="0" borderId="0" applyNumberFormat="0" applyFill="0" applyBorder="0" applyAlignment="0" applyProtection="0">
      <alignment vertical="top"/>
      <protection locked="0"/>
    </xf>
    <xf numFmtId="0" fontId="27" fillId="0" borderId="0"/>
    <xf numFmtId="0" fontId="5" fillId="0" borderId="0"/>
    <xf numFmtId="9" fontId="5" fillId="0" borderId="0" applyFont="0" applyFill="0" applyBorder="0" applyAlignment="0" applyProtection="0"/>
    <xf numFmtId="0" fontId="12" fillId="0" borderId="0"/>
    <xf numFmtId="0" fontId="35" fillId="0" borderId="0"/>
    <xf numFmtId="0" fontId="4" fillId="0" borderId="0"/>
    <xf numFmtId="0" fontId="3" fillId="0" borderId="0"/>
    <xf numFmtId="9" fontId="3" fillId="0" borderId="0" applyFont="0" applyFill="0" applyBorder="0" applyAlignment="0" applyProtection="0"/>
    <xf numFmtId="0" fontId="2" fillId="0" borderId="0"/>
    <xf numFmtId="0" fontId="1" fillId="0" borderId="0"/>
    <xf numFmtId="0" fontId="1" fillId="0" borderId="0"/>
    <xf numFmtId="9" fontId="1" fillId="0" borderId="0" applyFont="0" applyFill="0" applyBorder="0" applyAlignment="0" applyProtection="0"/>
    <xf numFmtId="0" fontId="1" fillId="0" borderId="0"/>
  </cellStyleXfs>
  <cellXfs count="879">
    <xf numFmtId="0" fontId="0" fillId="0" borderId="0" xfId="0"/>
    <xf numFmtId="0" fontId="9" fillId="0" borderId="0" xfId="0" applyFont="1"/>
    <xf numFmtId="0" fontId="7" fillId="0" borderId="0" xfId="1" applyFont="1"/>
    <xf numFmtId="0" fontId="9" fillId="0" borderId="0" xfId="0" applyFont="1" applyAlignment="1">
      <alignment vertical="top"/>
    </xf>
    <xf numFmtId="0" fontId="7" fillId="0" borderId="0" xfId="1" applyFont="1" applyAlignment="1">
      <alignment vertical="top"/>
    </xf>
    <xf numFmtId="0" fontId="16" fillId="0" borderId="0" xfId="1" applyFont="1"/>
    <xf numFmtId="0" fontId="17" fillId="0" borderId="0" xfId="0" applyFont="1"/>
    <xf numFmtId="0" fontId="15" fillId="0" borderId="64" xfId="4" applyFont="1" applyBorder="1" applyAlignment="1">
      <alignment horizontal="center" vertical="center" wrapText="1"/>
    </xf>
    <xf numFmtId="0" fontId="15" fillId="0" borderId="65" xfId="4" applyFont="1" applyBorder="1" applyAlignment="1">
      <alignment horizontal="center" vertical="center" wrapText="1"/>
    </xf>
    <xf numFmtId="0" fontId="14" fillId="0" borderId="65" xfId="4" applyFont="1" applyBorder="1" applyAlignment="1">
      <alignment horizontal="center" vertical="center" wrapText="1"/>
    </xf>
    <xf numFmtId="0" fontId="15" fillId="0" borderId="66" xfId="4" applyFont="1" applyBorder="1" applyAlignment="1">
      <alignment horizontal="center" vertical="center" wrapText="1"/>
    </xf>
    <xf numFmtId="0" fontId="0" fillId="0" borderId="0" xfId="0" applyAlignment="1">
      <alignment wrapText="1"/>
    </xf>
    <xf numFmtId="0" fontId="7" fillId="0" borderId="57" xfId="2" applyFont="1" applyBorder="1" applyAlignment="1" applyProtection="1">
      <alignment horizontal="left" vertical="center" wrapText="1"/>
      <protection locked="0"/>
    </xf>
    <xf numFmtId="0" fontId="7" fillId="0" borderId="58" xfId="2" applyFont="1" applyBorder="1" applyAlignment="1" applyProtection="1">
      <alignment horizontal="left" vertical="center" wrapText="1"/>
      <protection locked="0"/>
    </xf>
    <xf numFmtId="0" fontId="0" fillId="0" borderId="0" xfId="4" applyFont="1" applyAlignment="1">
      <alignment vertical="center"/>
    </xf>
    <xf numFmtId="0" fontId="22" fillId="0" borderId="0" xfId="4" applyFont="1" applyAlignment="1">
      <alignment vertical="center"/>
    </xf>
    <xf numFmtId="0" fontId="5" fillId="0" borderId="0" xfId="4" applyAlignment="1">
      <alignment vertical="center"/>
    </xf>
    <xf numFmtId="0" fontId="5" fillId="0" borderId="0" xfId="4" applyAlignment="1">
      <alignment vertical="center" wrapText="1"/>
    </xf>
    <xf numFmtId="0" fontId="14" fillId="0" borderId="0" xfId="4" applyFont="1" applyAlignment="1">
      <alignment vertical="top"/>
    </xf>
    <xf numFmtId="0" fontId="8" fillId="0" borderId="0" xfId="1" applyFont="1"/>
    <xf numFmtId="0" fontId="7" fillId="0" borderId="0" xfId="2" applyFont="1" applyAlignment="1">
      <alignment horizontal="center" vertical="center" wrapText="1"/>
    </xf>
    <xf numFmtId="0" fontId="7" fillId="0" borderId="1" xfId="0" applyFont="1" applyBorder="1" applyAlignment="1">
      <alignment horizontal="left" vertical="center"/>
    </xf>
    <xf numFmtId="9" fontId="7" fillId="0" borderId="1" xfId="0" applyNumberFormat="1" applyFont="1" applyBorder="1" applyAlignment="1">
      <alignment horizontal="left" vertical="center"/>
    </xf>
    <xf numFmtId="0" fontId="7" fillId="0" borderId="0" xfId="4" applyFont="1" applyAlignment="1">
      <alignment horizontal="center" vertical="center" wrapText="1"/>
    </xf>
    <xf numFmtId="0" fontId="23" fillId="0" borderId="0" xfId="0" applyFont="1" applyAlignment="1">
      <alignment wrapText="1"/>
    </xf>
    <xf numFmtId="0" fontId="23" fillId="0" borderId="0" xfId="0" applyFont="1" applyAlignment="1">
      <alignment vertical="top"/>
    </xf>
    <xf numFmtId="0" fontId="14" fillId="0" borderId="0" xfId="0" applyFont="1"/>
    <xf numFmtId="0" fontId="23" fillId="0" borderId="0" xfId="0" applyFont="1"/>
    <xf numFmtId="0" fontId="14" fillId="0" borderId="0" xfId="0" applyFont="1" applyAlignment="1">
      <alignment horizontal="center" vertical="center" wrapText="1"/>
    </xf>
    <xf numFmtId="0" fontId="7" fillId="0" borderId="0" xfId="0" applyFont="1" applyAlignment="1" applyProtection="1">
      <alignment vertical="center"/>
      <protection locked="0"/>
    </xf>
    <xf numFmtId="0" fontId="10" fillId="3" borderId="51" xfId="2" applyFont="1" applyFill="1" applyBorder="1" applyAlignment="1">
      <alignment vertical="center" wrapText="1"/>
    </xf>
    <xf numFmtId="0" fontId="10" fillId="3" borderId="46" xfId="2" applyFont="1" applyFill="1" applyBorder="1" applyAlignment="1">
      <alignment vertical="center" wrapText="1"/>
    </xf>
    <xf numFmtId="0" fontId="10" fillId="3" borderId="6" xfId="2" applyFont="1" applyFill="1" applyBorder="1" applyAlignment="1">
      <alignment vertical="center" wrapText="1"/>
    </xf>
    <xf numFmtId="0" fontId="10" fillId="3" borderId="7" xfId="2" applyFont="1" applyFill="1" applyBorder="1" applyAlignment="1">
      <alignment vertical="center" wrapText="1"/>
    </xf>
    <xf numFmtId="0" fontId="7" fillId="0" borderId="0" xfId="0" applyFont="1" applyAlignment="1">
      <alignment vertical="center"/>
    </xf>
    <xf numFmtId="0" fontId="0" fillId="0" borderId="1" xfId="0" applyBorder="1"/>
    <xf numFmtId="0" fontId="11" fillId="0" borderId="0" xfId="0" applyFont="1" applyAlignment="1">
      <alignment vertical="center"/>
    </xf>
    <xf numFmtId="0" fontId="9" fillId="0" borderId="0" xfId="0" applyFont="1" applyAlignment="1">
      <alignment vertical="center"/>
    </xf>
    <xf numFmtId="0" fontId="14" fillId="6" borderId="0" xfId="4" applyFont="1" applyFill="1" applyAlignment="1">
      <alignment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20" fillId="5" borderId="30" xfId="0" applyFont="1" applyFill="1" applyBorder="1" applyAlignment="1">
      <alignment horizontal="center" vertical="center" wrapText="1"/>
    </xf>
    <xf numFmtId="0" fontId="18" fillId="0" borderId="1" xfId="0" applyFont="1" applyBorder="1" applyAlignment="1">
      <alignment vertical="center" wrapText="1"/>
    </xf>
    <xf numFmtId="1" fontId="18" fillId="0" borderId="1" xfId="0" applyNumberFormat="1" applyFont="1" applyBorder="1" applyAlignment="1">
      <alignment horizontal="center" vertical="center" wrapText="1"/>
    </xf>
    <xf numFmtId="0" fontId="19" fillId="0" borderId="0" xfId="0" applyFont="1" applyAlignment="1">
      <alignment vertical="center" wrapText="1"/>
    </xf>
    <xf numFmtId="0" fontId="19" fillId="8" borderId="21" xfId="0" applyFont="1" applyFill="1" applyBorder="1" applyAlignment="1">
      <alignment vertical="center" wrapText="1"/>
    </xf>
    <xf numFmtId="0" fontId="19" fillId="8" borderId="36" xfId="0" applyFont="1" applyFill="1" applyBorder="1" applyAlignment="1">
      <alignment vertical="center" wrapText="1"/>
    </xf>
    <xf numFmtId="0" fontId="7" fillId="0" borderId="0" xfId="0" applyFont="1"/>
    <xf numFmtId="0" fontId="22" fillId="0" borderId="0" xfId="0" applyFont="1"/>
    <xf numFmtId="0" fontId="7" fillId="0" borderId="20" xfId="0" applyFont="1" applyBorder="1" applyAlignment="1">
      <alignment horizontal="center" vertical="center"/>
    </xf>
    <xf numFmtId="0" fontId="23" fillId="0" borderId="0" xfId="0" applyFont="1" applyProtection="1">
      <protection locked="0"/>
    </xf>
    <xf numFmtId="0" fontId="7" fillId="0" borderId="0" xfId="0" applyFont="1" applyProtection="1">
      <protection locked="0"/>
    </xf>
    <xf numFmtId="0" fontId="7" fillId="0" borderId="20"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4" fillId="0" borderId="28" xfId="4" applyFont="1" applyBorder="1" applyAlignment="1">
      <alignment vertical="center" wrapText="1"/>
    </xf>
    <xf numFmtId="0" fontId="14" fillId="0" borderId="30" xfId="4" applyFont="1" applyBorder="1" applyAlignment="1">
      <alignment vertical="center" wrapText="1"/>
    </xf>
    <xf numFmtId="0" fontId="18" fillId="0" borderId="1" xfId="0" applyFont="1" applyBorder="1" applyAlignment="1">
      <alignment horizontal="center" vertical="center" wrapText="1"/>
    </xf>
    <xf numFmtId="0" fontId="19" fillId="8" borderId="30" xfId="0" applyFont="1" applyFill="1" applyBorder="1" applyAlignment="1">
      <alignment vertical="center" wrapText="1"/>
    </xf>
    <xf numFmtId="0" fontId="19" fillId="8" borderId="1" xfId="0" applyFont="1" applyFill="1" applyBorder="1" applyAlignment="1">
      <alignment vertical="center" wrapText="1"/>
    </xf>
    <xf numFmtId="0" fontId="28" fillId="0" borderId="0" xfId="0" applyFont="1" applyAlignment="1">
      <alignment vertical="center" wrapText="1"/>
    </xf>
    <xf numFmtId="0" fontId="7" fillId="6" borderId="22" xfId="0" applyFont="1" applyFill="1" applyBorder="1" applyAlignment="1">
      <alignment horizontal="center" vertical="center"/>
    </xf>
    <xf numFmtId="0" fontId="23" fillId="0" borderId="0" xfId="0" applyFont="1" applyAlignment="1">
      <alignment horizontal="center"/>
    </xf>
    <xf numFmtId="0" fontId="7" fillId="0" borderId="47" xfId="0" applyFont="1" applyBorder="1" applyAlignment="1">
      <alignment horizontal="center" vertical="center"/>
    </xf>
    <xf numFmtId="0" fontId="23" fillId="0" borderId="0" xfId="0" applyFont="1" applyAlignment="1" applyProtection="1">
      <alignment horizontal="left" vertical="center"/>
      <protection locked="0"/>
    </xf>
    <xf numFmtId="0" fontId="14" fillId="0" borderId="30" xfId="4" applyFont="1" applyBorder="1" applyAlignment="1">
      <alignment horizontal="left" vertical="center" wrapText="1"/>
    </xf>
    <xf numFmtId="0" fontId="10" fillId="5" borderId="20" xfId="0" applyFont="1" applyFill="1" applyBorder="1" applyAlignment="1">
      <alignment horizontal="center" vertical="center" wrapText="1"/>
    </xf>
    <xf numFmtId="0" fontId="7" fillId="6" borderId="27" xfId="2" applyFont="1" applyFill="1" applyBorder="1" applyAlignment="1">
      <alignment vertical="center" wrapText="1"/>
    </xf>
    <xf numFmtId="0" fontId="7" fillId="6" borderId="9" xfId="2" applyFont="1" applyFill="1" applyBorder="1" applyAlignment="1">
      <alignment vertical="center" wrapText="1"/>
    </xf>
    <xf numFmtId="0" fontId="7" fillId="6" borderId="26" xfId="2" applyFont="1" applyFill="1" applyBorder="1" applyAlignment="1">
      <alignment vertical="center" wrapText="1"/>
    </xf>
    <xf numFmtId="0" fontId="7" fillId="6" borderId="0" xfId="2" applyFont="1" applyFill="1" applyAlignment="1">
      <alignment vertical="center" wrapText="1"/>
    </xf>
    <xf numFmtId="0" fontId="7" fillId="6" borderId="48" xfId="2" applyFont="1" applyFill="1" applyBorder="1" applyAlignment="1">
      <alignment vertical="center" wrapText="1"/>
    </xf>
    <xf numFmtId="0" fontId="7" fillId="6" borderId="4" xfId="2" applyFont="1" applyFill="1" applyBorder="1" applyAlignment="1">
      <alignment vertical="center" wrapText="1"/>
    </xf>
    <xf numFmtId="0" fontId="29" fillId="0" borderId="0" xfId="0" applyFont="1" applyAlignment="1">
      <alignment vertical="center" wrapText="1"/>
    </xf>
    <xf numFmtId="0" fontId="7" fillId="0" borderId="41" xfId="0" applyFont="1" applyBorder="1" applyAlignment="1">
      <alignment horizontal="center" vertical="center" wrapText="1"/>
    </xf>
    <xf numFmtId="0" fontId="19" fillId="9" borderId="1" xfId="0" applyFont="1" applyFill="1" applyBorder="1" applyAlignment="1">
      <alignment horizontal="center" vertical="center" wrapText="1"/>
    </xf>
    <xf numFmtId="0" fontId="14" fillId="0" borderId="0" xfId="0" applyFont="1" applyAlignment="1">
      <alignment horizontal="left" vertical="center" wrapText="1"/>
    </xf>
    <xf numFmtId="0" fontId="7" fillId="6" borderId="0" xfId="0" applyFont="1" applyFill="1" applyAlignment="1">
      <alignment horizontal="center" vertical="center"/>
    </xf>
    <xf numFmtId="1" fontId="7" fillId="0" borderId="0" xfId="0" applyNumberFormat="1" applyFont="1" applyAlignment="1">
      <alignment horizontal="center" vertical="center"/>
    </xf>
    <xf numFmtId="0" fontId="7" fillId="0" borderId="33" xfId="0" applyFont="1" applyBorder="1" applyAlignment="1">
      <alignment horizontal="center" vertical="center"/>
    </xf>
    <xf numFmtId="0" fontId="32" fillId="0" borderId="0" xfId="0" applyFont="1" applyAlignment="1">
      <alignment vertical="center"/>
    </xf>
    <xf numFmtId="0" fontId="33" fillId="6" borderId="0" xfId="4" applyFont="1" applyFill="1" applyAlignment="1">
      <alignment vertical="center" wrapText="1"/>
    </xf>
    <xf numFmtId="0" fontId="34" fillId="0" borderId="0" xfId="0" applyFont="1" applyAlignment="1">
      <alignment vertical="center"/>
    </xf>
    <xf numFmtId="0" fontId="7" fillId="0" borderId="0" xfId="0" applyFont="1" applyAlignment="1">
      <alignment vertical="center" wrapText="1"/>
    </xf>
    <xf numFmtId="0" fontId="18" fillId="0" borderId="0" xfId="0" applyFont="1"/>
    <xf numFmtId="0" fontId="18" fillId="0" borderId="0" xfId="0" applyFont="1" applyAlignment="1">
      <alignment horizontal="center" vertical="center"/>
    </xf>
    <xf numFmtId="0" fontId="18" fillId="0" borderId="0" xfId="0" applyFont="1" applyAlignment="1">
      <alignment horizontal="left"/>
    </xf>
    <xf numFmtId="0" fontId="18" fillId="0" borderId="0" xfId="0" applyFont="1" applyAlignment="1">
      <alignment textRotation="90"/>
    </xf>
    <xf numFmtId="0" fontId="18" fillId="0" borderId="0" xfId="0" applyFont="1" applyAlignment="1">
      <alignment horizontal="center" vertical="center" textRotation="90"/>
    </xf>
    <xf numFmtId="0" fontId="14" fillId="0" borderId="67" xfId="4" applyFont="1" applyBorder="1" applyAlignment="1">
      <alignment vertical="center" wrapText="1"/>
    </xf>
    <xf numFmtId="0" fontId="14" fillId="0" borderId="56" xfId="4" applyFont="1" applyBorder="1" applyAlignment="1">
      <alignment vertical="center" wrapText="1"/>
    </xf>
    <xf numFmtId="0" fontId="14" fillId="0" borderId="31" xfId="4" applyFont="1" applyBorder="1" applyAlignment="1">
      <alignment vertical="center" wrapText="1"/>
    </xf>
    <xf numFmtId="0" fontId="18" fillId="9" borderId="1" xfId="0" applyFont="1" applyFill="1" applyBorder="1" applyAlignment="1">
      <alignment horizontal="left" vertical="center" wrapText="1"/>
    </xf>
    <xf numFmtId="9" fontId="7" fillId="0" borderId="1" xfId="0" applyNumberFormat="1" applyFont="1" applyBorder="1" applyAlignment="1">
      <alignment horizontal="left" vertical="center" wrapText="1"/>
    </xf>
    <xf numFmtId="0" fontId="23" fillId="0" borderId="0" xfId="0" applyFont="1" applyAlignment="1">
      <alignment horizontal="left"/>
    </xf>
    <xf numFmtId="0" fontId="23" fillId="0" borderId="0" xfId="0" applyFont="1" applyAlignment="1" applyProtection="1">
      <alignment horizontal="left"/>
      <protection locked="0"/>
    </xf>
    <xf numFmtId="0" fontId="7" fillId="0" borderId="1" xfId="0" applyFont="1" applyBorder="1" applyAlignment="1">
      <alignment horizontal="left" vertical="top" wrapText="1"/>
    </xf>
    <xf numFmtId="0" fontId="7" fillId="0" borderId="32" xfId="0" applyFont="1" applyBorder="1" applyAlignment="1">
      <alignment horizontal="left" vertical="top" wrapText="1"/>
    </xf>
    <xf numFmtId="0" fontId="7" fillId="0" borderId="20" xfId="10" applyFont="1" applyBorder="1" applyAlignment="1">
      <alignment horizontal="left" vertical="center"/>
    </xf>
    <xf numFmtId="0" fontId="7" fillId="0" borderId="9" xfId="0" applyFont="1" applyBorder="1" applyAlignment="1">
      <alignment horizontal="center" vertical="center" wrapText="1"/>
    </xf>
    <xf numFmtId="0" fontId="10" fillId="0" borderId="0" xfId="0" applyFont="1" applyAlignment="1">
      <alignment horizontal="center" vertical="center" wrapText="1"/>
    </xf>
    <xf numFmtId="0" fontId="30" fillId="0" borderId="0" xfId="0" applyFont="1" applyAlignment="1">
      <alignment horizontal="left" vertical="center"/>
    </xf>
    <xf numFmtId="0" fontId="31" fillId="0" borderId="0" xfId="0" applyFont="1" applyAlignment="1">
      <alignment horizontal="left" vertical="center"/>
    </xf>
    <xf numFmtId="0" fontId="29" fillId="0" borderId="0" xfId="0" applyFont="1" applyAlignment="1">
      <alignment horizontal="left" vertical="center" wrapText="1"/>
    </xf>
    <xf numFmtId="0" fontId="24" fillId="0" borderId="0" xfId="0" applyFont="1"/>
    <xf numFmtId="0" fontId="25" fillId="0" borderId="0" xfId="0" applyFont="1"/>
    <xf numFmtId="0" fontId="16" fillId="0" borderId="0" xfId="1" applyFont="1" applyAlignment="1">
      <alignment horizontal="center"/>
    </xf>
    <xf numFmtId="0" fontId="8" fillId="0" borderId="0" xfId="1" applyFont="1" applyAlignment="1">
      <alignment horizontal="center"/>
    </xf>
    <xf numFmtId="0" fontId="14" fillId="0" borderId="0" xfId="0" applyFont="1" applyAlignment="1">
      <alignment horizontal="center"/>
    </xf>
    <xf numFmtId="0" fontId="7" fillId="0" borderId="0" xfId="0" applyFont="1" applyAlignment="1" applyProtection="1">
      <alignment horizontal="center" vertical="center"/>
      <protection locked="0"/>
    </xf>
    <xf numFmtId="0" fontId="7" fillId="0" borderId="0" xfId="0" applyFont="1" applyAlignment="1" applyProtection="1">
      <alignment horizontal="center"/>
      <protection locked="0"/>
    </xf>
    <xf numFmtId="0" fontId="7" fillId="0" borderId="0" xfId="0" applyFont="1" applyAlignment="1">
      <alignment horizontal="center"/>
    </xf>
    <xf numFmtId="0" fontId="23" fillId="0" borderId="0" xfId="0" applyFont="1" applyAlignment="1">
      <alignment horizontal="center" vertical="top"/>
    </xf>
    <xf numFmtId="0" fontId="23" fillId="0" borderId="0" xfId="0" applyFont="1" applyAlignment="1" applyProtection="1">
      <alignment horizontal="center"/>
      <protection locked="0"/>
    </xf>
    <xf numFmtId="0" fontId="5" fillId="0" borderId="0" xfId="0" applyFont="1"/>
    <xf numFmtId="0" fontId="5" fillId="0" borderId="0" xfId="0" applyFont="1" applyAlignment="1">
      <alignment textRotation="90"/>
    </xf>
    <xf numFmtId="0" fontId="7" fillId="0" borderId="2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54" xfId="0" applyFont="1" applyBorder="1" applyAlignment="1">
      <alignment horizontal="right" vertical="center" wrapText="1"/>
    </xf>
    <xf numFmtId="1" fontId="7" fillId="10" borderId="33" xfId="0" applyNumberFormat="1" applyFont="1" applyFill="1" applyBorder="1" applyAlignment="1" applyProtection="1">
      <alignment horizontal="center" vertical="center"/>
      <protection locked="0"/>
    </xf>
    <xf numFmtId="1" fontId="7" fillId="10" borderId="34" xfId="0" applyNumberFormat="1" applyFont="1" applyFill="1" applyBorder="1" applyAlignment="1" applyProtection="1">
      <alignment horizontal="center" vertical="center"/>
      <protection locked="0"/>
    </xf>
    <xf numFmtId="1" fontId="7" fillId="10" borderId="35" xfId="0" applyNumberFormat="1" applyFont="1" applyFill="1" applyBorder="1" applyAlignment="1" applyProtection="1">
      <alignment horizontal="center" vertical="center"/>
      <protection locked="0"/>
    </xf>
    <xf numFmtId="0" fontId="22" fillId="0" borderId="0" xfId="4" applyFont="1" applyAlignment="1">
      <alignment vertical="top"/>
    </xf>
    <xf numFmtId="0" fontId="14" fillId="0" borderId="30" xfId="4" applyFont="1" applyBorder="1" applyAlignment="1">
      <alignment vertical="top" wrapText="1"/>
    </xf>
    <xf numFmtId="0" fontId="36" fillId="0" borderId="0" xfId="0" applyFont="1"/>
    <xf numFmtId="0" fontId="19" fillId="8" borderId="30" xfId="0" applyFont="1" applyFill="1" applyBorder="1" applyAlignment="1">
      <alignment horizontal="center" vertical="center" wrapText="1"/>
    </xf>
    <xf numFmtId="0" fontId="5" fillId="0" borderId="26" xfId="0" applyFont="1" applyBorder="1" applyAlignment="1">
      <alignment horizontal="left"/>
    </xf>
    <xf numFmtId="0" fontId="5" fillId="0" borderId="8" xfId="0" applyFont="1" applyBorder="1" applyAlignment="1">
      <alignment horizontal="left"/>
    </xf>
    <xf numFmtId="0" fontId="5" fillId="0" borderId="1" xfId="0" applyFont="1" applyBorder="1" applyAlignment="1">
      <alignment horizontal="center" vertical="center" textRotation="90" wrapText="1"/>
    </xf>
    <xf numFmtId="0" fontId="5" fillId="0" borderId="1" xfId="0" applyFont="1" applyBorder="1" applyAlignment="1">
      <alignment horizontal="center"/>
    </xf>
    <xf numFmtId="0" fontId="5" fillId="0" borderId="57" xfId="0" applyFont="1" applyBorder="1" applyAlignment="1">
      <alignment horizontal="center"/>
    </xf>
    <xf numFmtId="0" fontId="18" fillId="0" borderId="3" xfId="0" applyFont="1" applyBorder="1"/>
    <xf numFmtId="0" fontId="5" fillId="0" borderId="3" xfId="0" applyFont="1" applyBorder="1"/>
    <xf numFmtId="0" fontId="5" fillId="0" borderId="5" xfId="0" applyFont="1" applyBorder="1" applyAlignment="1">
      <alignment horizontal="center" vertical="center" textRotation="90"/>
    </xf>
    <xf numFmtId="0" fontId="32" fillId="0" borderId="0" xfId="0" applyFont="1"/>
    <xf numFmtId="0" fontId="7" fillId="0" borderId="60" xfId="0" applyFont="1" applyBorder="1" applyAlignment="1">
      <alignment vertical="center"/>
    </xf>
    <xf numFmtId="0" fontId="7" fillId="0" borderId="1" xfId="12" applyFont="1" applyBorder="1" applyAlignment="1">
      <alignment horizontal="left" vertical="center" wrapText="1"/>
    </xf>
    <xf numFmtId="9" fontId="7" fillId="0" borderId="1" xfId="12" applyNumberFormat="1" applyFont="1" applyBorder="1" applyAlignment="1">
      <alignment horizontal="left" vertical="center" wrapText="1"/>
    </xf>
    <xf numFmtId="0" fontId="7" fillId="0" borderId="32" xfId="12" applyFont="1" applyBorder="1" applyAlignment="1">
      <alignment horizontal="left" vertical="center" wrapText="1"/>
    </xf>
    <xf numFmtId="0" fontId="10" fillId="3" borderId="14" xfId="2" applyFont="1" applyFill="1" applyBorder="1" applyAlignment="1">
      <alignment vertical="center" wrapText="1"/>
    </xf>
    <xf numFmtId="0" fontId="10" fillId="3" borderId="16" xfId="2" applyFont="1" applyFill="1" applyBorder="1" applyAlignment="1">
      <alignment vertical="center" wrapText="1"/>
    </xf>
    <xf numFmtId="0" fontId="7" fillId="0" borderId="0" xfId="0" applyFont="1" applyAlignment="1">
      <alignment horizontal="left" vertical="center" wrapText="1"/>
    </xf>
    <xf numFmtId="9" fontId="7" fillId="0" borderId="1" xfId="0" applyNumberFormat="1" applyFont="1" applyBorder="1" applyAlignment="1">
      <alignment horizontal="center" vertical="center" wrapText="1"/>
    </xf>
    <xf numFmtId="0" fontId="7" fillId="0" borderId="32" xfId="0" applyFont="1" applyBorder="1" applyAlignment="1">
      <alignment horizontal="center" vertical="center" wrapText="1"/>
    </xf>
    <xf numFmtId="0" fontId="7" fillId="0" borderId="0" xfId="4" applyFont="1" applyAlignment="1">
      <alignment horizontal="left" vertical="center"/>
    </xf>
    <xf numFmtId="0" fontId="39" fillId="0" borderId="0" xfId="11" applyFont="1" applyAlignment="1">
      <alignment horizontal="center" vertical="center"/>
    </xf>
    <xf numFmtId="0" fontId="35" fillId="3" borderId="47" xfId="11" applyFill="1" applyBorder="1" applyAlignment="1">
      <alignment horizontal="center" vertical="center"/>
    </xf>
    <xf numFmtId="0" fontId="35" fillId="3" borderId="34" xfId="11" applyFill="1" applyBorder="1" applyAlignment="1">
      <alignment horizontal="center" vertical="center"/>
    </xf>
    <xf numFmtId="0" fontId="35" fillId="3" borderId="35" xfId="11" applyFill="1" applyBorder="1" applyAlignment="1">
      <alignment horizontal="center" vertical="center"/>
    </xf>
    <xf numFmtId="0" fontId="35" fillId="0" borderId="0" xfId="0" applyFont="1" applyAlignment="1">
      <alignment horizontal="center" vertical="center"/>
    </xf>
    <xf numFmtId="0" fontId="35" fillId="6" borderId="0" xfId="11" applyFill="1" applyAlignment="1">
      <alignment horizontal="center" vertical="center"/>
    </xf>
    <xf numFmtId="0" fontId="35" fillId="0" borderId="0" xfId="11" applyAlignment="1">
      <alignment horizontal="center" vertical="center"/>
    </xf>
    <xf numFmtId="0" fontId="23" fillId="0" borderId="0" xfId="0" applyFont="1" applyAlignment="1">
      <alignment horizontal="left" vertical="center"/>
    </xf>
    <xf numFmtId="0" fontId="10" fillId="5" borderId="22" xfId="0" applyFont="1" applyFill="1" applyBorder="1" applyAlignment="1">
      <alignment horizontal="center" vertical="center" wrapText="1"/>
    </xf>
    <xf numFmtId="0" fontId="7" fillId="0" borderId="1" xfId="0" applyFont="1" applyBorder="1" applyAlignment="1">
      <alignment vertical="center" wrapText="1"/>
    </xf>
    <xf numFmtId="0" fontId="7" fillId="0" borderId="32" xfId="0" applyFont="1" applyBorder="1" applyAlignment="1">
      <alignment vertical="center" wrapText="1"/>
    </xf>
    <xf numFmtId="0" fontId="11" fillId="0" borderId="1" xfId="0" applyFont="1" applyBorder="1" applyAlignment="1">
      <alignment vertical="center" wrapText="1"/>
    </xf>
    <xf numFmtId="0" fontId="37" fillId="0" borderId="47" xfId="11" applyFont="1" applyBorder="1" applyAlignment="1" applyProtection="1">
      <alignment horizontal="center" vertical="center"/>
      <protection hidden="1"/>
    </xf>
    <xf numFmtId="0" fontId="37" fillId="0" borderId="34" xfId="11" applyFont="1" applyBorder="1" applyAlignment="1" applyProtection="1">
      <alignment horizontal="center" vertical="center"/>
      <protection hidden="1"/>
    </xf>
    <xf numFmtId="0" fontId="37" fillId="0" borderId="35" xfId="11" applyFont="1" applyBorder="1" applyAlignment="1" applyProtection="1">
      <alignment horizontal="center" vertical="center"/>
      <protection hidden="1"/>
    </xf>
    <xf numFmtId="0" fontId="8" fillId="7" borderId="24" xfId="0" applyFont="1" applyFill="1" applyBorder="1" applyAlignment="1">
      <alignment horizontal="right" vertical="center"/>
    </xf>
    <xf numFmtId="0" fontId="8" fillId="7" borderId="12" xfId="0" applyFont="1" applyFill="1" applyBorder="1" applyAlignment="1">
      <alignment horizontal="right" vertical="center"/>
    </xf>
    <xf numFmtId="0" fontId="11" fillId="20" borderId="1" xfId="0" applyFont="1" applyFill="1" applyBorder="1" applyAlignment="1">
      <alignment vertical="center" wrapText="1"/>
    </xf>
    <xf numFmtId="0" fontId="34" fillId="19" borderId="1" xfId="0" applyFont="1" applyFill="1" applyBorder="1" applyAlignment="1">
      <alignment horizontal="center" vertical="center"/>
    </xf>
    <xf numFmtId="0" fontId="7" fillId="15" borderId="1" xfId="0" applyFont="1" applyFill="1" applyBorder="1" applyAlignment="1">
      <alignment horizontal="center" vertical="center"/>
    </xf>
    <xf numFmtId="0" fontId="7" fillId="13" borderId="1" xfId="0" applyFont="1" applyFill="1" applyBorder="1" applyAlignment="1">
      <alignment horizontal="center" vertical="center"/>
    </xf>
    <xf numFmtId="0" fontId="7" fillId="14" borderId="1" xfId="0" applyFont="1" applyFill="1" applyBorder="1" applyAlignment="1">
      <alignment horizontal="center" vertical="center"/>
    </xf>
    <xf numFmtId="0" fontId="7" fillId="16" borderId="1" xfId="0" applyFont="1" applyFill="1" applyBorder="1" applyAlignment="1">
      <alignment horizontal="center" vertical="center"/>
    </xf>
    <xf numFmtId="0" fontId="8" fillId="0" borderId="0" xfId="2" applyFont="1" applyAlignment="1">
      <alignment horizontal="left" vertical="center" wrapText="1"/>
    </xf>
    <xf numFmtId="0" fontId="7" fillId="0" borderId="12" xfId="0" applyFont="1" applyBorder="1" applyAlignment="1">
      <alignment vertical="center" wrapText="1"/>
    </xf>
    <xf numFmtId="0" fontId="10" fillId="5" borderId="52" xfId="2" applyFont="1" applyFill="1" applyBorder="1" applyAlignment="1">
      <alignment horizontal="center" vertical="center" wrapText="1"/>
    </xf>
    <xf numFmtId="0" fontId="7" fillId="17" borderId="32" xfId="0" applyFont="1" applyFill="1" applyBorder="1" applyAlignment="1">
      <alignment horizontal="center" vertical="center"/>
    </xf>
    <xf numFmtId="0" fontId="11" fillId="20" borderId="32" xfId="0" applyFont="1" applyFill="1" applyBorder="1" applyAlignment="1">
      <alignment vertical="center" wrapText="1"/>
    </xf>
    <xf numFmtId="0" fontId="8" fillId="0" borderId="0" xfId="4" applyFont="1" applyAlignment="1">
      <alignment horizontal="left" vertical="center" wrapText="1"/>
    </xf>
    <xf numFmtId="0" fontId="10" fillId="5" borderId="52" xfId="4" applyFont="1" applyFill="1" applyBorder="1" applyAlignment="1">
      <alignment horizontal="center" vertical="center" wrapText="1"/>
    </xf>
    <xf numFmtId="0" fontId="34" fillId="19" borderId="29" xfId="0" applyFont="1" applyFill="1" applyBorder="1" applyAlignment="1">
      <alignment horizontal="center" vertical="center"/>
    </xf>
    <xf numFmtId="0" fontId="11" fillId="0" borderId="1" xfId="0" applyFont="1" applyBorder="1" applyAlignment="1">
      <alignment vertical="center"/>
    </xf>
    <xf numFmtId="0" fontId="7" fillId="0" borderId="1" xfId="13" applyFont="1" applyBorder="1" applyAlignment="1">
      <alignment horizontal="left" vertical="center" wrapText="1"/>
    </xf>
    <xf numFmtId="9" fontId="7" fillId="0" borderId="1" xfId="13" applyNumberFormat="1" applyFont="1" applyBorder="1" applyAlignment="1">
      <alignment horizontal="left" vertical="center" wrapText="1"/>
    </xf>
    <xf numFmtId="0" fontId="7" fillId="0" borderId="32" xfId="13" applyFont="1" applyBorder="1" applyAlignment="1">
      <alignment horizontal="left" vertical="center" wrapText="1"/>
    </xf>
    <xf numFmtId="0" fontId="7" fillId="0" borderId="1" xfId="0" applyFont="1" applyBorder="1" applyAlignment="1">
      <alignment vertical="center"/>
    </xf>
    <xf numFmtId="0" fontId="7" fillId="0" borderId="6" xfId="0" applyFont="1" applyBorder="1" applyAlignment="1">
      <alignment vertical="center"/>
    </xf>
    <xf numFmtId="0" fontId="7" fillId="0" borderId="55" xfId="0" applyFont="1" applyBorder="1" applyAlignment="1">
      <alignment vertical="center"/>
    </xf>
    <xf numFmtId="0" fontId="18" fillId="9" borderId="1" xfId="0" applyFont="1" applyFill="1" applyBorder="1" applyAlignment="1">
      <alignment vertical="center" wrapText="1"/>
    </xf>
    <xf numFmtId="1" fontId="19" fillId="0" borderId="1" xfId="0" applyNumberFormat="1" applyFont="1" applyBorder="1" applyAlignment="1" applyProtection="1">
      <alignment horizontal="center" vertical="center" wrapText="1"/>
      <protection locked="0"/>
    </xf>
    <xf numFmtId="1" fontId="19" fillId="18" borderId="1" xfId="0" applyNumberFormat="1" applyFont="1" applyFill="1" applyBorder="1" applyAlignment="1">
      <alignment horizontal="center" vertical="center" wrapText="1"/>
    </xf>
    <xf numFmtId="0" fontId="19" fillId="9" borderId="30" xfId="0" applyFont="1" applyFill="1" applyBorder="1" applyAlignment="1">
      <alignment vertical="center" wrapText="1"/>
    </xf>
    <xf numFmtId="0" fontId="19" fillId="9" borderId="31" xfId="0" applyFont="1" applyFill="1" applyBorder="1" applyAlignment="1">
      <alignment vertical="center" wrapText="1"/>
    </xf>
    <xf numFmtId="0" fontId="19" fillId="9" borderId="32" xfId="0" applyFont="1" applyFill="1" applyBorder="1" applyAlignment="1">
      <alignment horizontal="center" vertical="center" wrapText="1"/>
    </xf>
    <xf numFmtId="1" fontId="19" fillId="0" borderId="32" xfId="0" applyNumberFormat="1" applyFont="1" applyBorder="1" applyAlignment="1" applyProtection="1">
      <alignment horizontal="center" vertical="center" wrapText="1"/>
      <protection locked="0"/>
    </xf>
    <xf numFmtId="1" fontId="19" fillId="18" borderId="32" xfId="0" applyNumberFormat="1" applyFont="1" applyFill="1" applyBorder="1" applyAlignment="1">
      <alignment horizontal="center" vertical="center" wrapText="1"/>
    </xf>
    <xf numFmtId="2" fontId="19" fillId="8" borderId="41" xfId="0" applyNumberFormat="1" applyFont="1" applyFill="1" applyBorder="1" applyAlignment="1" applyProtection="1">
      <alignment horizontal="center" vertical="center" wrapText="1"/>
      <protection hidden="1"/>
    </xf>
    <xf numFmtId="2" fontId="19" fillId="8" borderId="20" xfId="0" applyNumberFormat="1" applyFont="1" applyFill="1" applyBorder="1" applyAlignment="1" applyProtection="1">
      <alignment horizontal="center" vertical="center" wrapText="1"/>
      <protection hidden="1"/>
    </xf>
    <xf numFmtId="2" fontId="19" fillId="8" borderId="1" xfId="0" applyNumberFormat="1" applyFont="1" applyFill="1" applyBorder="1" applyAlignment="1" applyProtection="1">
      <alignment horizontal="center" vertical="center" wrapText="1"/>
      <protection hidden="1"/>
    </xf>
    <xf numFmtId="0" fontId="19" fillId="9" borderId="67" xfId="0" applyFont="1" applyFill="1" applyBorder="1" applyAlignment="1" applyProtection="1">
      <alignment horizontal="center" vertical="center" wrapText="1"/>
      <protection hidden="1"/>
    </xf>
    <xf numFmtId="0" fontId="19" fillId="9" borderId="57" xfId="0" applyFont="1" applyFill="1" applyBorder="1" applyAlignment="1" applyProtection="1">
      <alignment horizontal="center" vertical="center" wrapText="1"/>
      <protection hidden="1"/>
    </xf>
    <xf numFmtId="0" fontId="18" fillId="9" borderId="57" xfId="0" applyFont="1" applyFill="1" applyBorder="1" applyAlignment="1" applyProtection="1">
      <alignment vertical="center" wrapText="1"/>
      <protection hidden="1"/>
    </xf>
    <xf numFmtId="0" fontId="18" fillId="0" borderId="1" xfId="0" applyFont="1" applyBorder="1" applyAlignment="1" applyProtection="1">
      <alignment vertical="center" wrapText="1"/>
      <protection hidden="1"/>
    </xf>
    <xf numFmtId="0" fontId="18" fillId="0" borderId="1" xfId="0" applyFont="1" applyBorder="1" applyAlignment="1" applyProtection="1">
      <alignment horizontal="center" vertical="center" wrapText="1"/>
      <protection hidden="1"/>
    </xf>
    <xf numFmtId="1" fontId="18" fillId="0" borderId="1" xfId="0" applyNumberFormat="1" applyFont="1" applyBorder="1" applyAlignment="1" applyProtection="1">
      <alignment horizontal="center" vertical="center" wrapText="1"/>
      <protection hidden="1"/>
    </xf>
    <xf numFmtId="1" fontId="19" fillId="0" borderId="1" xfId="0" applyNumberFormat="1" applyFont="1" applyBorder="1" applyAlignment="1" applyProtection="1">
      <alignment horizontal="center" vertical="center" wrapText="1"/>
      <protection hidden="1"/>
    </xf>
    <xf numFmtId="0" fontId="19" fillId="9" borderId="1" xfId="0" applyFont="1" applyFill="1" applyBorder="1" applyAlignment="1" applyProtection="1">
      <alignment horizontal="center" vertical="center" wrapText="1"/>
      <protection hidden="1"/>
    </xf>
    <xf numFmtId="1" fontId="18" fillId="0" borderId="1" xfId="0" applyNumberFormat="1" applyFont="1" applyBorder="1" applyAlignment="1" applyProtection="1">
      <alignment vertical="center" wrapText="1"/>
      <protection hidden="1"/>
    </xf>
    <xf numFmtId="0" fontId="18" fillId="9" borderId="1" xfId="0" applyFont="1" applyFill="1" applyBorder="1" applyAlignment="1" applyProtection="1">
      <alignment horizontal="left" vertical="center" wrapText="1"/>
      <protection hidden="1"/>
    </xf>
    <xf numFmtId="0" fontId="18" fillId="0" borderId="55" xfId="0" applyFont="1" applyBorder="1" applyAlignment="1" applyProtection="1">
      <alignment vertical="center" wrapText="1"/>
      <protection hidden="1"/>
    </xf>
    <xf numFmtId="0" fontId="18" fillId="0" borderId="55" xfId="0" applyFont="1" applyBorder="1" applyAlignment="1" applyProtection="1">
      <alignment horizontal="center" vertical="center" wrapText="1"/>
      <protection hidden="1"/>
    </xf>
    <xf numFmtId="1" fontId="18" fillId="0" borderId="55" xfId="0" applyNumberFormat="1" applyFont="1" applyBorder="1" applyAlignment="1" applyProtection="1">
      <alignment horizontal="center" vertical="center" wrapText="1"/>
      <protection hidden="1"/>
    </xf>
    <xf numFmtId="0" fontId="18" fillId="9" borderId="57" xfId="0" applyFont="1" applyFill="1" applyBorder="1" applyAlignment="1" applyProtection="1">
      <alignment horizontal="left" vertical="center" wrapText="1"/>
      <protection hidden="1"/>
    </xf>
    <xf numFmtId="1" fontId="19" fillId="0" borderId="55" xfId="0" applyNumberFormat="1" applyFont="1" applyBorder="1" applyAlignment="1" applyProtection="1">
      <alignment horizontal="center" vertical="center" wrapText="1"/>
      <protection hidden="1"/>
    </xf>
    <xf numFmtId="1" fontId="19" fillId="0" borderId="57" xfId="0" applyNumberFormat="1" applyFont="1" applyBorder="1" applyAlignment="1" applyProtection="1">
      <alignment horizontal="center" vertical="center" wrapText="1"/>
      <protection hidden="1"/>
    </xf>
    <xf numFmtId="1" fontId="19" fillId="0" borderId="53" xfId="0" applyNumberFormat="1" applyFont="1" applyBorder="1" applyAlignment="1" applyProtection="1">
      <alignment horizontal="center" vertical="center" wrapText="1"/>
      <protection hidden="1"/>
    </xf>
    <xf numFmtId="0" fontId="19" fillId="0" borderId="77" xfId="0" applyFont="1" applyBorder="1" applyAlignment="1" applyProtection="1">
      <alignment horizontal="center" vertical="center" wrapText="1"/>
      <protection hidden="1"/>
    </xf>
    <xf numFmtId="0" fontId="19" fillId="0" borderId="53" xfId="0" applyFont="1" applyBorder="1" applyAlignment="1" applyProtection="1">
      <alignment horizontal="center" vertical="center" wrapText="1"/>
      <protection hidden="1"/>
    </xf>
    <xf numFmtId="164" fontId="10" fillId="0" borderId="30" xfId="4" applyNumberFormat="1" applyFont="1" applyBorder="1" applyAlignment="1" applyProtection="1">
      <alignment horizontal="left" vertical="center" wrapText="1"/>
      <protection hidden="1"/>
    </xf>
    <xf numFmtId="164" fontId="10" fillId="0" borderId="1" xfId="4" applyNumberFormat="1" applyFont="1" applyBorder="1" applyAlignment="1" applyProtection="1">
      <alignment horizontal="left" vertical="center" wrapText="1"/>
      <protection hidden="1"/>
    </xf>
    <xf numFmtId="0" fontId="41" fillId="0" borderId="0" xfId="0" applyFont="1"/>
    <xf numFmtId="0" fontId="42" fillId="0" borderId="0" xfId="0" applyFont="1"/>
    <xf numFmtId="0" fontId="39" fillId="23" borderId="56" xfId="11" applyFont="1" applyFill="1" applyBorder="1" applyAlignment="1">
      <alignment horizontal="center" vertical="center"/>
    </xf>
    <xf numFmtId="0" fontId="39" fillId="23" borderId="77" xfId="11" applyFont="1" applyFill="1" applyBorder="1" applyAlignment="1">
      <alignment horizontal="center" vertical="center"/>
    </xf>
    <xf numFmtId="0" fontId="39" fillId="23" borderId="55" xfId="11" applyFont="1" applyFill="1" applyBorder="1" applyAlignment="1">
      <alignment horizontal="center" vertical="center"/>
    </xf>
    <xf numFmtId="9" fontId="7" fillId="0" borderId="1" xfId="0" applyNumberFormat="1" applyFont="1" applyBorder="1" applyAlignment="1">
      <alignment horizontal="left" vertical="top" wrapText="1"/>
    </xf>
    <xf numFmtId="164" fontId="14" fillId="23" borderId="30" xfId="4" applyNumberFormat="1" applyFont="1" applyFill="1" applyBorder="1" applyAlignment="1" applyProtection="1">
      <alignment horizontal="left" vertical="center" wrapText="1"/>
      <protection hidden="1"/>
    </xf>
    <xf numFmtId="166" fontId="14" fillId="23" borderId="1" xfId="4" applyNumberFormat="1" applyFont="1" applyFill="1" applyBorder="1" applyAlignment="1" applyProtection="1">
      <alignment horizontal="left" vertical="center" wrapText="1"/>
      <protection hidden="1"/>
    </xf>
    <xf numFmtId="164" fontId="14" fillId="23" borderId="31" xfId="4" applyNumberFormat="1" applyFont="1" applyFill="1" applyBorder="1" applyAlignment="1" applyProtection="1">
      <alignment horizontal="left" vertical="center" wrapText="1"/>
      <protection hidden="1"/>
    </xf>
    <xf numFmtId="166" fontId="14" fillId="23" borderId="32" xfId="4" applyNumberFormat="1" applyFont="1" applyFill="1" applyBorder="1" applyAlignment="1" applyProtection="1">
      <alignment horizontal="left" vertical="center" wrapText="1"/>
      <protection hidden="1"/>
    </xf>
    <xf numFmtId="0" fontId="18" fillId="9" borderId="32" xfId="0" applyFont="1" applyFill="1" applyBorder="1" applyAlignment="1">
      <alignment horizontal="left" vertical="center" wrapText="1"/>
    </xf>
    <xf numFmtId="0" fontId="18" fillId="0" borderId="32" xfId="0" applyFont="1" applyBorder="1" applyAlignment="1">
      <alignment vertical="center" wrapText="1"/>
    </xf>
    <xf numFmtId="1" fontId="18" fillId="0" borderId="32" xfId="0" applyNumberFormat="1" applyFont="1" applyBorder="1" applyAlignment="1">
      <alignment horizontal="center" vertical="center" wrapText="1"/>
    </xf>
    <xf numFmtId="0" fontId="43" fillId="0" borderId="0" xfId="0" applyFont="1"/>
    <xf numFmtId="0" fontId="43" fillId="3" borderId="30" xfId="11" applyFont="1" applyFill="1" applyBorder="1" applyAlignment="1">
      <alignment vertical="center"/>
    </xf>
    <xf numFmtId="0" fontId="43" fillId="3" borderId="7" xfId="11" applyFont="1" applyFill="1" applyBorder="1" applyAlignment="1">
      <alignment vertical="center"/>
    </xf>
    <xf numFmtId="0" fontId="43" fillId="3" borderId="1" xfId="11" applyFont="1" applyFill="1" applyBorder="1" applyAlignment="1">
      <alignment vertical="center"/>
    </xf>
    <xf numFmtId="0" fontId="43" fillId="0" borderId="53" xfId="11" applyFont="1" applyBorder="1" applyAlignment="1">
      <alignment horizontal="center" vertical="center"/>
    </xf>
    <xf numFmtId="0" fontId="43" fillId="0" borderId="0" xfId="11" applyFont="1" applyAlignment="1">
      <alignment horizontal="center" vertical="center"/>
    </xf>
    <xf numFmtId="0" fontId="39" fillId="0" borderId="34" xfId="11" applyFont="1" applyBorder="1" applyAlignment="1">
      <alignment horizontal="center" vertical="center"/>
    </xf>
    <xf numFmtId="0" fontId="39" fillId="0" borderId="30" xfId="11" applyFont="1" applyBorder="1" applyAlignment="1">
      <alignment horizontal="center" vertical="center"/>
    </xf>
    <xf numFmtId="0" fontId="39" fillId="0" borderId="53" xfId="11" applyFont="1" applyBorder="1" applyAlignment="1">
      <alignment horizontal="center" vertical="center"/>
    </xf>
    <xf numFmtId="0" fontId="39" fillId="0" borderId="1" xfId="11" applyFont="1" applyBorder="1" applyAlignment="1">
      <alignment horizontal="center" vertical="center"/>
    </xf>
    <xf numFmtId="0" fontId="39" fillId="0" borderId="34" xfId="0" applyFont="1" applyBorder="1" applyAlignment="1">
      <alignment horizontal="center" vertical="center"/>
    </xf>
    <xf numFmtId="0" fontId="43" fillId="3" borderId="31" xfId="11" applyFont="1" applyFill="1" applyBorder="1" applyAlignment="1">
      <alignment vertical="center"/>
    </xf>
    <xf numFmtId="0" fontId="43" fillId="3" borderId="16" xfId="11" applyFont="1" applyFill="1" applyBorder="1" applyAlignment="1">
      <alignment vertical="center"/>
    </xf>
    <xf numFmtId="0" fontId="43" fillId="3" borderId="32" xfId="11" applyFont="1" applyFill="1" applyBorder="1" applyAlignment="1">
      <alignment vertical="center"/>
    </xf>
    <xf numFmtId="0" fontId="43" fillId="0" borderId="54" xfId="11" applyFont="1" applyBorder="1" applyAlignment="1">
      <alignment horizontal="center" vertical="center"/>
    </xf>
    <xf numFmtId="0" fontId="39" fillId="0" borderId="35" xfId="11" applyFont="1" applyBorder="1" applyAlignment="1">
      <alignment horizontal="center" vertical="center"/>
    </xf>
    <xf numFmtId="0" fontId="39" fillId="0" borderId="31" xfId="11" applyFont="1" applyBorder="1" applyAlignment="1">
      <alignment horizontal="center" vertical="center"/>
    </xf>
    <xf numFmtId="0" fontId="39" fillId="0" borderId="54" xfId="11" applyFont="1" applyBorder="1" applyAlignment="1">
      <alignment horizontal="center" vertical="center"/>
    </xf>
    <xf numFmtId="0" fontId="39" fillId="0" borderId="32" xfId="11" applyFont="1" applyBorder="1" applyAlignment="1">
      <alignment horizontal="center" vertical="center"/>
    </xf>
    <xf numFmtId="0" fontId="43" fillId="6" borderId="0" xfId="11" applyFont="1" applyFill="1"/>
    <xf numFmtId="0" fontId="43" fillId="0" borderId="0" xfId="11" applyFont="1"/>
    <xf numFmtId="0" fontId="43" fillId="6" borderId="0" xfId="11" applyFont="1" applyFill="1" applyAlignment="1">
      <alignment horizontal="center"/>
    </xf>
    <xf numFmtId="0" fontId="39" fillId="6" borderId="0" xfId="11" applyFont="1" applyFill="1" applyAlignment="1">
      <alignment horizontal="right"/>
    </xf>
    <xf numFmtId="0" fontId="39" fillId="6" borderId="0" xfId="11" applyFont="1" applyFill="1"/>
    <xf numFmtId="0" fontId="39" fillId="0" borderId="0" xfId="11" applyFont="1"/>
    <xf numFmtId="0" fontId="39" fillId="6" borderId="20" xfId="11" applyFont="1" applyFill="1" applyBorder="1" applyAlignment="1" applyProtection="1">
      <alignment horizontal="center"/>
      <protection hidden="1"/>
    </xf>
    <xf numFmtId="0" fontId="39" fillId="6" borderId="0" xfId="11" applyFont="1" applyFill="1" applyAlignment="1" applyProtection="1">
      <alignment horizontal="center"/>
      <protection hidden="1"/>
    </xf>
    <xf numFmtId="0" fontId="39" fillId="0" borderId="0" xfId="11" applyFont="1" applyProtection="1">
      <protection hidden="1"/>
    </xf>
    <xf numFmtId="0" fontId="39" fillId="6" borderId="63" xfId="11" applyFont="1" applyFill="1" applyBorder="1" applyAlignment="1" applyProtection="1">
      <alignment horizontal="center"/>
      <protection hidden="1"/>
    </xf>
    <xf numFmtId="0" fontId="39" fillId="6" borderId="40" xfId="11" applyFont="1" applyFill="1" applyBorder="1" applyAlignment="1" applyProtection="1">
      <alignment horizontal="center"/>
      <protection hidden="1"/>
    </xf>
    <xf numFmtId="0" fontId="39" fillId="6" borderId="38" xfId="11" applyFont="1" applyFill="1" applyBorder="1" applyAlignment="1" applyProtection="1">
      <alignment horizontal="center"/>
      <protection hidden="1"/>
    </xf>
    <xf numFmtId="0" fontId="43" fillId="0" borderId="0" xfId="0" applyFont="1" applyProtection="1">
      <protection hidden="1"/>
    </xf>
    <xf numFmtId="0" fontId="43" fillId="6" borderId="0" xfId="0" applyFont="1" applyFill="1" applyAlignment="1">
      <alignment horizontal="right"/>
    </xf>
    <xf numFmtId="0" fontId="39" fillId="14" borderId="20" xfId="0" applyFont="1" applyFill="1" applyBorder="1" applyAlignment="1" applyProtection="1">
      <alignment horizontal="center"/>
      <protection hidden="1"/>
    </xf>
    <xf numFmtId="0" fontId="39" fillId="0" borderId="0" xfId="0" applyFont="1" applyAlignment="1">
      <alignment horizontal="center"/>
    </xf>
    <xf numFmtId="0" fontId="39" fillId="13" borderId="20" xfId="0" applyFont="1" applyFill="1" applyBorder="1" applyAlignment="1" applyProtection="1">
      <alignment horizontal="center"/>
      <protection hidden="1"/>
    </xf>
    <xf numFmtId="0" fontId="44" fillId="15" borderId="20" xfId="0" applyFont="1" applyFill="1" applyBorder="1" applyAlignment="1" applyProtection="1">
      <alignment horizontal="center"/>
      <protection hidden="1"/>
    </xf>
    <xf numFmtId="0" fontId="44" fillId="0" borderId="0" xfId="0" applyFont="1" applyAlignment="1">
      <alignment horizontal="center"/>
    </xf>
    <xf numFmtId="0" fontId="43" fillId="0" borderId="0" xfId="11" applyFont="1" applyAlignment="1">
      <alignment horizontal="center"/>
    </xf>
    <xf numFmtId="0" fontId="43" fillId="3" borderId="7" xfId="11" applyFont="1" applyFill="1" applyBorder="1" applyAlignment="1">
      <alignment vertical="center" wrapText="1"/>
    </xf>
    <xf numFmtId="0" fontId="43" fillId="3" borderId="16" xfId="11" applyFont="1" applyFill="1" applyBorder="1" applyAlignment="1">
      <alignment vertical="center" wrapText="1"/>
    </xf>
    <xf numFmtId="0" fontId="1" fillId="0" borderId="0" xfId="0" applyFont="1"/>
    <xf numFmtId="0" fontId="1" fillId="0" borderId="0" xfId="0" applyFont="1" applyAlignment="1">
      <alignment horizontal="left"/>
    </xf>
    <xf numFmtId="0" fontId="1" fillId="0" borderId="1" xfId="0" applyFont="1" applyBorder="1" applyAlignment="1">
      <alignment horizontal="center" vertical="center" textRotation="90" wrapText="1"/>
    </xf>
    <xf numFmtId="0" fontId="1" fillId="0" borderId="0" xfId="0" applyFont="1" applyAlignment="1">
      <alignment textRotation="90"/>
    </xf>
    <xf numFmtId="0" fontId="1" fillId="0" borderId="0" xfId="0" applyFont="1" applyAlignment="1">
      <alignment horizontal="center" textRotation="90"/>
    </xf>
    <xf numFmtId="0" fontId="1" fillId="21" borderId="1" xfId="0" applyFont="1" applyFill="1" applyBorder="1" applyAlignment="1">
      <alignment horizontal="center"/>
    </xf>
    <xf numFmtId="0" fontId="1" fillId="0" borderId="1" xfId="0" applyFont="1" applyBorder="1" applyAlignment="1">
      <alignment horizontal="center"/>
    </xf>
    <xf numFmtId="0" fontId="1" fillId="12" borderId="1" xfId="0" applyFont="1" applyFill="1" applyBorder="1" applyAlignment="1">
      <alignment horizontal="center"/>
    </xf>
    <xf numFmtId="0" fontId="1" fillId="0" borderId="57" xfId="0" applyFont="1" applyBorder="1" applyAlignment="1">
      <alignment horizontal="center"/>
    </xf>
    <xf numFmtId="0" fontId="1" fillId="0" borderId="3" xfId="0" applyFont="1" applyBorder="1"/>
    <xf numFmtId="0" fontId="1" fillId="0" borderId="8" xfId="0" applyFont="1" applyBorder="1" applyAlignment="1">
      <alignment horizontal="center"/>
    </xf>
    <xf numFmtId="0" fontId="1" fillId="0" borderId="8" xfId="0" applyFont="1" applyBorder="1"/>
    <xf numFmtId="0" fontId="45" fillId="0" borderId="1" xfId="0" applyFont="1" applyBorder="1" applyAlignment="1">
      <alignment horizontal="center" wrapText="1"/>
    </xf>
    <xf numFmtId="0" fontId="11" fillId="0" borderId="32" xfId="0" applyFont="1" applyBorder="1" applyAlignment="1">
      <alignment horizontal="center" vertical="center" wrapText="1"/>
    </xf>
    <xf numFmtId="0" fontId="7" fillId="2" borderId="9" xfId="2" applyFont="1" applyFill="1" applyBorder="1" applyAlignment="1">
      <alignment horizontal="center" vertical="center" wrapText="1"/>
    </xf>
    <xf numFmtId="0" fontId="7" fillId="2" borderId="0" xfId="2" applyFont="1" applyFill="1" applyAlignment="1">
      <alignment horizontal="center" vertical="center" wrapText="1"/>
    </xf>
    <xf numFmtId="0" fontId="7" fillId="2" borderId="4" xfId="2" applyFont="1" applyFill="1" applyBorder="1" applyAlignment="1">
      <alignment horizontal="center" vertical="center" wrapText="1"/>
    </xf>
    <xf numFmtId="0" fontId="7" fillId="0" borderId="23" xfId="0" applyFont="1" applyBorder="1" applyAlignment="1">
      <alignment horizontal="center" vertical="center"/>
    </xf>
    <xf numFmtId="0" fontId="10" fillId="5" borderId="29" xfId="4" applyFont="1" applyFill="1" applyBorder="1" applyAlignment="1">
      <alignment horizontal="center" vertical="center" wrapText="1"/>
    </xf>
    <xf numFmtId="0" fontId="10" fillId="5" borderId="29" xfId="2" applyFont="1" applyFill="1" applyBorder="1" applyAlignment="1">
      <alignment horizontal="center" vertical="center" wrapText="1"/>
    </xf>
    <xf numFmtId="0" fontId="7"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32" xfId="0" applyFont="1" applyBorder="1" applyAlignment="1">
      <alignment horizontal="center" vertical="center" wrapText="1"/>
    </xf>
    <xf numFmtId="0" fontId="7" fillId="0" borderId="9" xfId="0" applyFont="1" applyBorder="1" applyAlignment="1" applyProtection="1">
      <alignment horizontal="left" vertical="center" wrapText="1"/>
      <protection locked="0"/>
    </xf>
    <xf numFmtId="0" fontId="7" fillId="0" borderId="1" xfId="0" applyFont="1" applyBorder="1" applyAlignment="1">
      <alignment horizontal="center" vertical="center" wrapText="1"/>
    </xf>
    <xf numFmtId="0" fontId="7" fillId="0" borderId="32" xfId="0" applyFont="1" applyBorder="1" applyAlignment="1">
      <alignment horizontal="left" vertical="center" wrapText="1"/>
    </xf>
    <xf numFmtId="0" fontId="7" fillId="0" borderId="29" xfId="0" applyFont="1" applyBorder="1" applyAlignment="1">
      <alignment horizontal="left" vertical="center" wrapText="1"/>
    </xf>
    <xf numFmtId="0" fontId="7" fillId="0" borderId="22" xfId="0" applyFont="1" applyBorder="1" applyAlignment="1">
      <alignment horizontal="center" vertical="center"/>
    </xf>
    <xf numFmtId="0" fontId="7" fillId="0" borderId="8" xfId="4" applyFont="1" applyBorder="1" applyAlignment="1">
      <alignment horizontal="left" vertical="center" wrapText="1"/>
    </xf>
    <xf numFmtId="0" fontId="7" fillId="0" borderId="44" xfId="4" applyFont="1" applyBorder="1" applyAlignment="1">
      <alignment horizontal="left" vertical="center" wrapText="1"/>
    </xf>
    <xf numFmtId="0" fontId="7" fillId="0" borderId="22" xfId="0" applyFont="1" applyBorder="1" applyAlignment="1">
      <alignment horizontal="center" vertical="center" wrapText="1"/>
    </xf>
    <xf numFmtId="0" fontId="20" fillId="5" borderId="1" xfId="0" applyFont="1" applyFill="1" applyBorder="1" applyAlignment="1">
      <alignment horizontal="center" vertical="center" wrapText="1"/>
    </xf>
    <xf numFmtId="0" fontId="20" fillId="5" borderId="53" xfId="0" applyFont="1" applyFill="1" applyBorder="1" applyAlignment="1">
      <alignment horizontal="center" vertical="center" wrapText="1"/>
    </xf>
    <xf numFmtId="0" fontId="43" fillId="3" borderId="59" xfId="11" applyFont="1" applyFill="1" applyBorder="1" applyAlignment="1">
      <alignment vertical="center" wrapText="1"/>
    </xf>
    <xf numFmtId="0" fontId="43" fillId="3" borderId="57" xfId="11" applyFont="1" applyFill="1" applyBorder="1" applyAlignment="1">
      <alignment vertical="center"/>
    </xf>
    <xf numFmtId="0" fontId="39" fillId="0" borderId="86" xfId="11" applyFont="1" applyBorder="1" applyAlignment="1">
      <alignment horizontal="center" vertical="center"/>
    </xf>
    <xf numFmtId="0" fontId="39" fillId="0" borderId="67" xfId="11" applyFont="1" applyBorder="1" applyAlignment="1">
      <alignment horizontal="center" vertical="center"/>
    </xf>
    <xf numFmtId="0" fontId="39" fillId="0" borderId="58" xfId="11" applyFont="1" applyBorder="1" applyAlignment="1">
      <alignment horizontal="center" vertical="center"/>
    </xf>
    <xf numFmtId="0" fontId="39" fillId="0" borderId="57" xfId="11" applyFont="1" applyBorder="1" applyAlignment="1">
      <alignment horizontal="center" vertical="center"/>
    </xf>
    <xf numFmtId="0" fontId="39" fillId="0" borderId="86" xfId="0" applyFont="1" applyBorder="1" applyAlignment="1">
      <alignment horizontal="center" vertical="center"/>
    </xf>
    <xf numFmtId="0" fontId="43" fillId="15" borderId="58" xfId="11" applyFont="1" applyFill="1" applyBorder="1" applyAlignment="1">
      <alignment horizontal="center" vertical="center"/>
    </xf>
    <xf numFmtId="0" fontId="39" fillId="5" borderId="23" xfId="0" applyFont="1" applyFill="1" applyBorder="1" applyAlignment="1">
      <alignment horizontal="center" vertical="center" wrapText="1"/>
    </xf>
    <xf numFmtId="164" fontId="18" fillId="0" borderId="30" xfId="4" applyNumberFormat="1" applyFont="1" applyBorder="1" applyAlignment="1" applyProtection="1">
      <alignment horizontal="left" vertical="center" wrapText="1"/>
      <protection hidden="1"/>
    </xf>
    <xf numFmtId="166" fontId="18" fillId="0" borderId="1" xfId="4" applyNumberFormat="1" applyFont="1" applyBorder="1" applyAlignment="1" applyProtection="1">
      <alignment horizontal="left" vertical="center" wrapText="1"/>
      <protection hidden="1"/>
    </xf>
    <xf numFmtId="0" fontId="40" fillId="0" borderId="63" xfId="0" applyFont="1" applyBorder="1" applyAlignment="1">
      <alignment vertical="center"/>
    </xf>
    <xf numFmtId="0" fontId="7" fillId="0" borderId="38" xfId="4" applyFont="1" applyBorder="1" applyAlignment="1">
      <alignment horizontal="left" vertical="center" wrapText="1"/>
    </xf>
    <xf numFmtId="0" fontId="7" fillId="0" borderId="40" xfId="4" applyFont="1" applyBorder="1" applyAlignment="1">
      <alignment horizontal="left" vertical="center" wrapText="1"/>
    </xf>
    <xf numFmtId="0" fontId="30" fillId="6" borderId="0" xfId="0" applyFont="1" applyFill="1" applyAlignment="1">
      <alignment vertical="center"/>
    </xf>
    <xf numFmtId="0" fontId="31" fillId="6" borderId="0" xfId="0" applyFont="1" applyFill="1" applyAlignment="1">
      <alignment vertical="center"/>
    </xf>
    <xf numFmtId="0" fontId="29" fillId="6" borderId="0" xfId="0" applyFont="1" applyFill="1" applyAlignment="1">
      <alignment vertical="center" wrapText="1"/>
    </xf>
    <xf numFmtId="0" fontId="39" fillId="0" borderId="47" xfId="11" applyFont="1" applyBorder="1" applyAlignment="1">
      <alignment horizontal="center" vertical="center"/>
    </xf>
    <xf numFmtId="0" fontId="39" fillId="23" borderId="35" xfId="0" applyFont="1" applyFill="1" applyBorder="1" applyAlignment="1">
      <alignment horizontal="center" vertical="center" wrapText="1"/>
    </xf>
    <xf numFmtId="0" fontId="43" fillId="6" borderId="30" xfId="11" applyFont="1" applyFill="1" applyBorder="1" applyAlignment="1">
      <alignment vertical="center"/>
    </xf>
    <xf numFmtId="0" fontId="43" fillId="6" borderId="7" xfId="11" applyFont="1" applyFill="1" applyBorder="1" applyAlignment="1">
      <alignment vertical="center" wrapText="1"/>
    </xf>
    <xf numFmtId="0" fontId="43" fillId="6" borderId="7" xfId="11" applyFont="1" applyFill="1" applyBorder="1" applyAlignment="1">
      <alignment vertical="center"/>
    </xf>
    <xf numFmtId="0" fontId="43" fillId="6" borderId="1" xfId="11" applyFont="1" applyFill="1" applyBorder="1" applyAlignment="1">
      <alignment vertical="center"/>
    </xf>
    <xf numFmtId="0" fontId="43" fillId="6" borderId="53" xfId="11" applyFont="1" applyFill="1" applyBorder="1" applyAlignment="1">
      <alignment horizontal="center" vertical="center"/>
    </xf>
    <xf numFmtId="0" fontId="43" fillId="6" borderId="0" xfId="11" applyFont="1" applyFill="1" applyAlignment="1">
      <alignment horizontal="center" vertical="center"/>
    </xf>
    <xf numFmtId="0" fontId="39" fillId="6" borderId="34" xfId="11" applyFont="1" applyFill="1" applyBorder="1" applyAlignment="1">
      <alignment horizontal="center" vertical="center"/>
    </xf>
    <xf numFmtId="0" fontId="39" fillId="6" borderId="30" xfId="11" applyFont="1" applyFill="1" applyBorder="1" applyAlignment="1">
      <alignment horizontal="center" vertical="center"/>
    </xf>
    <xf numFmtId="0" fontId="39" fillId="6" borderId="53" xfId="11" applyFont="1" applyFill="1" applyBorder="1" applyAlignment="1">
      <alignment horizontal="center" vertical="center"/>
    </xf>
    <xf numFmtId="0" fontId="39" fillId="6" borderId="1" xfId="11" applyFont="1" applyFill="1" applyBorder="1" applyAlignment="1">
      <alignment horizontal="center" vertical="center"/>
    </xf>
    <xf numFmtId="0" fontId="39" fillId="6" borderId="34" xfId="0" applyFont="1" applyFill="1" applyBorder="1" applyAlignment="1">
      <alignment horizontal="center" vertical="center"/>
    </xf>
    <xf numFmtId="0" fontId="43" fillId="6" borderId="0" xfId="0" applyFont="1" applyFill="1"/>
    <xf numFmtId="0" fontId="39" fillId="0" borderId="0" xfId="11" applyFont="1" applyAlignment="1" applyProtection="1">
      <alignment horizontal="center"/>
      <protection hidden="1"/>
    </xf>
    <xf numFmtId="0" fontId="39" fillId="0" borderId="0" xfId="0" applyFont="1" applyAlignment="1">
      <alignment horizontal="center" vertical="center" wrapText="1"/>
    </xf>
    <xf numFmtId="0" fontId="39" fillId="0" borderId="0" xfId="0" applyFont="1" applyAlignment="1">
      <alignment horizontal="center" vertical="center"/>
    </xf>
    <xf numFmtId="0" fontId="43" fillId="0" borderId="25" xfId="0" applyFont="1" applyBorder="1"/>
    <xf numFmtId="0" fontId="43" fillId="6" borderId="26" xfId="11" applyFont="1" applyFill="1" applyBorder="1" applyAlignment="1">
      <alignment horizontal="center"/>
    </xf>
    <xf numFmtId="0" fontId="43" fillId="6" borderId="11" xfId="11" applyFont="1" applyFill="1" applyBorder="1" applyAlignment="1">
      <alignment horizontal="center"/>
    </xf>
    <xf numFmtId="0" fontId="7" fillId="0" borderId="6" xfId="4" applyFont="1" applyBorder="1" applyAlignment="1">
      <alignment horizontal="left" vertical="top" wrapText="1"/>
    </xf>
    <xf numFmtId="0" fontId="11" fillId="0" borderId="13" xfId="0" applyFont="1" applyBorder="1" applyAlignment="1">
      <alignment vertical="center"/>
    </xf>
    <xf numFmtId="0" fontId="11" fillId="0" borderId="13" xfId="0" applyFont="1" applyBorder="1" applyAlignment="1">
      <alignment vertical="center" wrapText="1"/>
    </xf>
    <xf numFmtId="0" fontId="41" fillId="6" borderId="0" xfId="0" applyFont="1" applyFill="1"/>
    <xf numFmtId="0" fontId="46" fillId="6" borderId="0" xfId="0" applyFont="1" applyFill="1"/>
    <xf numFmtId="0" fontId="47" fillId="6" borderId="0" xfId="0" applyFont="1" applyFill="1"/>
    <xf numFmtId="0" fontId="41" fillId="6" borderId="0" xfId="0" applyFont="1" applyFill="1" applyAlignment="1">
      <alignment vertical="top"/>
    </xf>
    <xf numFmtId="0" fontId="41" fillId="6" borderId="0" xfId="0" applyFont="1" applyFill="1" applyAlignment="1">
      <alignment horizontal="center"/>
    </xf>
    <xf numFmtId="0" fontId="42" fillId="6" borderId="0" xfId="0" applyFont="1" applyFill="1"/>
    <xf numFmtId="0" fontId="48" fillId="6" borderId="0" xfId="0" applyFont="1" applyFill="1" applyAlignment="1" applyProtection="1">
      <alignment vertical="center"/>
      <protection locked="0"/>
    </xf>
    <xf numFmtId="0" fontId="48" fillId="6" borderId="0" xfId="0" applyFont="1" applyFill="1" applyProtection="1">
      <protection locked="0"/>
    </xf>
    <xf numFmtId="0" fontId="41" fillId="6" borderId="0" xfId="0" applyFont="1" applyFill="1" applyProtection="1">
      <protection locked="0"/>
    </xf>
    <xf numFmtId="0" fontId="49" fillId="6" borderId="0" xfId="0" applyFont="1" applyFill="1"/>
    <xf numFmtId="0" fontId="48" fillId="6" borderId="0" xfId="0" applyFont="1" applyFill="1" applyAlignment="1">
      <alignment vertical="center"/>
    </xf>
    <xf numFmtId="0" fontId="48" fillId="6" borderId="0" xfId="0" applyFont="1" applyFill="1"/>
    <xf numFmtId="0" fontId="50" fillId="6" borderId="0" xfId="1" applyFont="1" applyFill="1"/>
    <xf numFmtId="0" fontId="51" fillId="6" borderId="0" xfId="1" applyFont="1" applyFill="1"/>
    <xf numFmtId="167" fontId="48" fillId="6" borderId="0" xfId="0" applyNumberFormat="1" applyFont="1" applyFill="1" applyAlignment="1" applyProtection="1">
      <alignment vertical="center"/>
      <protection locked="0"/>
    </xf>
    <xf numFmtId="0" fontId="19" fillId="9" borderId="57" xfId="0" applyFont="1" applyFill="1" applyBorder="1" applyAlignment="1">
      <alignment horizontal="center" vertical="center" wrapText="1"/>
    </xf>
    <xf numFmtId="0" fontId="18" fillId="9" borderId="57" xfId="0" applyFont="1" applyFill="1" applyBorder="1" applyAlignment="1">
      <alignment horizontal="left" vertical="center" wrapText="1"/>
    </xf>
    <xf numFmtId="0" fontId="18" fillId="0" borderId="57" xfId="0" applyFont="1" applyBorder="1" applyAlignment="1">
      <alignment vertical="center" wrapText="1"/>
    </xf>
    <xf numFmtId="0" fontId="14" fillId="0" borderId="57" xfId="0" applyFont="1" applyBorder="1" applyAlignment="1">
      <alignment horizontal="center" vertical="center" wrapText="1"/>
    </xf>
    <xf numFmtId="1" fontId="18" fillId="0" borderId="57" xfId="0" applyNumberFormat="1" applyFont="1" applyBorder="1" applyAlignment="1">
      <alignment horizontal="center" vertical="center" wrapText="1"/>
    </xf>
    <xf numFmtId="1" fontId="19" fillId="0" borderId="57" xfId="0" applyNumberFormat="1" applyFont="1" applyBorder="1" applyAlignment="1" applyProtection="1">
      <alignment horizontal="center" vertical="center" wrapText="1"/>
      <protection locked="0"/>
    </xf>
    <xf numFmtId="1" fontId="19" fillId="18" borderId="57" xfId="0" applyNumberFormat="1" applyFont="1" applyFill="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7" fillId="3" borderId="18" xfId="2" applyFont="1" applyFill="1" applyBorder="1" applyAlignment="1">
      <alignment horizontal="left" vertical="center" wrapText="1"/>
    </xf>
    <xf numFmtId="0" fontId="7" fillId="3" borderId="7" xfId="2" applyFont="1" applyFill="1" applyBorder="1" applyAlignment="1">
      <alignment horizontal="left" vertical="center" wrapText="1"/>
    </xf>
    <xf numFmtId="0" fontId="7" fillId="3" borderId="19" xfId="2" applyFont="1" applyFill="1" applyBorder="1" applyAlignment="1">
      <alignment horizontal="left" vertical="center" wrapText="1"/>
    </xf>
    <xf numFmtId="0" fontId="7" fillId="3" borderId="16" xfId="2" applyFont="1" applyFill="1" applyBorder="1" applyAlignment="1">
      <alignment horizontal="left" vertical="center" wrapText="1"/>
    </xf>
    <xf numFmtId="0" fontId="7" fillId="0" borderId="14" xfId="2" applyFont="1" applyBorder="1" applyAlignment="1" applyProtection="1">
      <alignment horizontal="left" vertical="center" wrapText="1"/>
      <protection locked="0"/>
    </xf>
    <xf numFmtId="0" fontId="7" fillId="0" borderId="45" xfId="2" applyFont="1" applyBorder="1" applyAlignment="1" applyProtection="1">
      <alignment horizontal="left" vertical="center" wrapText="1"/>
      <protection locked="0"/>
    </xf>
    <xf numFmtId="0" fontId="7" fillId="0" borderId="6" xfId="2" applyFont="1" applyBorder="1" applyAlignment="1" applyProtection="1">
      <alignment horizontal="left" vertical="center" wrapText="1"/>
      <protection locked="0"/>
    </xf>
    <xf numFmtId="0" fontId="7" fillId="0" borderId="44" xfId="2" applyFont="1" applyBorder="1" applyAlignment="1" applyProtection="1">
      <alignment horizontal="left" vertical="center" wrapText="1"/>
      <protection locked="0"/>
    </xf>
    <xf numFmtId="0" fontId="16" fillId="7" borderId="18" xfId="2" applyFont="1" applyFill="1" applyBorder="1" applyAlignment="1">
      <alignment horizontal="left" vertical="center" wrapText="1"/>
    </xf>
    <xf numFmtId="0" fontId="16" fillId="7" borderId="8" xfId="2" applyFont="1" applyFill="1" applyBorder="1" applyAlignment="1">
      <alignment horizontal="left" vertical="center" wrapText="1"/>
    </xf>
    <xf numFmtId="0" fontId="16" fillId="7" borderId="44" xfId="2" applyFont="1" applyFill="1" applyBorder="1" applyAlignment="1">
      <alignment horizontal="left" vertical="center" wrapText="1"/>
    </xf>
    <xf numFmtId="0" fontId="8" fillId="3" borderId="18" xfId="4" applyFont="1" applyFill="1" applyBorder="1" applyAlignment="1">
      <alignment horizontal="left" vertical="center" wrapText="1"/>
    </xf>
    <xf numFmtId="0" fontId="8" fillId="3" borderId="7" xfId="4" applyFont="1" applyFill="1" applyBorder="1" applyAlignment="1">
      <alignment horizontal="left" vertical="center" wrapText="1"/>
    </xf>
    <xf numFmtId="0" fontId="7" fillId="0" borderId="6" xfId="4" applyFont="1" applyBorder="1" applyAlignment="1" applyProtection="1">
      <alignment horizontal="left" vertical="center" wrapText="1"/>
      <protection locked="0"/>
    </xf>
    <xf numFmtId="0" fontId="7" fillId="0" borderId="44" xfId="4" applyFont="1" applyBorder="1" applyAlignment="1" applyProtection="1">
      <alignment horizontal="left" vertical="center" wrapText="1"/>
      <protection locked="0"/>
    </xf>
    <xf numFmtId="0" fontId="7" fillId="2" borderId="27"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2" borderId="26" xfId="2" applyFont="1" applyFill="1" applyBorder="1" applyAlignment="1">
      <alignment horizontal="center" vertical="center" wrapText="1"/>
    </xf>
    <xf numFmtId="0" fontId="7" fillId="2" borderId="0" xfId="2" applyFont="1" applyFill="1" applyAlignment="1">
      <alignment horizontal="center" vertical="center" wrapText="1"/>
    </xf>
    <xf numFmtId="0" fontId="7" fillId="2" borderId="48"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3" borderId="30" xfId="2" applyFont="1" applyFill="1" applyBorder="1" applyAlignment="1">
      <alignment horizontal="left" vertical="center" wrapText="1"/>
    </xf>
    <xf numFmtId="0" fontId="7" fillId="3" borderId="1" xfId="2" applyFont="1" applyFill="1" applyBorder="1" applyAlignment="1">
      <alignment horizontal="left" vertical="center" wrapText="1"/>
    </xf>
    <xf numFmtId="0" fontId="13" fillId="5" borderId="18"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44" xfId="2" applyFont="1" applyFill="1" applyBorder="1" applyAlignment="1">
      <alignment horizontal="left" vertical="center" wrapText="1"/>
    </xf>
    <xf numFmtId="0" fontId="10" fillId="0" borderId="30" xfId="4" applyFont="1" applyBorder="1" applyAlignment="1" applyProtection="1">
      <alignment vertical="center"/>
      <protection hidden="1"/>
    </xf>
    <xf numFmtId="0" fontId="10" fillId="0" borderId="1" xfId="4" applyFont="1" applyBorder="1" applyAlignment="1" applyProtection="1">
      <alignment vertical="center"/>
      <protection hidden="1"/>
    </xf>
    <xf numFmtId="164" fontId="14" fillId="0" borderId="1" xfId="4" applyNumberFormat="1" applyFont="1" applyBorder="1" applyAlignment="1" applyProtection="1">
      <alignment horizontal="left" vertical="center" wrapText="1"/>
      <protection hidden="1"/>
    </xf>
    <xf numFmtId="164" fontId="14" fillId="0" borderId="53" xfId="4" applyNumberFormat="1" applyFont="1" applyBorder="1" applyAlignment="1" applyProtection="1">
      <alignment horizontal="left" vertical="center" wrapText="1"/>
      <protection hidden="1"/>
    </xf>
    <xf numFmtId="0" fontId="14" fillId="23" borderId="32" xfId="4" applyFont="1" applyFill="1" applyBorder="1" applyAlignment="1" applyProtection="1">
      <alignment horizontal="left" vertical="top" wrapText="1"/>
      <protection hidden="1"/>
    </xf>
    <xf numFmtId="0" fontId="14" fillId="23" borderId="54" xfId="4" applyFont="1" applyFill="1" applyBorder="1" applyAlignment="1" applyProtection="1">
      <alignment horizontal="left" vertical="top" wrapText="1"/>
      <protection hidden="1"/>
    </xf>
    <xf numFmtId="0" fontId="14" fillId="23" borderId="1" xfId="4" applyFont="1" applyFill="1" applyBorder="1" applyAlignment="1" applyProtection="1">
      <alignment horizontal="left" vertical="top" wrapText="1"/>
      <protection hidden="1"/>
    </xf>
    <xf numFmtId="0" fontId="14" fillId="23" borderId="53" xfId="4" applyFont="1" applyFill="1" applyBorder="1" applyAlignment="1" applyProtection="1">
      <alignment horizontal="left" vertical="top" wrapText="1"/>
      <protection hidden="1"/>
    </xf>
    <xf numFmtId="0" fontId="14" fillId="23" borderId="1" xfId="4" applyFont="1" applyFill="1" applyBorder="1" applyAlignment="1" applyProtection="1">
      <alignment horizontal="left" vertical="top"/>
      <protection hidden="1"/>
    </xf>
    <xf numFmtId="0" fontId="14" fillId="23" borderId="53" xfId="4" applyFont="1" applyFill="1" applyBorder="1" applyAlignment="1" applyProtection="1">
      <alignment horizontal="left" vertical="top"/>
      <protection hidden="1"/>
    </xf>
    <xf numFmtId="0" fontId="16" fillId="7" borderId="30" xfId="2" applyFont="1" applyFill="1" applyBorder="1" applyAlignment="1" applyProtection="1">
      <alignment horizontal="left" vertical="center" wrapText="1"/>
      <protection hidden="1"/>
    </xf>
    <xf numFmtId="0" fontId="16" fillId="7" borderId="1" xfId="2" applyFont="1" applyFill="1" applyBorder="1" applyAlignment="1" applyProtection="1">
      <alignment horizontal="left" vertical="center" wrapText="1"/>
      <protection hidden="1"/>
    </xf>
    <xf numFmtId="0" fontId="16" fillId="7" borderId="53" xfId="2" applyFont="1" applyFill="1" applyBorder="1" applyAlignment="1" applyProtection="1">
      <alignment horizontal="left" vertical="center" wrapText="1"/>
      <protection hidden="1"/>
    </xf>
    <xf numFmtId="0" fontId="10" fillId="0" borderId="1" xfId="4" applyFont="1" applyBorder="1" applyAlignment="1" applyProtection="1">
      <alignment horizontal="left" vertical="center" wrapText="1"/>
      <protection hidden="1"/>
    </xf>
    <xf numFmtId="0" fontId="10" fillId="0" borderId="53" xfId="4" applyFont="1" applyBorder="1" applyAlignment="1" applyProtection="1">
      <alignment horizontal="left" vertical="center" wrapText="1"/>
      <protection hidden="1"/>
    </xf>
    <xf numFmtId="0" fontId="7" fillId="2" borderId="28" xfId="2" applyFont="1" applyFill="1" applyBorder="1" applyAlignment="1">
      <alignment horizontal="center" vertical="center" wrapText="1"/>
    </xf>
    <xf numFmtId="0" fontId="7" fillId="2" borderId="29" xfId="2" applyFont="1" applyFill="1" applyBorder="1" applyAlignment="1">
      <alignment horizontal="center" vertical="center" wrapText="1"/>
    </xf>
    <xf numFmtId="0" fontId="7" fillId="2" borderId="52" xfId="2" applyFont="1" applyFill="1" applyBorder="1" applyAlignment="1">
      <alignment horizontal="center" vertical="center" wrapText="1"/>
    </xf>
    <xf numFmtId="0" fontId="7" fillId="2" borderId="30"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2" borderId="53" xfId="2" applyFont="1" applyFill="1" applyBorder="1" applyAlignment="1">
      <alignment horizontal="center" vertical="center" wrapText="1"/>
    </xf>
    <xf numFmtId="0" fontId="14" fillId="0" borderId="1" xfId="4" quotePrefix="1" applyFont="1" applyBorder="1" applyAlignment="1" applyProtection="1">
      <alignment horizontal="left" vertical="center"/>
      <protection hidden="1"/>
    </xf>
    <xf numFmtId="0" fontId="14" fillId="0" borderId="53" xfId="4" quotePrefix="1" applyFont="1" applyBorder="1" applyAlignment="1" applyProtection="1">
      <alignment horizontal="left" vertical="center"/>
      <protection hidden="1"/>
    </xf>
    <xf numFmtId="0" fontId="15" fillId="0" borderId="1" xfId="4" applyFont="1" applyBorder="1" applyAlignment="1" applyProtection="1">
      <alignment horizontal="left" vertical="top" wrapText="1"/>
      <protection hidden="1"/>
    </xf>
    <xf numFmtId="0" fontId="15" fillId="0" borderId="53" xfId="4" applyFont="1" applyBorder="1" applyAlignment="1" applyProtection="1">
      <alignment horizontal="left" vertical="top" wrapText="1"/>
      <protection hidden="1"/>
    </xf>
    <xf numFmtId="0" fontId="13" fillId="5" borderId="30" xfId="2" applyFont="1" applyFill="1" applyBorder="1" applyAlignment="1">
      <alignment horizontal="left" vertical="center" wrapText="1"/>
    </xf>
    <xf numFmtId="0" fontId="13" fillId="5" borderId="1" xfId="2" applyFont="1" applyFill="1" applyBorder="1" applyAlignment="1">
      <alignment horizontal="left" vertical="center" wrapText="1"/>
    </xf>
    <xf numFmtId="0" fontId="13" fillId="5" borderId="53" xfId="2" applyFont="1" applyFill="1" applyBorder="1" applyAlignment="1">
      <alignment horizontal="left" vertical="center" wrapText="1"/>
    </xf>
    <xf numFmtId="0" fontId="7" fillId="2" borderId="27" xfId="4" applyFont="1" applyFill="1" applyBorder="1" applyAlignment="1">
      <alignment horizontal="center" vertical="center" wrapText="1"/>
    </xf>
    <xf numFmtId="0" fontId="7" fillId="2" borderId="83" xfId="4" applyFont="1" applyFill="1" applyBorder="1" applyAlignment="1">
      <alignment horizontal="center" vertical="center" wrapText="1"/>
    </xf>
    <xf numFmtId="0" fontId="7" fillId="2" borderId="26" xfId="4" applyFont="1" applyFill="1" applyBorder="1" applyAlignment="1">
      <alignment horizontal="center" vertical="center" wrapText="1"/>
    </xf>
    <xf numFmtId="0" fontId="7" fillId="2" borderId="84" xfId="4" applyFont="1" applyFill="1" applyBorder="1" applyAlignment="1">
      <alignment horizontal="center" vertical="center" wrapText="1"/>
    </xf>
    <xf numFmtId="0" fontId="7" fillId="2" borderId="48" xfId="4" applyFont="1" applyFill="1" applyBorder="1" applyAlignment="1">
      <alignment horizontal="center" vertical="center" wrapText="1"/>
    </xf>
    <xf numFmtId="0" fontId="7" fillId="2" borderId="85" xfId="4" applyFont="1" applyFill="1" applyBorder="1" applyAlignment="1">
      <alignment horizontal="center" vertical="center" wrapText="1"/>
    </xf>
    <xf numFmtId="0" fontId="13" fillId="5" borderId="19" xfId="4" applyFont="1" applyFill="1" applyBorder="1" applyAlignment="1">
      <alignment horizontal="left" vertical="center" wrapText="1"/>
    </xf>
    <xf numFmtId="0" fontId="13" fillId="5" borderId="15" xfId="4" applyFont="1" applyFill="1" applyBorder="1" applyAlignment="1">
      <alignment horizontal="left" vertical="center" wrapText="1"/>
    </xf>
    <xf numFmtId="0" fontId="13" fillId="5" borderId="45" xfId="4" applyFont="1" applyFill="1" applyBorder="1" applyAlignment="1">
      <alignment horizontal="left" vertical="center" wrapText="1"/>
    </xf>
    <xf numFmtId="0" fontId="13" fillId="0" borderId="69" xfId="4" applyFont="1" applyBorder="1" applyAlignment="1">
      <alignment horizontal="left" vertical="center" wrapText="1"/>
    </xf>
    <xf numFmtId="0" fontId="13" fillId="0" borderId="70" xfId="4" applyFont="1" applyBorder="1" applyAlignment="1">
      <alignment horizontal="left" vertical="center" wrapText="1"/>
    </xf>
    <xf numFmtId="0" fontId="13" fillId="0" borderId="71" xfId="4" applyFont="1" applyBorder="1" applyAlignment="1">
      <alignment horizontal="left" vertical="center" wrapText="1"/>
    </xf>
    <xf numFmtId="0" fontId="16" fillId="3" borderId="36" xfId="4" applyFont="1" applyFill="1" applyBorder="1" applyAlignment="1">
      <alignment horizontal="left" vertical="center" wrapText="1"/>
    </xf>
    <xf numFmtId="0" fontId="16" fillId="3" borderId="21" xfId="4" applyFont="1" applyFill="1" applyBorder="1" applyAlignment="1">
      <alignment horizontal="left" vertical="center" wrapText="1"/>
    </xf>
    <xf numFmtId="0" fontId="16" fillId="3" borderId="41" xfId="4" applyFont="1" applyFill="1" applyBorder="1" applyAlignment="1">
      <alignment horizontal="left" vertical="center" wrapText="1"/>
    </xf>
    <xf numFmtId="0" fontId="14" fillId="0" borderId="51" xfId="4" applyFont="1" applyBorder="1" applyAlignment="1">
      <alignment vertical="center" wrapText="1"/>
    </xf>
    <xf numFmtId="0" fontId="14" fillId="0" borderId="43" xfId="4" applyFont="1" applyBorder="1" applyAlignment="1">
      <alignment vertical="center" wrapText="1"/>
    </xf>
    <xf numFmtId="0" fontId="14" fillId="0" borderId="6" xfId="4" applyFont="1" applyBorder="1" applyAlignment="1">
      <alignment vertical="center" wrapText="1"/>
    </xf>
    <xf numFmtId="0" fontId="14" fillId="0" borderId="44" xfId="4" applyFont="1" applyBorder="1" applyAlignment="1">
      <alignment vertical="center" wrapText="1"/>
    </xf>
    <xf numFmtId="0" fontId="16" fillId="3" borderId="19" xfId="4" applyFont="1" applyFill="1" applyBorder="1" applyAlignment="1">
      <alignment horizontal="left" vertical="center" wrapText="1"/>
    </xf>
    <xf numFmtId="0" fontId="16" fillId="3" borderId="15" xfId="4" applyFont="1" applyFill="1" applyBorder="1" applyAlignment="1">
      <alignment horizontal="left" vertical="center" wrapText="1"/>
    </xf>
    <xf numFmtId="0" fontId="16" fillId="3" borderId="45" xfId="4" applyFont="1" applyFill="1" applyBorder="1" applyAlignment="1">
      <alignment horizontal="left" vertical="center" wrapText="1"/>
    </xf>
    <xf numFmtId="0" fontId="16" fillId="3" borderId="18" xfId="4" applyFont="1" applyFill="1" applyBorder="1" applyAlignment="1">
      <alignment horizontal="left" vertical="center" wrapText="1"/>
    </xf>
    <xf numFmtId="0" fontId="16" fillId="3" borderId="8" xfId="4" applyFont="1" applyFill="1" applyBorder="1" applyAlignment="1">
      <alignment horizontal="left" vertical="center" wrapText="1"/>
    </xf>
    <xf numFmtId="0" fontId="16" fillId="3" borderId="44" xfId="4" applyFont="1" applyFill="1" applyBorder="1" applyAlignment="1">
      <alignment horizontal="left" vertical="center" wrapText="1"/>
    </xf>
    <xf numFmtId="0" fontId="14" fillId="0" borderId="72" xfId="4" applyFont="1" applyBorder="1" applyAlignment="1">
      <alignment vertical="top" wrapText="1"/>
    </xf>
    <xf numFmtId="0" fontId="14" fillId="0" borderId="10" xfId="4" applyFont="1" applyBorder="1" applyAlignment="1">
      <alignment vertical="top" wrapText="1"/>
    </xf>
    <xf numFmtId="0" fontId="14" fillId="0" borderId="51" xfId="4" applyFont="1" applyBorder="1" applyAlignment="1">
      <alignment wrapText="1"/>
    </xf>
    <xf numFmtId="0" fontId="14" fillId="0" borderId="43" xfId="4" applyFont="1" applyBorder="1" applyAlignment="1">
      <alignment wrapText="1"/>
    </xf>
    <xf numFmtId="0" fontId="14" fillId="0" borderId="6" xfId="4" applyFont="1" applyBorder="1" applyAlignment="1">
      <alignment vertical="top" wrapText="1"/>
    </xf>
    <xf numFmtId="0" fontId="14" fillId="0" borderId="44" xfId="4" applyFont="1" applyBorder="1" applyAlignment="1">
      <alignment vertical="top" wrapText="1"/>
    </xf>
    <xf numFmtId="0" fontId="10" fillId="0" borderId="6" xfId="4" applyFont="1" applyBorder="1" applyAlignment="1">
      <alignment vertical="top" wrapText="1"/>
    </xf>
    <xf numFmtId="0" fontId="10" fillId="0" borderId="44" xfId="4" applyFont="1" applyBorder="1" applyAlignment="1">
      <alignment vertical="top" wrapText="1"/>
    </xf>
    <xf numFmtId="0" fontId="14" fillId="0" borderId="79" xfId="4" quotePrefix="1" applyFont="1" applyBorder="1" applyAlignment="1">
      <alignment vertical="top" wrapText="1"/>
    </xf>
    <xf numFmtId="0" fontId="14" fillId="0" borderId="13" xfId="4" applyFont="1" applyBorder="1" applyAlignment="1">
      <alignment vertical="top" wrapText="1"/>
    </xf>
    <xf numFmtId="0" fontId="14" fillId="0" borderId="75" xfId="4" applyFont="1" applyBorder="1" applyAlignment="1">
      <alignment horizontal="center" vertical="center" wrapText="1"/>
    </xf>
    <xf numFmtId="0" fontId="14" fillId="0" borderId="76" xfId="4" applyFont="1" applyBorder="1" applyAlignment="1">
      <alignment horizontal="center" vertical="center" wrapText="1"/>
    </xf>
    <xf numFmtId="0" fontId="22" fillId="0" borderId="0" xfId="1" applyFont="1" applyAlignment="1">
      <alignment vertical="center" wrapText="1"/>
    </xf>
    <xf numFmtId="0" fontId="14" fillId="0" borderId="14" xfId="4" applyFont="1" applyBorder="1" applyAlignment="1">
      <alignment vertical="top" wrapText="1"/>
    </xf>
    <xf numFmtId="0" fontId="14" fillId="0" borderId="45" xfId="4" applyFont="1" applyBorder="1" applyAlignment="1">
      <alignment vertical="top" wrapText="1"/>
    </xf>
    <xf numFmtId="0" fontId="14" fillId="0" borderId="39" xfId="4" applyFont="1" applyBorder="1" applyAlignment="1">
      <alignment vertical="top" wrapText="1"/>
    </xf>
    <xf numFmtId="0" fontId="14" fillId="0" borderId="41" xfId="4" applyFont="1" applyBorder="1" applyAlignment="1">
      <alignment vertical="top" wrapText="1"/>
    </xf>
    <xf numFmtId="0" fontId="14" fillId="0" borderId="6" xfId="4" quotePrefix="1" applyFont="1" applyBorder="1" applyAlignment="1">
      <alignment vertical="top" wrapText="1"/>
    </xf>
    <xf numFmtId="0" fontId="14" fillId="0" borderId="44" xfId="4" quotePrefix="1" applyFont="1" applyBorder="1" applyAlignment="1">
      <alignment vertical="top" wrapText="1"/>
    </xf>
    <xf numFmtId="0" fontId="14" fillId="0" borderId="51" xfId="4" applyFont="1" applyBorder="1" applyAlignment="1">
      <alignment vertical="top" wrapText="1"/>
    </xf>
    <xf numFmtId="0" fontId="14" fillId="0" borderId="43" xfId="4" applyFont="1" applyBorder="1" applyAlignment="1">
      <alignment vertical="top" wrapText="1"/>
    </xf>
    <xf numFmtId="0" fontId="39" fillId="5" borderId="28" xfId="11" applyFont="1" applyFill="1" applyBorder="1" applyAlignment="1">
      <alignment horizontal="center" vertical="center"/>
    </xf>
    <xf numFmtId="0" fontId="39" fillId="5" borderId="30" xfId="11" applyFont="1" applyFill="1" applyBorder="1" applyAlignment="1">
      <alignment horizontal="center" vertical="center"/>
    </xf>
    <xf numFmtId="0" fontId="39" fillId="5" borderId="29" xfId="11" applyFont="1" applyFill="1" applyBorder="1" applyAlignment="1">
      <alignment horizontal="center" vertical="center"/>
    </xf>
    <xf numFmtId="0" fontId="39" fillId="5" borderId="1" xfId="11" applyFont="1" applyFill="1" applyBorder="1" applyAlignment="1">
      <alignment horizontal="center" vertical="center"/>
    </xf>
    <xf numFmtId="0" fontId="39" fillId="5" borderId="63" xfId="11" applyFont="1" applyFill="1" applyBorder="1" applyAlignment="1">
      <alignment horizontal="center" vertical="center"/>
    </xf>
    <xf numFmtId="0" fontId="39" fillId="5" borderId="38" xfId="11" applyFont="1" applyFill="1" applyBorder="1" applyAlignment="1">
      <alignment horizontal="center" vertical="center"/>
    </xf>
    <xf numFmtId="0" fontId="39" fillId="5" borderId="40" xfId="11" applyFont="1" applyFill="1" applyBorder="1" applyAlignment="1">
      <alignment horizontal="center" vertical="center"/>
    </xf>
    <xf numFmtId="0" fontId="39" fillId="5" borderId="33" xfId="0" applyFont="1" applyFill="1" applyBorder="1" applyAlignment="1">
      <alignment horizontal="center" vertical="center"/>
    </xf>
    <xf numFmtId="0" fontId="39" fillId="5" borderId="86" xfId="0" applyFont="1" applyFill="1" applyBorder="1" applyAlignment="1">
      <alignment horizontal="center" vertical="center"/>
    </xf>
    <xf numFmtId="0" fontId="39" fillId="5" borderId="33" xfId="11" applyFont="1" applyFill="1" applyBorder="1" applyAlignment="1">
      <alignment horizontal="center" vertical="center" wrapText="1"/>
    </xf>
    <xf numFmtId="0" fontId="39" fillId="5" borderId="86" xfId="11" applyFont="1" applyFill="1" applyBorder="1" applyAlignment="1">
      <alignment horizontal="center" vertical="center" wrapText="1"/>
    </xf>
    <xf numFmtId="0" fontId="39" fillId="5" borderId="23" xfId="0" applyFont="1" applyFill="1" applyBorder="1" applyAlignment="1">
      <alignment horizontal="center" vertical="center" wrapText="1"/>
    </xf>
    <xf numFmtId="0" fontId="39" fillId="5" borderId="25" xfId="0" applyFont="1" applyFill="1" applyBorder="1" applyAlignment="1">
      <alignment horizontal="center" vertical="center" wrapText="1"/>
    </xf>
    <xf numFmtId="0" fontId="39" fillId="5" borderId="52" xfId="11" applyFont="1" applyFill="1" applyBorder="1" applyAlignment="1">
      <alignment horizontal="center" vertical="center"/>
    </xf>
    <xf numFmtId="0" fontId="39" fillId="5" borderId="53" xfId="11" applyFont="1" applyFill="1" applyBorder="1" applyAlignment="1">
      <alignment horizontal="center" vertical="center"/>
    </xf>
    <xf numFmtId="0" fontId="8" fillId="3" borderId="39" xfId="4" applyFont="1" applyFill="1" applyBorder="1" applyAlignment="1">
      <alignment horizontal="left" vertical="center" wrapText="1"/>
    </xf>
    <xf numFmtId="0" fontId="8" fillId="3" borderId="37" xfId="4" applyFont="1" applyFill="1" applyBorder="1" applyAlignment="1">
      <alignment horizontal="left" vertical="center" wrapText="1"/>
    </xf>
    <xf numFmtId="0" fontId="7" fillId="6" borderId="36" xfId="0" applyFont="1" applyFill="1" applyBorder="1" applyAlignment="1" applyProtection="1">
      <alignment horizontal="right" vertical="center"/>
      <protection locked="0"/>
    </xf>
    <xf numFmtId="0" fontId="7" fillId="6" borderId="21" xfId="0" applyFont="1" applyFill="1" applyBorder="1" applyAlignment="1" applyProtection="1">
      <alignment horizontal="right" vertical="center"/>
      <protection locked="0"/>
    </xf>
    <xf numFmtId="0" fontId="7" fillId="6" borderId="41" xfId="0" applyFont="1" applyFill="1" applyBorder="1" applyAlignment="1" applyProtection="1">
      <alignment horizontal="right" vertical="center"/>
      <protection locked="0"/>
    </xf>
    <xf numFmtId="1" fontId="7" fillId="0" borderId="53" xfId="0" applyNumberFormat="1" applyFont="1" applyBorder="1" applyAlignment="1" applyProtection="1">
      <alignment horizontal="center" vertical="center"/>
      <protection hidden="1"/>
    </xf>
    <xf numFmtId="1" fontId="7" fillId="0" borderId="54" xfId="0" applyNumberFormat="1" applyFont="1" applyBorder="1" applyAlignment="1" applyProtection="1">
      <alignment horizontal="center" vertical="center"/>
      <protection hidden="1"/>
    </xf>
    <xf numFmtId="0" fontId="10" fillId="5" borderId="36" xfId="4" applyFont="1" applyFill="1" applyBorder="1" applyAlignment="1">
      <alignment horizontal="left" vertical="center" wrapText="1"/>
    </xf>
    <xf numFmtId="0" fontId="10" fillId="5" borderId="21" xfId="4" applyFont="1" applyFill="1" applyBorder="1" applyAlignment="1">
      <alignment horizontal="left" vertical="center" wrapText="1"/>
    </xf>
    <xf numFmtId="0" fontId="10" fillId="5" borderId="9" xfId="4" applyFont="1" applyFill="1" applyBorder="1" applyAlignment="1">
      <alignment horizontal="left" vertical="center" wrapText="1"/>
    </xf>
    <xf numFmtId="0" fontId="10" fillId="5" borderId="10" xfId="4" applyFont="1" applyFill="1" applyBorder="1" applyAlignment="1">
      <alignment horizontal="left" vertical="center" wrapText="1"/>
    </xf>
    <xf numFmtId="1" fontId="7" fillId="10" borderId="63" xfId="0" applyNumberFormat="1" applyFont="1" applyFill="1" applyBorder="1" applyAlignment="1" applyProtection="1">
      <alignment horizontal="center" vertical="center" shrinkToFit="1"/>
      <protection locked="0"/>
    </xf>
    <xf numFmtId="1" fontId="7" fillId="10" borderId="40" xfId="0" applyNumberFormat="1" applyFont="1" applyFill="1" applyBorder="1" applyAlignment="1" applyProtection="1">
      <alignment horizontal="center" vertical="center" shrinkToFit="1"/>
      <protection locked="0"/>
    </xf>
    <xf numFmtId="0" fontId="13" fillId="5" borderId="17" xfId="2" applyFont="1" applyFill="1" applyBorder="1" applyAlignment="1">
      <alignment horizontal="left" vertical="center" wrapText="1"/>
    </xf>
    <xf numFmtId="0" fontId="13" fillId="5" borderId="42" xfId="2" applyFont="1" applyFill="1" applyBorder="1" applyAlignment="1">
      <alignment horizontal="left" vertical="center" wrapText="1"/>
    </xf>
    <xf numFmtId="0" fontId="13" fillId="5" borderId="43" xfId="2" applyFont="1" applyFill="1" applyBorder="1" applyAlignment="1">
      <alignment horizontal="left" vertical="center" wrapText="1"/>
    </xf>
    <xf numFmtId="0" fontId="7" fillId="0" borderId="30"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1" xfId="0" applyFont="1" applyBorder="1" applyAlignment="1">
      <alignment horizontal="center" vertical="center" wrapText="1"/>
    </xf>
    <xf numFmtId="0" fontId="8" fillId="3" borderId="30" xfId="4" applyFont="1" applyFill="1" applyBorder="1" applyAlignment="1">
      <alignment horizontal="left" vertical="center" wrapText="1"/>
    </xf>
    <xf numFmtId="0" fontId="8" fillId="3" borderId="1" xfId="4" applyFont="1" applyFill="1" applyBorder="1" applyAlignment="1">
      <alignment horizontal="left" vertical="center" wrapText="1"/>
    </xf>
    <xf numFmtId="0" fontId="7" fillId="0" borderId="1" xfId="4" applyFont="1" applyBorder="1" applyAlignment="1">
      <alignment horizontal="left" vertical="top" wrapText="1"/>
    </xf>
    <xf numFmtId="0" fontId="7" fillId="0" borderId="53" xfId="4" applyFont="1" applyBorder="1" applyAlignment="1">
      <alignment horizontal="left" vertical="top" wrapText="1"/>
    </xf>
    <xf numFmtId="0" fontId="7" fillId="6" borderId="1" xfId="2" applyFont="1" applyFill="1" applyBorder="1" applyAlignment="1">
      <alignment horizontal="left" vertical="top" wrapText="1"/>
    </xf>
    <xf numFmtId="0" fontId="7" fillId="6" borderId="53" xfId="2" applyFont="1" applyFill="1" applyBorder="1" applyAlignment="1">
      <alignment horizontal="left" vertical="top" wrapText="1"/>
    </xf>
    <xf numFmtId="0" fontId="8" fillId="3" borderId="31" xfId="4" applyFont="1" applyFill="1" applyBorder="1" applyAlignment="1">
      <alignment horizontal="left" vertical="center" wrapText="1"/>
    </xf>
    <xf numFmtId="0" fontId="8" fillId="3" borderId="32" xfId="4" applyFont="1" applyFill="1" applyBorder="1" applyAlignment="1">
      <alignment horizontal="left" vertical="center" wrapText="1"/>
    </xf>
    <xf numFmtId="0" fontId="7" fillId="0" borderId="32" xfId="4" applyFont="1" applyBorder="1" applyAlignment="1">
      <alignment horizontal="left" vertical="top" wrapText="1"/>
    </xf>
    <xf numFmtId="0" fontId="7" fillId="0" borderId="54" xfId="4" applyFont="1" applyBorder="1" applyAlignment="1">
      <alignment horizontal="left" vertical="top" wrapText="1"/>
    </xf>
    <xf numFmtId="0" fontId="16" fillId="3" borderId="30" xfId="4" applyFont="1" applyFill="1" applyBorder="1" applyAlignment="1">
      <alignment horizontal="left" vertical="center" wrapText="1"/>
    </xf>
    <xf numFmtId="0" fontId="16" fillId="3" borderId="1" xfId="4" applyFont="1" applyFill="1" applyBorder="1" applyAlignment="1">
      <alignment horizontal="left" vertical="center" wrapText="1"/>
    </xf>
    <xf numFmtId="0" fontId="10" fillId="5" borderId="28" xfId="4" applyFont="1" applyFill="1" applyBorder="1" applyAlignment="1">
      <alignment horizontal="center" vertical="center" wrapText="1"/>
    </xf>
    <xf numFmtId="0" fontId="10" fillId="5" borderId="29" xfId="4" applyFont="1" applyFill="1" applyBorder="1" applyAlignment="1">
      <alignment horizontal="center" vertical="center" wrapText="1"/>
    </xf>
    <xf numFmtId="0" fontId="8" fillId="3" borderId="67" xfId="4" applyFont="1" applyFill="1" applyBorder="1" applyAlignment="1">
      <alignment horizontal="left" vertical="center" wrapText="1"/>
    </xf>
    <xf numFmtId="0" fontId="8" fillId="3" borderId="2" xfId="4" applyFont="1" applyFill="1" applyBorder="1" applyAlignment="1">
      <alignment horizontal="left" vertical="center" wrapText="1"/>
    </xf>
    <xf numFmtId="0" fontId="7" fillId="0" borderId="60" xfId="4" applyFont="1" applyBorder="1" applyAlignment="1">
      <alignment horizontal="left" vertical="top" wrapText="1"/>
    </xf>
    <xf numFmtId="0" fontId="7" fillId="0" borderId="4" xfId="4" applyFont="1" applyBorder="1" applyAlignment="1">
      <alignment horizontal="left" vertical="top" wrapText="1"/>
    </xf>
    <xf numFmtId="0" fontId="7" fillId="0" borderId="49" xfId="4" applyFont="1" applyBorder="1" applyAlignment="1">
      <alignment horizontal="left" vertical="top" wrapText="1"/>
    </xf>
    <xf numFmtId="0" fontId="8" fillId="3" borderId="57" xfId="4" applyFont="1" applyFill="1" applyBorder="1" applyAlignment="1">
      <alignment horizontal="left" vertical="center" wrapText="1"/>
    </xf>
    <xf numFmtId="0" fontId="8" fillId="3" borderId="18" xfId="2" applyFont="1" applyFill="1" applyBorder="1" applyAlignment="1">
      <alignment horizontal="left" vertical="center" wrapText="1"/>
    </xf>
    <xf numFmtId="0" fontId="8" fillId="3" borderId="7" xfId="2" applyFont="1" applyFill="1" applyBorder="1" applyAlignment="1">
      <alignment horizontal="left" vertical="center" wrapText="1"/>
    </xf>
    <xf numFmtId="0" fontId="7" fillId="0" borderId="2" xfId="2" applyFont="1" applyBorder="1" applyAlignment="1">
      <alignment horizontal="left" vertical="top" wrapText="1"/>
    </xf>
    <xf numFmtId="0" fontId="7" fillId="0" borderId="3" xfId="2" applyFont="1" applyBorder="1" applyAlignment="1">
      <alignment horizontal="left" vertical="top" wrapText="1"/>
    </xf>
    <xf numFmtId="0" fontId="7" fillId="0" borderId="50" xfId="2" applyFont="1" applyBorder="1" applyAlignment="1">
      <alignment horizontal="left" vertical="top" wrapText="1"/>
    </xf>
    <xf numFmtId="0" fontId="8" fillId="3" borderId="30" xfId="2" applyFont="1" applyFill="1" applyBorder="1" applyAlignment="1">
      <alignment horizontal="left" vertical="center" wrapText="1"/>
    </xf>
    <xf numFmtId="0" fontId="8" fillId="3" borderId="1" xfId="2" applyFont="1" applyFill="1" applyBorder="1" applyAlignment="1">
      <alignment horizontal="left" vertical="center" wrapText="1"/>
    </xf>
    <xf numFmtId="0" fontId="7" fillId="0" borderId="36" xfId="0" applyFont="1" applyBorder="1" applyAlignment="1" applyProtection="1">
      <alignment horizontal="right" vertical="center"/>
      <protection locked="0"/>
    </xf>
    <xf numFmtId="0" fontId="7" fillId="0" borderId="21" xfId="0" applyFont="1" applyBorder="1" applyAlignment="1" applyProtection="1">
      <alignment horizontal="right" vertical="center"/>
      <protection locked="0"/>
    </xf>
    <xf numFmtId="0" fontId="7" fillId="0" borderId="37" xfId="0" applyFont="1" applyBorder="1" applyAlignment="1" applyProtection="1">
      <alignment horizontal="right" vertical="center"/>
      <protection locked="0"/>
    </xf>
    <xf numFmtId="0" fontId="7" fillId="10" borderId="29" xfId="0" applyFont="1" applyFill="1" applyBorder="1" applyAlignment="1" applyProtection="1">
      <alignment horizontal="center" vertical="center" shrinkToFit="1"/>
      <protection locked="0"/>
    </xf>
    <xf numFmtId="0" fontId="10" fillId="5" borderId="36" xfId="2" applyFont="1" applyFill="1" applyBorder="1" applyAlignment="1">
      <alignment horizontal="left" vertical="center" wrapText="1"/>
    </xf>
    <xf numFmtId="0" fontId="10" fillId="5" borderId="21" xfId="2" applyFont="1" applyFill="1" applyBorder="1" applyAlignment="1">
      <alignment horizontal="left" vertical="center" wrapText="1"/>
    </xf>
    <xf numFmtId="0" fontId="10" fillId="5" borderId="41" xfId="2" applyFont="1" applyFill="1" applyBorder="1" applyAlignment="1">
      <alignment horizontal="left" vertical="center" wrapText="1"/>
    </xf>
    <xf numFmtId="0" fontId="16" fillId="6" borderId="1" xfId="4" applyFont="1" applyFill="1" applyBorder="1" applyAlignment="1">
      <alignment horizontal="left" vertical="center" wrapText="1"/>
    </xf>
    <xf numFmtId="0" fontId="16" fillId="6" borderId="53" xfId="4" applyFont="1" applyFill="1" applyBorder="1" applyAlignment="1">
      <alignment horizontal="left" vertical="center" wrapText="1"/>
    </xf>
    <xf numFmtId="0" fontId="7" fillId="0" borderId="63" xfId="0" applyFont="1" applyBorder="1" applyAlignment="1" applyProtection="1">
      <alignment horizontal="left" vertical="center" wrapText="1"/>
      <protection locked="0"/>
    </xf>
    <xf numFmtId="0" fontId="7" fillId="0" borderId="38" xfId="0" applyFont="1" applyBorder="1" applyAlignment="1" applyProtection="1">
      <alignment horizontal="left" vertical="center" wrapText="1"/>
      <protection locked="0"/>
    </xf>
    <xf numFmtId="0" fontId="7" fillId="0" borderId="40"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21" xfId="0" applyFont="1" applyBorder="1" applyAlignment="1">
      <alignment horizontal="center" vertical="center" wrapText="1"/>
    </xf>
    <xf numFmtId="0" fontId="7" fillId="0" borderId="36"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41" xfId="0" applyFont="1" applyBorder="1" applyAlignment="1" applyProtection="1">
      <alignment horizontal="left" vertical="center" wrapText="1"/>
      <protection locked="0"/>
    </xf>
    <xf numFmtId="1" fontId="7" fillId="10" borderId="14" xfId="0" applyNumberFormat="1" applyFont="1" applyFill="1" applyBorder="1" applyAlignment="1" applyProtection="1">
      <alignment horizontal="center" vertical="center"/>
      <protection locked="0"/>
    </xf>
    <xf numFmtId="1" fontId="7" fillId="10" borderId="45" xfId="0" applyNumberFormat="1" applyFont="1" applyFill="1" applyBorder="1" applyAlignment="1" applyProtection="1">
      <alignment horizontal="center" vertical="center"/>
      <protection locked="0"/>
    </xf>
    <xf numFmtId="0" fontId="16" fillId="3" borderId="30" xfId="2" applyFont="1" applyFill="1" applyBorder="1" applyAlignment="1">
      <alignment horizontal="left" vertical="center" wrapText="1"/>
    </xf>
    <xf numFmtId="0" fontId="16" fillId="3" borderId="1" xfId="2" applyFont="1" applyFill="1" applyBorder="1" applyAlignment="1">
      <alignment horizontal="left" vertical="center" wrapText="1"/>
    </xf>
    <xf numFmtId="0" fontId="7" fillId="0" borderId="1" xfId="2" applyFont="1" applyBorder="1" applyAlignment="1">
      <alignment horizontal="left" vertical="top" wrapText="1"/>
    </xf>
    <xf numFmtId="0" fontId="7" fillId="0" borderId="53" xfId="2" applyFont="1" applyBorder="1" applyAlignment="1">
      <alignment horizontal="left" vertical="top" wrapText="1"/>
    </xf>
    <xf numFmtId="0" fontId="8" fillId="3" borderId="31" xfId="2" applyFont="1" applyFill="1" applyBorder="1" applyAlignment="1">
      <alignment horizontal="left" vertical="center" wrapText="1"/>
    </xf>
    <xf numFmtId="0" fontId="8" fillId="3" borderId="32" xfId="2" applyFont="1" applyFill="1" applyBorder="1" applyAlignment="1">
      <alignment horizontal="left" vertical="center" wrapText="1"/>
    </xf>
    <xf numFmtId="0" fontId="7" fillId="0" borderId="12" xfId="0" applyFont="1" applyBorder="1" applyAlignment="1">
      <alignment horizontal="center" vertical="center" wrapText="1"/>
    </xf>
    <xf numFmtId="0" fontId="7" fillId="0" borderId="32" xfId="2" applyFont="1" applyBorder="1" applyAlignment="1">
      <alignment horizontal="left" vertical="top" wrapText="1"/>
    </xf>
    <xf numFmtId="0" fontId="7" fillId="0" borderId="54" xfId="2" applyFont="1" applyBorder="1" applyAlignment="1">
      <alignment horizontal="left" vertical="top" wrapText="1"/>
    </xf>
    <xf numFmtId="0" fontId="10" fillId="5" borderId="28" xfId="2" applyFont="1" applyFill="1" applyBorder="1" applyAlignment="1">
      <alignment horizontal="center" vertical="center" wrapText="1"/>
    </xf>
    <xf numFmtId="0" fontId="10" fillId="5" borderId="29" xfId="2" applyFont="1" applyFill="1" applyBorder="1" applyAlignment="1">
      <alignment horizontal="center" vertical="center" wrapText="1"/>
    </xf>
    <xf numFmtId="0" fontId="16" fillId="6" borderId="1" xfId="2" applyFont="1" applyFill="1" applyBorder="1" applyAlignment="1">
      <alignment horizontal="left" vertical="center" wrapText="1"/>
    </xf>
    <xf numFmtId="0" fontId="16" fillId="6" borderId="53" xfId="2" applyFont="1" applyFill="1" applyBorder="1" applyAlignment="1">
      <alignment horizontal="left" vertical="center" wrapText="1"/>
    </xf>
    <xf numFmtId="0" fontId="8" fillId="3" borderId="24" xfId="2" applyFont="1" applyFill="1" applyBorder="1" applyAlignment="1">
      <alignment horizontal="left" vertical="center" wrapText="1"/>
    </xf>
    <xf numFmtId="0" fontId="8" fillId="3" borderId="68" xfId="2" applyFont="1" applyFill="1" applyBorder="1" applyAlignment="1">
      <alignment horizontal="left" vertical="center" wrapText="1"/>
    </xf>
    <xf numFmtId="0" fontId="7" fillId="6" borderId="30"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6" borderId="31" xfId="0" applyFont="1" applyFill="1" applyBorder="1" applyAlignment="1">
      <alignment horizontal="left" vertical="center" wrapText="1"/>
    </xf>
    <xf numFmtId="0" fontId="7" fillId="6" borderId="32" xfId="0" applyFont="1" applyFill="1" applyBorder="1" applyAlignment="1">
      <alignment horizontal="left" vertical="center" wrapText="1"/>
    </xf>
    <xf numFmtId="0" fontId="14" fillId="0" borderId="0" xfId="4" applyFont="1" applyAlignment="1">
      <alignment horizontal="center" vertical="center" wrapText="1"/>
    </xf>
    <xf numFmtId="0" fontId="10" fillId="3" borderId="67" xfId="2" applyFont="1" applyFill="1" applyBorder="1" applyAlignment="1">
      <alignment horizontal="right" vertical="center" wrapText="1"/>
    </xf>
    <xf numFmtId="0" fontId="10" fillId="3" borderId="56" xfId="2" applyFont="1" applyFill="1" applyBorder="1" applyAlignment="1">
      <alignment horizontal="right" vertical="center" wrapText="1"/>
    </xf>
    <xf numFmtId="0" fontId="10" fillId="3" borderId="76" xfId="2" applyFont="1" applyFill="1" applyBorder="1" applyAlignment="1">
      <alignment horizontal="right" vertical="center" wrapText="1"/>
    </xf>
    <xf numFmtId="0" fontId="14" fillId="6" borderId="2" xfId="4" applyFont="1" applyFill="1" applyBorder="1" applyAlignment="1">
      <alignment horizontal="left" vertical="center" wrapText="1"/>
    </xf>
    <xf numFmtId="0" fontId="14" fillId="6" borderId="3" xfId="4" applyFont="1" applyFill="1" applyBorder="1" applyAlignment="1">
      <alignment horizontal="left" vertical="center" wrapText="1"/>
    </xf>
    <xf numFmtId="0" fontId="14" fillId="6" borderId="50" xfId="4" applyFont="1" applyFill="1" applyBorder="1" applyAlignment="1">
      <alignment horizontal="left" vertical="center" wrapText="1"/>
    </xf>
    <xf numFmtId="0" fontId="14" fillId="6" borderId="60" xfId="4" applyFont="1" applyFill="1" applyBorder="1" applyAlignment="1">
      <alignment horizontal="left" vertical="center" wrapText="1"/>
    </xf>
    <xf numFmtId="0" fontId="14" fillId="6" borderId="4" xfId="4" applyFont="1" applyFill="1" applyBorder="1" applyAlignment="1">
      <alignment horizontal="left" vertical="center" wrapText="1"/>
    </xf>
    <xf numFmtId="0" fontId="14" fillId="6" borderId="49" xfId="4" applyFont="1" applyFill="1" applyBorder="1" applyAlignment="1">
      <alignment horizontal="left" vertical="center" wrapText="1"/>
    </xf>
    <xf numFmtId="0" fontId="14" fillId="6" borderId="79" xfId="4" applyFont="1" applyFill="1" applyBorder="1" applyAlignment="1">
      <alignment horizontal="left" vertical="center" wrapText="1"/>
    </xf>
    <xf numFmtId="0" fontId="14" fillId="6" borderId="12" xfId="4" applyFont="1" applyFill="1" applyBorder="1" applyAlignment="1">
      <alignment horizontal="left" vertical="center" wrapText="1"/>
    </xf>
    <xf numFmtId="0" fontId="14" fillId="6" borderId="13" xfId="4" applyFont="1" applyFill="1" applyBorder="1" applyAlignment="1">
      <alignment horizontal="left" vertical="center" wrapText="1"/>
    </xf>
    <xf numFmtId="0" fontId="13" fillId="5" borderId="48" xfId="2" applyFont="1" applyFill="1" applyBorder="1" applyAlignment="1">
      <alignment horizontal="left" vertical="center" wrapText="1"/>
    </xf>
    <xf numFmtId="0" fontId="13" fillId="5" borderId="4" xfId="2" applyFont="1" applyFill="1" applyBorder="1" applyAlignment="1">
      <alignment horizontal="left" vertical="center" wrapText="1"/>
    </xf>
    <xf numFmtId="0" fontId="13" fillId="5" borderId="49" xfId="2" applyFont="1" applyFill="1" applyBorder="1" applyAlignment="1">
      <alignment horizontal="left" vertical="center" wrapText="1"/>
    </xf>
    <xf numFmtId="0" fontId="10" fillId="3" borderId="75" xfId="2" applyFont="1" applyFill="1" applyBorder="1" applyAlignment="1">
      <alignment horizontal="right" vertical="center" wrapText="1"/>
    </xf>
    <xf numFmtId="0" fontId="14" fillId="6" borderId="72" xfId="4" applyFont="1" applyFill="1" applyBorder="1" applyAlignment="1">
      <alignment horizontal="left" vertical="center" wrapText="1"/>
    </xf>
    <xf numFmtId="0" fontId="14" fillId="6" borderId="9" xfId="4" applyFont="1" applyFill="1" applyBorder="1" applyAlignment="1">
      <alignment horizontal="left" vertical="center" wrapText="1"/>
    </xf>
    <xf numFmtId="0" fontId="14" fillId="6" borderId="10" xfId="4" applyFont="1" applyFill="1" applyBorder="1" applyAlignment="1">
      <alignment horizontal="left" vertical="center" wrapText="1"/>
    </xf>
    <xf numFmtId="0" fontId="7"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32" xfId="0" applyFont="1" applyFill="1" applyBorder="1" applyAlignment="1">
      <alignment horizontal="center" vertical="center" wrapText="1"/>
    </xf>
    <xf numFmtId="0" fontId="7" fillId="6" borderId="32" xfId="0" applyFont="1" applyFill="1" applyBorder="1" applyAlignment="1">
      <alignment horizontal="center" vertical="center" wrapText="1"/>
    </xf>
    <xf numFmtId="1" fontId="7" fillId="6" borderId="53" xfId="0" applyNumberFormat="1" applyFont="1" applyFill="1" applyBorder="1" applyAlignment="1" applyProtection="1">
      <alignment horizontal="center" vertical="center"/>
      <protection hidden="1"/>
    </xf>
    <xf numFmtId="1" fontId="7" fillId="6" borderId="54" xfId="0" applyNumberFormat="1" applyFont="1" applyFill="1" applyBorder="1" applyAlignment="1" applyProtection="1">
      <alignment horizontal="center" vertical="center"/>
      <protection hidden="1"/>
    </xf>
    <xf numFmtId="0" fontId="16" fillId="0" borderId="1" xfId="4" applyFont="1" applyBorder="1" applyAlignment="1">
      <alignment horizontal="left" vertical="center" wrapText="1"/>
    </xf>
    <xf numFmtId="0" fontId="16" fillId="0" borderId="53" xfId="4" applyFont="1" applyBorder="1" applyAlignment="1">
      <alignment horizontal="left" vertical="center" wrapText="1"/>
    </xf>
    <xf numFmtId="0" fontId="8" fillId="3" borderId="61" xfId="2" applyFont="1" applyFill="1" applyBorder="1" applyAlignment="1">
      <alignment horizontal="center" vertical="center" wrapText="1"/>
    </xf>
    <xf numFmtId="0" fontId="8" fillId="3" borderId="59" xfId="2" applyFont="1" applyFill="1" applyBorder="1" applyAlignment="1">
      <alignment horizontal="center" vertical="center" wrapText="1"/>
    </xf>
    <xf numFmtId="0" fontId="8" fillId="3" borderId="48" xfId="2" applyFont="1" applyFill="1" applyBorder="1" applyAlignment="1">
      <alignment horizontal="center" vertical="center" wrapText="1"/>
    </xf>
    <xf numFmtId="0" fontId="8" fillId="3" borderId="5" xfId="2" applyFont="1" applyFill="1" applyBorder="1" applyAlignment="1">
      <alignment horizontal="center" vertical="center" wrapText="1"/>
    </xf>
    <xf numFmtId="0" fontId="7" fillId="0" borderId="2" xfId="4" applyFont="1" applyBorder="1" applyAlignment="1">
      <alignment horizontal="left" vertical="top" wrapText="1"/>
    </xf>
    <xf numFmtId="0" fontId="7" fillId="0" borderId="3" xfId="4" applyFont="1" applyBorder="1" applyAlignment="1">
      <alignment horizontal="left" vertical="top" wrapText="1"/>
    </xf>
    <xf numFmtId="0" fontId="7" fillId="0" borderId="50" xfId="4" applyFont="1" applyBorder="1" applyAlignment="1">
      <alignment horizontal="left" vertical="top" wrapText="1"/>
    </xf>
    <xf numFmtId="0" fontId="7" fillId="6" borderId="57" xfId="2" applyFont="1" applyFill="1" applyBorder="1" applyAlignment="1">
      <alignment horizontal="left" vertical="top" wrapText="1"/>
    </xf>
    <xf numFmtId="0" fontId="7" fillId="6" borderId="58" xfId="2" applyFont="1" applyFill="1" applyBorder="1" applyAlignment="1">
      <alignment horizontal="left" vertical="top" wrapText="1"/>
    </xf>
    <xf numFmtId="0" fontId="16" fillId="5" borderId="36" xfId="2" applyFont="1" applyFill="1" applyBorder="1" applyAlignment="1">
      <alignment horizontal="left" vertical="center" wrapText="1"/>
    </xf>
    <xf numFmtId="0" fontId="7" fillId="0" borderId="36" xfId="0" applyFont="1" applyBorder="1" applyAlignment="1">
      <alignment horizontal="right" vertical="center"/>
    </xf>
    <xf numFmtId="0" fontId="7" fillId="0" borderId="21" xfId="0" applyFont="1" applyBorder="1" applyAlignment="1">
      <alignment horizontal="right" vertical="center"/>
    </xf>
    <xf numFmtId="0" fontId="7" fillId="0" borderId="37" xfId="0" applyFont="1" applyBorder="1" applyAlignment="1">
      <alignment horizontal="right" vertical="center"/>
    </xf>
    <xf numFmtId="0" fontId="7" fillId="0" borderId="30" xfId="0" applyFont="1" applyBorder="1" applyAlignment="1">
      <alignment horizontal="left" vertical="center" wrapText="1"/>
    </xf>
    <xf numFmtId="0" fontId="7" fillId="0" borderId="1" xfId="0" applyFont="1" applyBorder="1" applyAlignment="1">
      <alignment horizontal="left" vertical="center" wrapText="1"/>
    </xf>
    <xf numFmtId="0" fontId="14" fillId="0" borderId="31" xfId="0" applyFont="1" applyBorder="1" applyAlignment="1">
      <alignment horizontal="left" vertical="center" wrapText="1"/>
    </xf>
    <xf numFmtId="0" fontId="14" fillId="0" borderId="32" xfId="0" applyFont="1" applyBorder="1" applyAlignment="1">
      <alignment horizontal="left" vertical="center" wrapText="1"/>
    </xf>
    <xf numFmtId="0" fontId="16" fillId="0" borderId="1" xfId="2" applyFont="1" applyBorder="1" applyAlignment="1">
      <alignment horizontal="left" vertical="center" wrapText="1"/>
    </xf>
    <xf numFmtId="0" fontId="16" fillId="0" borderId="53" xfId="2" applyFont="1" applyBorder="1" applyAlignment="1">
      <alignment horizontal="left" vertical="center" wrapText="1"/>
    </xf>
    <xf numFmtId="0" fontId="7" fillId="0" borderId="6" xfId="2" applyFont="1" applyBorder="1" applyAlignment="1">
      <alignment horizontal="left" vertical="top" wrapText="1"/>
    </xf>
    <xf numFmtId="0" fontId="7" fillId="0" borderId="8" xfId="2" applyFont="1" applyBorder="1" applyAlignment="1">
      <alignment horizontal="left" vertical="top" wrapText="1"/>
    </xf>
    <xf numFmtId="0" fontId="7" fillId="0" borderId="44" xfId="2" applyFont="1" applyBorder="1" applyAlignment="1">
      <alignment horizontal="left" vertical="top" wrapText="1"/>
    </xf>
    <xf numFmtId="0" fontId="7" fillId="0" borderId="6" xfId="2" applyFont="1" applyBorder="1" applyAlignment="1">
      <alignment horizontal="left" vertical="center" wrapText="1"/>
    </xf>
    <xf numFmtId="0" fontId="7" fillId="0" borderId="8" xfId="2" applyFont="1" applyBorder="1" applyAlignment="1">
      <alignment horizontal="left" vertical="center" wrapText="1"/>
    </xf>
    <xf numFmtId="0" fontId="7" fillId="0" borderId="44" xfId="2" applyFont="1" applyBorder="1" applyAlignment="1">
      <alignment horizontal="left" vertical="center" wrapText="1"/>
    </xf>
    <xf numFmtId="1" fontId="7" fillId="0" borderId="53" xfId="0" applyNumberFormat="1" applyFont="1" applyBorder="1" applyAlignment="1" applyProtection="1">
      <alignment horizontal="center" vertical="center" wrapText="1"/>
      <protection hidden="1"/>
    </xf>
    <xf numFmtId="1" fontId="7" fillId="0" borderId="54" xfId="0" applyNumberFormat="1" applyFont="1" applyBorder="1" applyAlignment="1" applyProtection="1">
      <alignment horizontal="center" vertical="center" wrapText="1"/>
      <protection hidden="1"/>
    </xf>
    <xf numFmtId="0" fontId="7" fillId="6" borderId="6" xfId="4" applyFont="1" applyFill="1" applyBorder="1" applyAlignment="1">
      <alignment horizontal="left" vertical="top" wrapText="1"/>
    </xf>
    <xf numFmtId="0" fontId="7" fillId="6" borderId="8" xfId="4" applyFont="1" applyFill="1" applyBorder="1" applyAlignment="1">
      <alignment horizontal="left" vertical="top" wrapText="1"/>
    </xf>
    <xf numFmtId="0" fontId="7" fillId="6" borderId="44" xfId="4" applyFont="1" applyFill="1" applyBorder="1" applyAlignment="1">
      <alignment horizontal="left" vertical="top" wrapText="1"/>
    </xf>
    <xf numFmtId="0" fontId="7" fillId="10" borderId="39" xfId="0" applyFont="1" applyFill="1" applyBorder="1" applyAlignment="1" applyProtection="1">
      <alignment horizontal="center" vertical="center"/>
      <protection locked="0"/>
    </xf>
    <xf numFmtId="0" fontId="7" fillId="10" borderId="41" xfId="0" applyFont="1" applyFill="1" applyBorder="1" applyAlignment="1" applyProtection="1">
      <alignment horizontal="center" vertical="center"/>
      <protection locked="0"/>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7" fillId="0" borderId="22" xfId="0" applyFont="1" applyBorder="1" applyAlignment="1">
      <alignment horizontal="center" vertical="center"/>
    </xf>
    <xf numFmtId="0" fontId="7" fillId="0" borderId="5" xfId="0" applyFont="1" applyBorder="1" applyAlignment="1">
      <alignment horizontal="right" vertical="center"/>
    </xf>
    <xf numFmtId="0" fontId="7" fillId="0" borderId="55" xfId="0" applyFont="1" applyBorder="1" applyAlignment="1">
      <alignment horizontal="right" vertical="center"/>
    </xf>
    <xf numFmtId="0" fontId="7" fillId="10" borderId="28" xfId="13" applyFont="1" applyFill="1" applyBorder="1" applyAlignment="1" applyProtection="1">
      <alignment horizontal="center" vertical="center" wrapText="1"/>
      <protection locked="0"/>
    </xf>
    <xf numFmtId="0" fontId="7" fillId="10" borderId="29" xfId="13" applyFont="1" applyFill="1" applyBorder="1" applyAlignment="1" applyProtection="1">
      <alignment horizontal="center" vertical="center" wrapText="1"/>
      <protection locked="0"/>
    </xf>
    <xf numFmtId="0" fontId="7" fillId="10" borderId="52" xfId="13" applyFont="1" applyFill="1" applyBorder="1" applyAlignment="1" applyProtection="1">
      <alignment horizontal="center" vertical="center" wrapText="1"/>
      <protection locked="0"/>
    </xf>
    <xf numFmtId="0" fontId="7" fillId="0" borderId="18" xfId="0" applyFont="1" applyBorder="1" applyAlignment="1">
      <alignment horizontal="right" vertical="center"/>
    </xf>
    <xf numFmtId="0" fontId="7" fillId="0" borderId="7" xfId="0" applyFont="1" applyBorder="1" applyAlignment="1">
      <alignment horizontal="right" vertical="center"/>
    </xf>
    <xf numFmtId="10" fontId="7" fillId="10" borderId="30" xfId="13" applyNumberFormat="1" applyFont="1" applyFill="1" applyBorder="1" applyAlignment="1" applyProtection="1">
      <alignment horizontal="center" vertical="center"/>
      <protection locked="0"/>
    </xf>
    <xf numFmtId="10" fontId="7" fillId="10" borderId="1" xfId="13" applyNumberFormat="1" applyFont="1" applyFill="1" applyBorder="1" applyAlignment="1" applyProtection="1">
      <alignment horizontal="center" vertical="center"/>
      <protection locked="0"/>
    </xf>
    <xf numFmtId="10" fontId="7" fillId="10" borderId="53" xfId="13" applyNumberFormat="1" applyFont="1" applyFill="1" applyBorder="1" applyAlignment="1" applyProtection="1">
      <alignment horizontal="center" vertical="center"/>
      <protection locked="0"/>
    </xf>
    <xf numFmtId="10" fontId="7" fillId="10" borderId="31" xfId="5" applyNumberFormat="1" applyFont="1" applyFill="1" applyBorder="1" applyAlignment="1" applyProtection="1">
      <alignment horizontal="center" vertical="center"/>
      <protection locked="0"/>
    </xf>
    <xf numFmtId="10" fontId="7" fillId="10" borderId="32" xfId="5" applyNumberFormat="1" applyFont="1" applyFill="1" applyBorder="1" applyAlignment="1" applyProtection="1">
      <alignment horizontal="center" vertical="center"/>
      <protection locked="0"/>
    </xf>
    <xf numFmtId="10" fontId="7" fillId="10" borderId="54" xfId="5" applyNumberFormat="1" applyFont="1" applyFill="1" applyBorder="1" applyAlignment="1" applyProtection="1">
      <alignment horizontal="center" vertical="center"/>
      <protection locked="0"/>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7" fillId="0" borderId="29" xfId="0" applyFont="1" applyBorder="1" applyAlignment="1">
      <alignment horizontal="center" vertical="center" wrapText="1"/>
    </xf>
    <xf numFmtId="1" fontId="7" fillId="0" borderId="52" xfId="0" applyNumberFormat="1" applyFont="1" applyBorder="1" applyAlignment="1" applyProtection="1">
      <alignment horizontal="center" vertical="center" wrapText="1"/>
      <protection hidden="1"/>
    </xf>
    <xf numFmtId="0" fontId="8" fillId="3" borderId="48" xfId="2" applyFont="1" applyFill="1" applyBorder="1" applyAlignment="1">
      <alignment horizontal="left" vertical="center" wrapText="1"/>
    </xf>
    <xf numFmtId="0" fontId="8" fillId="3" borderId="5" xfId="2" applyFont="1" applyFill="1" applyBorder="1" applyAlignment="1">
      <alignment horizontal="left" vertical="center" wrapText="1"/>
    </xf>
    <xf numFmtId="0" fontId="7" fillId="6" borderId="6" xfId="2" applyFont="1" applyFill="1" applyBorder="1" applyAlignment="1">
      <alignment horizontal="left" vertical="top" wrapText="1"/>
    </xf>
    <xf numFmtId="0" fontId="7" fillId="6" borderId="8" xfId="2" applyFont="1" applyFill="1" applyBorder="1" applyAlignment="1">
      <alignment horizontal="left" vertical="top" wrapText="1"/>
    </xf>
    <xf numFmtId="0" fontId="7" fillId="6" borderId="44" xfId="2" applyFont="1" applyFill="1" applyBorder="1" applyAlignment="1">
      <alignment horizontal="left" vertical="top" wrapText="1"/>
    </xf>
    <xf numFmtId="0" fontId="7" fillId="6" borderId="14" xfId="4" applyFont="1" applyFill="1" applyBorder="1" applyAlignment="1">
      <alignment horizontal="left" vertical="top" wrapText="1"/>
    </xf>
    <xf numFmtId="0" fontId="7" fillId="6" borderId="15" xfId="4" applyFont="1" applyFill="1" applyBorder="1" applyAlignment="1">
      <alignment horizontal="left" vertical="top" wrapText="1"/>
    </xf>
    <xf numFmtId="0" fontId="7" fillId="6" borderId="45" xfId="4" applyFont="1" applyFill="1" applyBorder="1" applyAlignment="1">
      <alignment horizontal="left" vertical="top" wrapText="1"/>
    </xf>
    <xf numFmtId="9" fontId="7" fillId="10" borderId="14" xfId="0" applyNumberFormat="1" applyFont="1" applyFill="1" applyBorder="1" applyAlignment="1" applyProtection="1">
      <alignment horizontal="center" vertical="center"/>
      <protection locked="0"/>
    </xf>
    <xf numFmtId="9" fontId="7" fillId="10" borderId="45" xfId="0" applyNumberFormat="1" applyFont="1" applyFill="1" applyBorder="1" applyAlignment="1" applyProtection="1">
      <alignment horizontal="center" vertical="center"/>
      <protection locked="0"/>
    </xf>
    <xf numFmtId="1" fontId="7" fillId="10" borderId="39" xfId="0" applyNumberFormat="1" applyFont="1" applyFill="1" applyBorder="1" applyAlignment="1" applyProtection="1">
      <alignment horizontal="center" vertical="center"/>
      <protection locked="0"/>
    </xf>
    <xf numFmtId="1" fontId="7" fillId="10" borderId="41" xfId="0" applyNumberFormat="1" applyFont="1" applyFill="1" applyBorder="1" applyAlignment="1" applyProtection="1">
      <alignment horizontal="center" vertical="center"/>
      <protection locked="0"/>
    </xf>
    <xf numFmtId="0" fontId="7" fillId="0" borderId="32" xfId="0" applyFont="1" applyBorder="1" applyAlignment="1">
      <alignment horizontal="center"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8" fillId="3" borderId="19" xfId="2" applyFont="1" applyFill="1" applyBorder="1" applyAlignment="1">
      <alignment horizontal="left" vertical="center" wrapText="1"/>
    </xf>
    <xf numFmtId="0" fontId="8" fillId="3" borderId="16" xfId="2" applyFont="1" applyFill="1" applyBorder="1" applyAlignment="1">
      <alignment horizontal="left" vertical="center" wrapText="1"/>
    </xf>
    <xf numFmtId="0" fontId="10" fillId="5" borderId="27" xfId="2" applyFont="1" applyFill="1" applyBorder="1" applyAlignment="1">
      <alignment horizontal="left" vertical="center" wrapText="1"/>
    </xf>
    <xf numFmtId="0" fontId="10" fillId="5" borderId="9" xfId="2" applyFont="1" applyFill="1" applyBorder="1" applyAlignment="1">
      <alignment horizontal="left" vertical="center" wrapText="1"/>
    </xf>
    <xf numFmtId="0" fontId="7" fillId="0" borderId="19" xfId="0" applyFont="1" applyBorder="1" applyAlignment="1">
      <alignment horizontal="right" vertical="center" wrapText="1"/>
    </xf>
    <xf numFmtId="0" fontId="7" fillId="0" borderId="16" xfId="0" applyFont="1" applyBorder="1" applyAlignment="1">
      <alignment horizontal="right" vertical="center" wrapText="1"/>
    </xf>
    <xf numFmtId="0" fontId="7" fillId="0" borderId="30" xfId="0" applyFont="1" applyBorder="1" applyAlignment="1">
      <alignment horizontal="right" vertical="center" wrapText="1"/>
    </xf>
    <xf numFmtId="0" fontId="7" fillId="0" borderId="1" xfId="0" applyFont="1" applyBorder="1" applyAlignment="1">
      <alignment horizontal="right" vertical="center" wrapText="1"/>
    </xf>
    <xf numFmtId="0" fontId="7" fillId="0" borderId="53" xfId="0" applyFont="1" applyBorder="1" applyAlignment="1">
      <alignment horizontal="right" vertical="center" wrapText="1"/>
    </xf>
    <xf numFmtId="0" fontId="7" fillId="0" borderId="27"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8" xfId="0" applyFont="1" applyBorder="1" applyAlignment="1">
      <alignment horizontal="right" vertical="center"/>
    </xf>
    <xf numFmtId="0" fontId="7" fillId="0" borderId="29" xfId="0" applyFont="1" applyBorder="1" applyAlignment="1">
      <alignment horizontal="right" vertical="center"/>
    </xf>
    <xf numFmtId="0" fontId="7" fillId="0" borderId="52" xfId="0" applyFont="1" applyBorder="1" applyAlignment="1">
      <alignment horizontal="right" vertical="center"/>
    </xf>
    <xf numFmtId="165" fontId="8" fillId="4" borderId="27" xfId="4" applyNumberFormat="1" applyFont="1" applyFill="1" applyBorder="1" applyAlignment="1" applyProtection="1">
      <alignment horizontal="center" vertical="center" wrapText="1"/>
      <protection hidden="1"/>
    </xf>
    <xf numFmtId="165" fontId="8" fillId="4" borderId="10" xfId="4" applyNumberFormat="1" applyFont="1" applyFill="1" applyBorder="1" applyAlignment="1" applyProtection="1">
      <alignment horizontal="center" vertical="center" wrapText="1"/>
      <protection hidden="1"/>
    </xf>
    <xf numFmtId="165" fontId="8" fillId="4" borderId="26" xfId="4" applyNumberFormat="1" applyFont="1" applyFill="1" applyBorder="1" applyAlignment="1" applyProtection="1">
      <alignment horizontal="center" vertical="center" wrapText="1"/>
      <protection hidden="1"/>
    </xf>
    <xf numFmtId="165" fontId="8" fillId="4" borderId="11" xfId="4" applyNumberFormat="1" applyFont="1" applyFill="1" applyBorder="1" applyAlignment="1" applyProtection="1">
      <alignment horizontal="center" vertical="center" wrapText="1"/>
      <protection hidden="1"/>
    </xf>
    <xf numFmtId="165" fontId="8" fillId="4" borderId="24" xfId="4" applyNumberFormat="1" applyFont="1" applyFill="1" applyBorder="1" applyAlignment="1" applyProtection="1">
      <alignment horizontal="center" vertical="center" wrapText="1"/>
      <protection hidden="1"/>
    </xf>
    <xf numFmtId="165" fontId="8" fillId="4" borderId="13" xfId="4" applyNumberFormat="1" applyFont="1" applyFill="1" applyBorder="1" applyAlignment="1" applyProtection="1">
      <alignment horizontal="center" vertical="center" wrapText="1"/>
      <protection hidden="1"/>
    </xf>
    <xf numFmtId="0" fontId="7" fillId="0" borderId="63" xfId="0" applyFont="1" applyBorder="1" applyAlignment="1">
      <alignment horizontal="right" vertical="center"/>
    </xf>
    <xf numFmtId="0" fontId="7" fillId="0" borderId="38" xfId="0" applyFont="1" applyBorder="1" applyAlignment="1">
      <alignment horizontal="right" vertical="center"/>
    </xf>
    <xf numFmtId="0" fontId="7" fillId="11" borderId="38" xfId="5" applyNumberFormat="1" applyFont="1" applyFill="1" applyBorder="1" applyAlignment="1" applyProtection="1">
      <alignment horizontal="center" vertical="center" wrapText="1"/>
      <protection locked="0"/>
    </xf>
    <xf numFmtId="0" fontId="7" fillId="11" borderId="40" xfId="5" applyNumberFormat="1" applyFont="1" applyFill="1" applyBorder="1" applyAlignment="1" applyProtection="1">
      <alignment horizontal="center" vertical="center" wrapText="1"/>
      <protection locked="0"/>
    </xf>
    <xf numFmtId="0" fontId="7" fillId="0" borderId="32" xfId="4" applyFont="1" applyBorder="1" applyAlignment="1">
      <alignment horizontal="left" vertical="center" wrapText="1"/>
    </xf>
    <xf numFmtId="0" fontId="7" fillId="0" borderId="54" xfId="4" applyFont="1" applyBorder="1" applyAlignment="1">
      <alignment horizontal="left" vertical="center" wrapText="1"/>
    </xf>
    <xf numFmtId="0" fontId="10" fillId="5" borderId="41" xfId="4" applyFont="1" applyFill="1" applyBorder="1" applyAlignment="1">
      <alignment horizontal="left" vertical="center" wrapText="1"/>
    </xf>
    <xf numFmtId="0" fontId="13" fillId="5" borderId="17" xfId="4" applyFont="1" applyFill="1" applyBorder="1" applyAlignment="1">
      <alignment horizontal="left" vertical="center" wrapText="1"/>
    </xf>
    <xf numFmtId="0" fontId="13" fillId="5" borderId="42" xfId="4" applyFont="1" applyFill="1" applyBorder="1" applyAlignment="1">
      <alignment horizontal="left" vertical="center" wrapText="1"/>
    </xf>
    <xf numFmtId="0" fontId="13" fillId="5" borderId="43" xfId="4" applyFont="1" applyFill="1" applyBorder="1" applyAlignment="1">
      <alignment horizontal="left" vertical="center" wrapText="1"/>
    </xf>
    <xf numFmtId="0" fontId="8" fillId="3" borderId="61" xfId="4" applyFont="1" applyFill="1" applyBorder="1" applyAlignment="1">
      <alignment horizontal="left" vertical="center" wrapText="1"/>
    </xf>
    <xf numFmtId="0" fontId="8" fillId="3" borderId="59" xfId="4" applyFont="1" applyFill="1" applyBorder="1" applyAlignment="1">
      <alignment horizontal="left" vertical="center" wrapText="1"/>
    </xf>
    <xf numFmtId="0" fontId="7" fillId="0" borderId="6" xfId="4" applyFont="1" applyBorder="1" applyAlignment="1">
      <alignment horizontal="left" vertical="top" wrapText="1"/>
    </xf>
    <xf numFmtId="0" fontId="7" fillId="0" borderId="8" xfId="4" applyFont="1" applyBorder="1" applyAlignment="1">
      <alignment horizontal="left" vertical="top" wrapText="1"/>
    </xf>
    <xf numFmtId="0" fontId="7" fillId="0" borderId="44" xfId="4" applyFont="1" applyBorder="1" applyAlignment="1">
      <alignment horizontal="left" vertical="top" wrapText="1"/>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30" xfId="0" applyFont="1" applyBorder="1" applyAlignment="1">
      <alignment horizontal="right" vertical="center"/>
    </xf>
    <xf numFmtId="0" fontId="7" fillId="0" borderId="1" xfId="0" applyFont="1" applyBorder="1" applyAlignment="1">
      <alignment horizontal="right" vertical="center"/>
    </xf>
    <xf numFmtId="0" fontId="7" fillId="0" borderId="6" xfId="0" applyFont="1" applyBorder="1" applyAlignment="1">
      <alignment horizontal="right" vertical="center"/>
    </xf>
    <xf numFmtId="0" fontId="7" fillId="24" borderId="30" xfId="5" applyNumberFormat="1" applyFont="1" applyFill="1" applyBorder="1" applyAlignment="1" applyProtection="1">
      <alignment horizontal="center" vertical="center" wrapText="1"/>
      <protection locked="0"/>
    </xf>
    <xf numFmtId="0" fontId="7" fillId="24" borderId="53" xfId="5" applyNumberFormat="1" applyFont="1" applyFill="1" applyBorder="1" applyAlignment="1" applyProtection="1">
      <alignment horizontal="center" vertical="center" wrapText="1"/>
      <protection locked="0"/>
    </xf>
    <xf numFmtId="0" fontId="8" fillId="0" borderId="31" xfId="0" applyFont="1" applyBorder="1" applyAlignment="1">
      <alignment horizontal="right" vertical="center"/>
    </xf>
    <xf numFmtId="0" fontId="8" fillId="0" borderId="32" xfId="0" applyFont="1" applyBorder="1" applyAlignment="1">
      <alignment horizontal="right" vertical="center"/>
    </xf>
    <xf numFmtId="0" fontId="8" fillId="0" borderId="14" xfId="0" applyFont="1" applyBorder="1" applyAlignment="1">
      <alignment horizontal="right" vertical="center"/>
    </xf>
    <xf numFmtId="2" fontId="7" fillId="22" borderId="63" xfId="5" applyNumberFormat="1" applyFont="1" applyFill="1" applyBorder="1" applyAlignment="1" applyProtection="1">
      <alignment horizontal="center" vertical="center" wrapText="1"/>
      <protection hidden="1"/>
    </xf>
    <xf numFmtId="2" fontId="7" fillId="22" borderId="40" xfId="5" applyNumberFormat="1" applyFont="1" applyFill="1" applyBorder="1" applyAlignment="1" applyProtection="1">
      <alignment horizontal="center" vertical="center" wrapText="1"/>
      <protection hidden="1"/>
    </xf>
    <xf numFmtId="0" fontId="8" fillId="7" borderId="63" xfId="0" applyFont="1" applyFill="1" applyBorder="1" applyAlignment="1">
      <alignment horizontal="right" vertical="center"/>
    </xf>
    <xf numFmtId="0" fontId="8" fillId="7" borderId="38" xfId="0" applyFont="1" applyFill="1" applyBorder="1" applyAlignment="1">
      <alignment horizontal="right" vertical="center"/>
    </xf>
    <xf numFmtId="0" fontId="8" fillId="7" borderId="39" xfId="0" applyFont="1" applyFill="1" applyBorder="1" applyAlignment="1">
      <alignment horizontal="right" vertical="center"/>
    </xf>
    <xf numFmtId="0" fontId="7" fillId="0" borderId="51" xfId="0" applyFont="1" applyBorder="1" applyAlignment="1">
      <alignment horizontal="right" vertical="center"/>
    </xf>
    <xf numFmtId="168" fontId="7" fillId="10" borderId="36" xfId="0" applyNumberFormat="1" applyFont="1" applyFill="1" applyBorder="1" applyAlignment="1" applyProtection="1">
      <alignment horizontal="center" vertical="center"/>
      <protection locked="0"/>
    </xf>
    <xf numFmtId="168" fontId="7" fillId="10" borderId="41" xfId="0" applyNumberFormat="1" applyFont="1" applyFill="1" applyBorder="1" applyAlignment="1" applyProtection="1">
      <alignment horizontal="center" vertical="center"/>
      <protection locked="0"/>
    </xf>
    <xf numFmtId="0" fontId="7" fillId="7" borderId="76" xfId="10" applyFont="1" applyFill="1" applyBorder="1" applyAlignment="1">
      <alignment horizontal="right" vertical="center"/>
    </xf>
    <xf numFmtId="0" fontId="7" fillId="7" borderId="74" xfId="10" applyFont="1" applyFill="1" applyBorder="1" applyAlignment="1">
      <alignment horizontal="right" vertical="center"/>
    </xf>
    <xf numFmtId="0" fontId="7" fillId="7" borderId="80" xfId="10" applyFont="1" applyFill="1" applyBorder="1" applyAlignment="1">
      <alignment horizontal="right" vertical="center"/>
    </xf>
    <xf numFmtId="10" fontId="7" fillId="4" borderId="16" xfId="4" applyNumberFormat="1" applyFont="1" applyFill="1" applyBorder="1" applyAlignment="1" applyProtection="1">
      <alignment horizontal="center" vertical="center" wrapText="1"/>
      <protection hidden="1"/>
    </xf>
    <xf numFmtId="10" fontId="7" fillId="4" borderId="54" xfId="4" applyNumberFormat="1" applyFont="1" applyFill="1" applyBorder="1" applyAlignment="1" applyProtection="1">
      <alignment horizontal="center" vertical="center" wrapText="1"/>
      <protection hidden="1"/>
    </xf>
    <xf numFmtId="0" fontId="7" fillId="0" borderId="21" xfId="10" applyFont="1" applyBorder="1" applyAlignment="1">
      <alignment horizontal="right" vertical="center"/>
    </xf>
    <xf numFmtId="0" fontId="7" fillId="0" borderId="41" xfId="10" applyFont="1" applyBorder="1" applyAlignment="1">
      <alignment horizontal="right" vertical="center"/>
    </xf>
    <xf numFmtId="9" fontId="7" fillId="10" borderId="36" xfId="0" applyNumberFormat="1" applyFont="1" applyFill="1" applyBorder="1" applyAlignment="1" applyProtection="1">
      <alignment horizontal="center" vertical="center"/>
      <protection locked="0"/>
    </xf>
    <xf numFmtId="0" fontId="7" fillId="0" borderId="27" xfId="10" applyFont="1" applyBorder="1" applyAlignment="1">
      <alignment horizontal="center" vertical="center"/>
    </xf>
    <xf numFmtId="0" fontId="7" fillId="0" borderId="26" xfId="10" applyFont="1" applyBorder="1" applyAlignment="1">
      <alignment horizontal="center" vertical="center"/>
    </xf>
    <xf numFmtId="0" fontId="7" fillId="0" borderId="24" xfId="10" applyFont="1" applyBorder="1" applyAlignment="1">
      <alignment horizontal="center" vertical="center"/>
    </xf>
    <xf numFmtId="0" fontId="7" fillId="0" borderId="23" xfId="10" applyFont="1" applyBorder="1" applyAlignment="1">
      <alignment horizontal="left" vertical="center"/>
    </xf>
    <xf numFmtId="0" fontId="7" fillId="0" borderId="22" xfId="10" applyFont="1" applyBorder="1" applyAlignment="1">
      <alignment horizontal="left" vertical="center"/>
    </xf>
    <xf numFmtId="0" fontId="8" fillId="3" borderId="61" xfId="4" applyFont="1" applyFill="1" applyBorder="1" applyAlignment="1">
      <alignment horizontal="center" vertical="center" wrapText="1"/>
    </xf>
    <xf numFmtId="0" fontId="8" fillId="3" borderId="59" xfId="4" applyFont="1" applyFill="1" applyBorder="1" applyAlignment="1">
      <alignment horizontal="center" vertical="center" wrapText="1"/>
    </xf>
    <xf numFmtId="0" fontId="8" fillId="3" borderId="48" xfId="4" applyFont="1" applyFill="1" applyBorder="1" applyAlignment="1">
      <alignment horizontal="center" vertical="center" wrapText="1"/>
    </xf>
    <xf numFmtId="0" fontId="8" fillId="3" borderId="4" xfId="4" applyFont="1" applyFill="1" applyBorder="1" applyAlignment="1">
      <alignment horizontal="center" vertical="center" wrapText="1"/>
    </xf>
    <xf numFmtId="0" fontId="7" fillId="0" borderId="55" xfId="4" applyFont="1" applyBorder="1" applyAlignment="1">
      <alignment horizontal="left" vertical="top" wrapText="1"/>
    </xf>
    <xf numFmtId="0" fontId="7" fillId="0" borderId="77" xfId="4" applyFont="1" applyBorder="1" applyAlignment="1">
      <alignment horizontal="left" vertical="top" wrapText="1"/>
    </xf>
    <xf numFmtId="0" fontId="7" fillId="0" borderId="9" xfId="10" applyFont="1" applyBorder="1" applyAlignment="1">
      <alignment horizontal="right" vertical="center"/>
    </xf>
    <xf numFmtId="0" fontId="7" fillId="0" borderId="10" xfId="10" applyFont="1" applyBorder="1" applyAlignment="1">
      <alignment horizontal="right" vertical="center"/>
    </xf>
    <xf numFmtId="0" fontId="7" fillId="0" borderId="15" xfId="10" applyFont="1" applyBorder="1" applyAlignment="1">
      <alignment horizontal="right" vertical="center"/>
    </xf>
    <xf numFmtId="0" fontId="7" fillId="0" borderId="45" xfId="10" applyFont="1" applyBorder="1" applyAlignment="1">
      <alignment horizontal="right" vertical="center"/>
    </xf>
    <xf numFmtId="0" fontId="7" fillId="0" borderId="67" xfId="0" applyFont="1" applyBorder="1" applyAlignment="1">
      <alignment horizontal="left" vertical="center" wrapText="1"/>
    </xf>
    <xf numFmtId="0" fontId="7" fillId="0" borderId="57" xfId="0" applyFont="1" applyBorder="1" applyAlignment="1">
      <alignment horizontal="left" vertical="center" wrapText="1"/>
    </xf>
    <xf numFmtId="0" fontId="14" fillId="0" borderId="57" xfId="0" applyFont="1" applyBorder="1" applyAlignment="1">
      <alignment horizontal="center" vertical="center" wrapText="1"/>
    </xf>
    <xf numFmtId="1" fontId="7" fillId="0" borderId="58" xfId="0" applyNumberFormat="1" applyFont="1" applyBorder="1" applyAlignment="1" applyProtection="1">
      <alignment horizontal="center" vertical="center"/>
      <protection hidden="1"/>
    </xf>
    <xf numFmtId="0" fontId="7" fillId="0" borderId="55" xfId="0" applyFont="1" applyBorder="1" applyAlignment="1">
      <alignment horizontal="left" vertical="center" wrapText="1"/>
    </xf>
    <xf numFmtId="0" fontId="7" fillId="15" borderId="57" xfId="0" applyFont="1" applyFill="1" applyBorder="1" applyAlignment="1">
      <alignment horizontal="center" vertical="center"/>
    </xf>
    <xf numFmtId="0" fontId="7" fillId="15" borderId="55" xfId="0" applyFont="1" applyFill="1" applyBorder="1" applyAlignment="1">
      <alignment horizontal="center" vertical="center"/>
    </xf>
    <xf numFmtId="0" fontId="7" fillId="13" borderId="57" xfId="0" applyFont="1" applyFill="1" applyBorder="1" applyAlignment="1">
      <alignment horizontal="center" vertical="center"/>
    </xf>
    <xf numFmtId="0" fontId="7" fillId="13" borderId="55" xfId="0" applyFont="1" applyFill="1" applyBorder="1" applyAlignment="1">
      <alignment horizontal="center" vertical="center"/>
    </xf>
    <xf numFmtId="0" fontId="7" fillId="14" borderId="57" xfId="0" applyFont="1" applyFill="1" applyBorder="1" applyAlignment="1">
      <alignment horizontal="center" vertical="center"/>
    </xf>
    <xf numFmtId="0" fontId="7" fillId="14" borderId="55" xfId="0" applyFont="1" applyFill="1" applyBorder="1" applyAlignment="1">
      <alignment horizontal="center" vertical="center"/>
    </xf>
    <xf numFmtId="0" fontId="7" fillId="16" borderId="57" xfId="0" applyFont="1" applyFill="1" applyBorder="1" applyAlignment="1">
      <alignment horizontal="center" vertical="center"/>
    </xf>
    <xf numFmtId="0" fontId="7" fillId="16" borderId="55" xfId="0" applyFont="1" applyFill="1" applyBorder="1" applyAlignment="1">
      <alignment horizontal="center" vertical="center"/>
    </xf>
    <xf numFmtId="0" fontId="7" fillId="0" borderId="74" xfId="0" applyFont="1" applyBorder="1" applyAlignment="1">
      <alignment horizontal="left" vertical="center" wrapText="1"/>
    </xf>
    <xf numFmtId="0" fontId="7" fillId="17" borderId="57" xfId="0" applyFont="1" applyFill="1" applyBorder="1" applyAlignment="1">
      <alignment horizontal="center" vertical="center"/>
    </xf>
    <xf numFmtId="0" fontId="7" fillId="17" borderId="74" xfId="0" applyFont="1" applyFill="1" applyBorder="1" applyAlignment="1">
      <alignment horizontal="center" vertical="center"/>
    </xf>
    <xf numFmtId="0" fontId="8" fillId="3" borderId="5" xfId="4" applyFont="1" applyFill="1" applyBorder="1" applyAlignment="1">
      <alignment horizontal="center" vertical="center" wrapText="1"/>
    </xf>
    <xf numFmtId="0" fontId="7" fillId="0" borderId="56" xfId="0" applyFont="1" applyBorder="1" applyAlignment="1">
      <alignment horizontal="right" vertical="center"/>
    </xf>
    <xf numFmtId="0" fontId="7" fillId="11" borderId="1" xfId="5" applyNumberFormat="1" applyFont="1" applyFill="1" applyBorder="1" applyAlignment="1" applyProtection="1">
      <alignment horizontal="center" vertical="center" wrapText="1"/>
      <protection locked="0"/>
    </xf>
    <xf numFmtId="0" fontId="7" fillId="11" borderId="53" xfId="5" applyNumberFormat="1" applyFont="1" applyFill="1" applyBorder="1" applyAlignment="1" applyProtection="1">
      <alignment horizontal="center" vertical="center" wrapText="1"/>
      <protection locked="0"/>
    </xf>
    <xf numFmtId="0" fontId="7" fillId="11" borderId="32" xfId="5" applyNumberFormat="1" applyFont="1" applyFill="1" applyBorder="1" applyAlignment="1" applyProtection="1">
      <alignment horizontal="center" vertical="center" wrapText="1"/>
      <protection locked="0"/>
    </xf>
    <xf numFmtId="0" fontId="7" fillId="11" borderId="54" xfId="5" applyNumberFormat="1" applyFont="1" applyFill="1" applyBorder="1" applyAlignment="1" applyProtection="1">
      <alignment horizontal="center" vertical="center" wrapText="1"/>
      <protection locked="0"/>
    </xf>
    <xf numFmtId="0" fontId="7" fillId="0" borderId="31" xfId="0" applyFont="1" applyBorder="1" applyAlignment="1">
      <alignment horizontal="right" vertical="center"/>
    </xf>
    <xf numFmtId="0" fontId="7" fillId="0" borderId="32" xfId="0" applyFont="1" applyBorder="1" applyAlignment="1">
      <alignment horizontal="right" vertical="center"/>
    </xf>
    <xf numFmtId="165" fontId="8" fillId="4" borderId="14" xfId="4" applyNumberFormat="1" applyFont="1" applyFill="1" applyBorder="1" applyAlignment="1" applyProtection="1">
      <alignment horizontal="center" vertical="center" wrapText="1"/>
      <protection hidden="1"/>
    </xf>
    <xf numFmtId="165" fontId="8" fillId="4" borderId="45" xfId="4" applyNumberFormat="1" applyFont="1" applyFill="1" applyBorder="1" applyAlignment="1" applyProtection="1">
      <alignment horizontal="center" vertical="center" wrapText="1"/>
      <protection hidden="1"/>
    </xf>
    <xf numFmtId="0" fontId="7" fillId="11" borderId="29" xfId="5" applyNumberFormat="1" applyFont="1" applyFill="1" applyBorder="1" applyAlignment="1" applyProtection="1">
      <alignment horizontal="center" vertical="center" wrapText="1"/>
      <protection locked="0"/>
    </xf>
    <xf numFmtId="0" fontId="7" fillId="11" borderId="52" xfId="5" applyNumberFormat="1" applyFont="1" applyFill="1" applyBorder="1" applyAlignment="1" applyProtection="1">
      <alignment horizontal="center" vertical="center" wrapText="1"/>
      <protection locked="0"/>
    </xf>
    <xf numFmtId="0" fontId="7" fillId="0" borderId="42" xfId="0" applyFont="1" applyBorder="1" applyAlignment="1">
      <alignment horizontal="right" vertical="center"/>
    </xf>
    <xf numFmtId="0" fontId="7" fillId="0" borderId="46" xfId="0" applyFont="1" applyBorder="1" applyAlignment="1">
      <alignment horizontal="right" vertical="center"/>
    </xf>
    <xf numFmtId="0" fontId="7" fillId="0" borderId="8" xfId="0" applyFont="1" applyBorder="1" applyAlignment="1">
      <alignment horizontal="right" vertical="center"/>
    </xf>
    <xf numFmtId="0" fontId="7" fillId="0" borderId="15" xfId="0" applyFont="1" applyBorder="1" applyAlignment="1">
      <alignment horizontal="right" vertical="center"/>
    </xf>
    <xf numFmtId="0" fontId="7" fillId="0" borderId="16" xfId="0" applyFont="1" applyBorder="1" applyAlignment="1">
      <alignment horizontal="right" vertical="center"/>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11" borderId="73" xfId="5" applyNumberFormat="1" applyFont="1" applyFill="1" applyBorder="1" applyAlignment="1" applyProtection="1">
      <alignment horizontal="center" vertical="center" wrapText="1"/>
      <protection locked="0"/>
    </xf>
    <xf numFmtId="0" fontId="7" fillId="11" borderId="78" xfId="5" applyNumberFormat="1" applyFont="1" applyFill="1" applyBorder="1" applyAlignment="1" applyProtection="1">
      <alignment horizontal="center" vertical="center" wrapText="1"/>
      <protection locked="0"/>
    </xf>
    <xf numFmtId="0" fontId="7" fillId="0" borderId="0" xfId="4" applyFont="1" applyAlignment="1">
      <alignment horizontal="left" vertical="center" wrapText="1"/>
    </xf>
    <xf numFmtId="0" fontId="7" fillId="0" borderId="0" xfId="0" applyFont="1" applyAlignment="1">
      <alignment horizontal="center" vertical="center" wrapText="1"/>
    </xf>
    <xf numFmtId="1" fontId="7" fillId="10" borderId="42" xfId="5" applyNumberFormat="1" applyFont="1" applyFill="1" applyBorder="1" applyAlignment="1" applyProtection="1">
      <alignment horizontal="center" vertical="center" wrapText="1"/>
      <protection locked="0"/>
    </xf>
    <xf numFmtId="1" fontId="7" fillId="10" borderId="43" xfId="5" applyNumberFormat="1" applyFont="1" applyFill="1" applyBorder="1" applyAlignment="1" applyProtection="1">
      <alignment horizontal="center" vertical="center" wrapText="1"/>
      <protection locked="0"/>
    </xf>
    <xf numFmtId="0" fontId="10" fillId="3" borderId="18" xfId="2" applyFont="1" applyFill="1" applyBorder="1" applyAlignment="1">
      <alignment horizontal="left" vertical="center" wrapText="1"/>
    </xf>
    <xf numFmtId="0" fontId="10" fillId="3" borderId="7" xfId="2" applyFont="1" applyFill="1" applyBorder="1" applyAlignment="1">
      <alignment horizontal="left" vertical="center" wrapText="1"/>
    </xf>
    <xf numFmtId="0" fontId="16" fillId="0" borderId="6" xfId="2" applyFont="1" applyBorder="1" applyAlignment="1">
      <alignment horizontal="left" vertical="center" wrapText="1"/>
    </xf>
    <xf numFmtId="0" fontId="16" fillId="0" borderId="8" xfId="2" applyFont="1" applyBorder="1" applyAlignment="1">
      <alignment horizontal="left" vertical="center" wrapText="1"/>
    </xf>
    <xf numFmtId="0" fontId="16" fillId="0" borderId="44" xfId="2" applyFont="1" applyBorder="1" applyAlignment="1">
      <alignment horizontal="left" vertical="center" wrapText="1"/>
    </xf>
    <xf numFmtId="0" fontId="7" fillId="0" borderId="60" xfId="2" applyFont="1" applyBorder="1" applyAlignment="1">
      <alignment horizontal="left" vertical="top" wrapText="1"/>
    </xf>
    <xf numFmtId="0" fontId="7" fillId="0" borderId="4" xfId="2" applyFont="1" applyBorder="1" applyAlignment="1">
      <alignment horizontal="left" vertical="top" wrapText="1"/>
    </xf>
    <xf numFmtId="0" fontId="7" fillId="0" borderId="49" xfId="2" applyFont="1" applyBorder="1" applyAlignment="1">
      <alignment horizontal="left" vertical="top" wrapText="1"/>
    </xf>
    <xf numFmtId="0" fontId="7" fillId="6" borderId="1" xfId="4" applyFont="1" applyFill="1" applyBorder="1" applyAlignment="1">
      <alignment horizontal="left" vertical="center" wrapText="1"/>
    </xf>
    <xf numFmtId="0" fontId="7" fillId="6" borderId="53" xfId="4" applyFont="1" applyFill="1" applyBorder="1" applyAlignment="1">
      <alignment horizontal="left" vertical="center" wrapText="1"/>
    </xf>
    <xf numFmtId="0" fontId="7" fillId="0" borderId="22" xfId="0" applyFont="1" applyBorder="1" applyAlignment="1">
      <alignment horizontal="right" vertical="center"/>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90" xfId="0" applyFont="1" applyBorder="1" applyAlignment="1">
      <alignment horizontal="left" vertical="top" wrapText="1"/>
    </xf>
    <xf numFmtId="0" fontId="7" fillId="0" borderId="91" xfId="0" applyFont="1" applyBorder="1" applyAlignment="1">
      <alignment horizontal="left" vertical="top" wrapText="1"/>
    </xf>
    <xf numFmtId="0" fontId="7" fillId="0" borderId="92" xfId="0" applyFont="1" applyBorder="1" applyAlignment="1">
      <alignment horizontal="left" vertical="top" wrapText="1"/>
    </xf>
    <xf numFmtId="0" fontId="7" fillId="0" borderId="93" xfId="0" applyFont="1" applyBorder="1" applyAlignment="1">
      <alignment horizontal="left" vertical="top"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7" fillId="0" borderId="94" xfId="0" applyFont="1" applyBorder="1" applyAlignment="1">
      <alignment horizontal="left" vertical="top" wrapText="1"/>
    </xf>
    <xf numFmtId="0" fontId="7" fillId="0" borderId="87" xfId="0" applyFont="1" applyBorder="1" applyAlignment="1" applyProtection="1">
      <alignment horizontal="left" vertical="center" wrapText="1"/>
      <protection locked="0"/>
    </xf>
    <xf numFmtId="0" fontId="7" fillId="0" borderId="88"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10" fillId="5" borderId="10" xfId="2" applyFont="1" applyFill="1" applyBorder="1" applyAlignment="1">
      <alignment horizontal="left" vertical="center" wrapText="1"/>
    </xf>
    <xf numFmtId="49" fontId="7" fillId="10" borderId="28" xfId="0" applyNumberFormat="1" applyFont="1" applyFill="1" applyBorder="1" applyAlignment="1" applyProtection="1">
      <alignment horizontal="center" vertical="center"/>
      <protection locked="0"/>
    </xf>
    <xf numFmtId="49" fontId="7" fillId="10" borderId="52" xfId="0" applyNumberFormat="1" applyFont="1" applyFill="1" applyBorder="1" applyAlignment="1" applyProtection="1">
      <alignment horizontal="center" vertical="center"/>
      <protection locked="0"/>
    </xf>
    <xf numFmtId="9" fontId="7" fillId="10" borderId="30" xfId="0" applyNumberFormat="1" applyFont="1" applyFill="1" applyBorder="1" applyAlignment="1" applyProtection="1">
      <alignment horizontal="center" vertical="center"/>
      <protection locked="0"/>
    </xf>
    <xf numFmtId="0" fontId="7" fillId="10" borderId="53" xfId="0" applyFont="1" applyFill="1" applyBorder="1" applyAlignment="1" applyProtection="1">
      <alignment horizontal="center" vertical="center"/>
      <protection locked="0"/>
    </xf>
    <xf numFmtId="0" fontId="7" fillId="0" borderId="57" xfId="0" applyFont="1" applyBorder="1" applyAlignment="1">
      <alignment horizontal="right" vertical="center"/>
    </xf>
    <xf numFmtId="0" fontId="7" fillId="0" borderId="2" xfId="0" applyFont="1" applyBorder="1" applyAlignment="1">
      <alignment horizontal="right" vertical="center"/>
    </xf>
    <xf numFmtId="0" fontId="7" fillId="10" borderId="67" xfId="0" applyFont="1" applyFill="1" applyBorder="1" applyAlignment="1" applyProtection="1">
      <alignment horizontal="center" vertical="center"/>
      <protection locked="0"/>
    </xf>
    <xf numFmtId="0" fontId="7" fillId="10" borderId="58" xfId="0" applyFont="1" applyFill="1" applyBorder="1" applyAlignment="1" applyProtection="1">
      <alignment horizontal="center" vertical="center"/>
      <protection locked="0"/>
    </xf>
    <xf numFmtId="0" fontId="7" fillId="24" borderId="28" xfId="5" applyNumberFormat="1" applyFont="1" applyFill="1" applyBorder="1" applyAlignment="1" applyProtection="1">
      <alignment horizontal="center" vertical="center" wrapText="1"/>
      <protection locked="0"/>
    </xf>
    <xf numFmtId="0" fontId="7" fillId="24" borderId="52" xfId="5" applyNumberFormat="1" applyFont="1" applyFill="1" applyBorder="1" applyAlignment="1" applyProtection="1">
      <alignment horizontal="center" vertical="center" wrapText="1"/>
      <protection locked="0"/>
    </xf>
    <xf numFmtId="0" fontId="10" fillId="3" borderId="1" xfId="4" applyFont="1" applyFill="1" applyBorder="1" applyAlignment="1">
      <alignment horizontal="center" vertical="center" wrapText="1"/>
    </xf>
    <xf numFmtId="0" fontId="14" fillId="6" borderId="29" xfId="4" applyFont="1" applyFill="1" applyBorder="1" applyAlignment="1">
      <alignment horizontal="center" vertical="center" wrapText="1"/>
    </xf>
    <xf numFmtId="0" fontId="14" fillId="6" borderId="52" xfId="4" applyFont="1" applyFill="1" applyBorder="1" applyAlignment="1">
      <alignment horizontal="center" vertical="center" wrapText="1"/>
    </xf>
    <xf numFmtId="0" fontId="14" fillId="6" borderId="1" xfId="4" applyFont="1" applyFill="1" applyBorder="1" applyAlignment="1">
      <alignment horizontal="center" vertical="center" wrapText="1"/>
    </xf>
    <xf numFmtId="0" fontId="14" fillId="6" borderId="53" xfId="4" applyFont="1" applyFill="1" applyBorder="1" applyAlignment="1">
      <alignment horizontal="center" vertical="center" wrapText="1"/>
    </xf>
    <xf numFmtId="0" fontId="7" fillId="2" borderId="28" xfId="4" applyFont="1" applyFill="1" applyBorder="1" applyAlignment="1">
      <alignment horizontal="center" vertical="center" wrapText="1"/>
    </xf>
    <xf numFmtId="0" fontId="7" fillId="2" borderId="29" xfId="4" applyFont="1" applyFill="1" applyBorder="1" applyAlignment="1">
      <alignment horizontal="center" vertical="center" wrapText="1"/>
    </xf>
    <xf numFmtId="0" fontId="7" fillId="2" borderId="30" xfId="4" applyFont="1" applyFill="1" applyBorder="1" applyAlignment="1">
      <alignment horizontal="center" vertical="center" wrapText="1"/>
    </xf>
    <xf numFmtId="0" fontId="7" fillId="2" borderId="1" xfId="4" applyFont="1" applyFill="1" applyBorder="1" applyAlignment="1">
      <alignment horizontal="center" vertical="center" wrapText="1"/>
    </xf>
    <xf numFmtId="0" fontId="10" fillId="0" borderId="29" xfId="4" applyFont="1" applyBorder="1" applyAlignment="1">
      <alignment horizontal="center" vertical="center" wrapText="1"/>
    </xf>
    <xf numFmtId="0" fontId="10" fillId="0" borderId="1" xfId="4" applyFont="1" applyBorder="1" applyAlignment="1">
      <alignment horizontal="center" vertical="center" wrapText="1"/>
    </xf>
    <xf numFmtId="0" fontId="10" fillId="3" borderId="29" xfId="4"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11" fillId="0" borderId="53" xfId="0" applyFont="1" applyBorder="1" applyAlignment="1" applyProtection="1">
      <alignment horizontal="center" vertical="center" wrapText="1"/>
      <protection locked="0"/>
    </xf>
    <xf numFmtId="0" fontId="13" fillId="5" borderId="30" xfId="4" applyFont="1" applyFill="1" applyBorder="1" applyAlignment="1">
      <alignment horizontal="left" vertical="center" wrapText="1"/>
    </xf>
    <xf numFmtId="0" fontId="13" fillId="5" borderId="1" xfId="4" applyFont="1" applyFill="1" applyBorder="1" applyAlignment="1">
      <alignment horizontal="left" vertical="center" wrapText="1"/>
    </xf>
    <xf numFmtId="0" fontId="13" fillId="5" borderId="53" xfId="4" applyFont="1" applyFill="1" applyBorder="1" applyAlignment="1">
      <alignment horizontal="left" vertical="center" wrapText="1"/>
    </xf>
    <xf numFmtId="0" fontId="20" fillId="5" borderId="1" xfId="0" applyFont="1" applyFill="1" applyBorder="1" applyAlignment="1">
      <alignment horizontal="center" vertical="center" wrapText="1"/>
    </xf>
    <xf numFmtId="0" fontId="20" fillId="5" borderId="53" xfId="0" applyFont="1" applyFill="1" applyBorder="1" applyAlignment="1">
      <alignment horizontal="center" vertical="center" wrapText="1"/>
    </xf>
    <xf numFmtId="0" fontId="11" fillId="0" borderId="32" xfId="0" applyFont="1" applyBorder="1" applyAlignment="1" applyProtection="1">
      <alignment horizontal="center" vertical="center" wrapText="1"/>
      <protection locked="0"/>
    </xf>
    <xf numFmtId="0" fontId="11" fillId="0" borderId="54" xfId="0" applyFont="1" applyBorder="1" applyAlignment="1" applyProtection="1">
      <alignment horizontal="center" vertical="center" wrapText="1"/>
      <protection locked="0"/>
    </xf>
    <xf numFmtId="0" fontId="35" fillId="0" borderId="27" xfId="0" applyFont="1" applyBorder="1" applyAlignment="1" applyProtection="1">
      <alignment horizontal="center" vertical="center"/>
      <protection hidden="1"/>
    </xf>
    <xf numFmtId="0" fontId="35" fillId="0" borderId="10" xfId="0" applyFont="1" applyBorder="1" applyAlignment="1" applyProtection="1">
      <alignment horizontal="center" vertical="center"/>
      <protection hidden="1"/>
    </xf>
    <xf numFmtId="0" fontId="35" fillId="0" borderId="24" xfId="0" applyFont="1" applyBorder="1" applyAlignment="1" applyProtection="1">
      <alignment horizontal="center" vertical="center"/>
      <protection hidden="1"/>
    </xf>
    <xf numFmtId="0" fontId="35" fillId="0" borderId="13" xfId="0" applyFont="1" applyBorder="1" applyAlignment="1" applyProtection="1">
      <alignment horizontal="center" vertical="center"/>
      <protection hidden="1"/>
    </xf>
    <xf numFmtId="0" fontId="37" fillId="5" borderId="23" xfId="11" applyFont="1" applyFill="1" applyBorder="1" applyAlignment="1">
      <alignment horizontal="center" vertical="center"/>
    </xf>
    <xf numFmtId="0" fontId="37" fillId="5" borderId="22" xfId="11" applyFont="1" applyFill="1" applyBorder="1" applyAlignment="1">
      <alignment horizontal="center" vertical="center"/>
    </xf>
    <xf numFmtId="0" fontId="37" fillId="5" borderId="23" xfId="11" applyFont="1" applyFill="1" applyBorder="1" applyAlignment="1">
      <alignment horizontal="center" vertical="center" wrapText="1"/>
    </xf>
    <xf numFmtId="0" fontId="37" fillId="5" borderId="22" xfId="11" applyFont="1" applyFill="1" applyBorder="1" applyAlignment="1">
      <alignment horizontal="center" vertical="center" wrapText="1"/>
    </xf>
    <xf numFmtId="0" fontId="14" fillId="6" borderId="29" xfId="4" applyFont="1" applyFill="1" applyBorder="1" applyAlignment="1">
      <alignment horizontal="left" vertical="center" wrapText="1"/>
    </xf>
    <xf numFmtId="0" fontId="14" fillId="6" borderId="52" xfId="4" applyFont="1" applyFill="1" applyBorder="1" applyAlignment="1">
      <alignment horizontal="left" vertical="center" wrapText="1"/>
    </xf>
    <xf numFmtId="0" fontId="14" fillId="6" borderId="1" xfId="4" applyFont="1" applyFill="1" applyBorder="1" applyAlignment="1">
      <alignment horizontal="left" vertical="center" wrapText="1"/>
    </xf>
    <xf numFmtId="0" fontId="14" fillId="6" borderId="53" xfId="4" applyFont="1" applyFill="1" applyBorder="1" applyAlignment="1">
      <alignment horizontal="left" vertical="center" wrapText="1"/>
    </xf>
    <xf numFmtId="0" fontId="14" fillId="6" borderId="32" xfId="4" applyFont="1" applyFill="1" applyBorder="1" applyAlignment="1">
      <alignment horizontal="left" vertical="center" wrapText="1"/>
    </xf>
    <xf numFmtId="0" fontId="14" fillId="6" borderId="54" xfId="4" applyFont="1" applyFill="1" applyBorder="1" applyAlignment="1">
      <alignment horizontal="left" vertical="center" wrapText="1"/>
    </xf>
    <xf numFmtId="0" fontId="19" fillId="8" borderId="18"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19" fillId="8" borderId="8" xfId="0" applyFont="1" applyFill="1" applyBorder="1" applyAlignment="1">
      <alignment horizontal="right" vertical="center" wrapText="1"/>
    </xf>
    <xf numFmtId="0" fontId="19" fillId="8" borderId="7" xfId="0" applyFont="1" applyFill="1" applyBorder="1" applyAlignment="1">
      <alignment horizontal="right" vertical="center" wrapText="1"/>
    </xf>
    <xf numFmtId="0" fontId="11" fillId="0" borderId="57"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3" fillId="5" borderId="82" xfId="4" applyFont="1" applyFill="1" applyBorder="1" applyAlignment="1">
      <alignment horizontal="left" vertical="center" wrapText="1"/>
    </xf>
    <xf numFmtId="0" fontId="13" fillId="5" borderId="62" xfId="4" applyFont="1" applyFill="1" applyBorder="1" applyAlignment="1">
      <alignment horizontal="left" vertical="center" wrapText="1"/>
    </xf>
    <xf numFmtId="0" fontId="13" fillId="5" borderId="81" xfId="4" applyFont="1" applyFill="1" applyBorder="1" applyAlignment="1">
      <alignment horizontal="left" vertical="center" wrapText="1"/>
    </xf>
    <xf numFmtId="0" fontId="7" fillId="2" borderId="9" xfId="4" applyFont="1" applyFill="1" applyBorder="1" applyAlignment="1">
      <alignment horizontal="center" vertical="center" wrapText="1"/>
    </xf>
    <xf numFmtId="0" fontId="7" fillId="2" borderId="0" xfId="4" applyFont="1" applyFill="1" applyAlignment="1">
      <alignment horizontal="center" vertical="center" wrapText="1"/>
    </xf>
    <xf numFmtId="0" fontId="7" fillId="2" borderId="24" xfId="4" applyFont="1" applyFill="1" applyBorder="1" applyAlignment="1">
      <alignment horizontal="center" vertical="center" wrapText="1"/>
    </xf>
    <xf numFmtId="0" fontId="7" fillId="2" borderId="12" xfId="4" applyFont="1" applyFill="1" applyBorder="1" applyAlignment="1">
      <alignment horizontal="center" vertical="center" wrapText="1"/>
    </xf>
    <xf numFmtId="0" fontId="10" fillId="0" borderId="9" xfId="4" applyFont="1" applyBorder="1" applyAlignment="1">
      <alignment horizontal="center" vertical="center" wrapText="1"/>
    </xf>
    <xf numFmtId="0" fontId="10" fillId="0" borderId="0" xfId="4" applyFont="1" applyAlignment="1">
      <alignment horizontal="center" vertical="center" wrapText="1"/>
    </xf>
    <xf numFmtId="0" fontId="10" fillId="0" borderId="12" xfId="4" applyFont="1" applyBorder="1" applyAlignment="1">
      <alignment horizontal="center" vertical="center" wrapText="1"/>
    </xf>
    <xf numFmtId="0" fontId="10" fillId="3" borderId="28" xfId="4" applyFont="1" applyFill="1" applyBorder="1" applyAlignment="1">
      <alignment horizontal="center" vertical="center" wrapText="1"/>
    </xf>
    <xf numFmtId="0" fontId="10" fillId="3" borderId="30" xfId="4" applyFont="1" applyFill="1" applyBorder="1" applyAlignment="1">
      <alignment horizontal="center" vertical="center" wrapText="1"/>
    </xf>
    <xf numFmtId="0" fontId="10" fillId="3" borderId="31" xfId="4" applyFont="1" applyFill="1" applyBorder="1" applyAlignment="1">
      <alignment horizontal="center" vertical="center" wrapText="1"/>
    </xf>
    <xf numFmtId="0" fontId="10" fillId="3" borderId="32" xfId="4" applyFont="1" applyFill="1" applyBorder="1" applyAlignment="1">
      <alignment horizontal="center" vertical="center" wrapText="1"/>
    </xf>
    <xf numFmtId="0" fontId="19" fillId="8" borderId="36" xfId="0" applyFont="1" applyFill="1" applyBorder="1" applyAlignment="1">
      <alignment horizontal="right" vertical="center" wrapText="1"/>
    </xf>
    <xf numFmtId="0" fontId="19" fillId="8" borderId="21" xfId="0" applyFont="1" applyFill="1" applyBorder="1" applyAlignment="1">
      <alignment horizontal="right" vertical="center" wrapText="1"/>
    </xf>
    <xf numFmtId="0" fontId="19" fillId="8" borderId="1" xfId="0" applyFont="1" applyFill="1" applyBorder="1" applyAlignment="1">
      <alignment horizontal="righ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cellXfs>
  <cellStyles count="20">
    <cellStyle name="%" xfId="2"/>
    <cellStyle name="% 2" xfId="4"/>
    <cellStyle name="Hyperlink 2" xfId="6"/>
    <cellStyle name="Normal" xfId="0" builtinId="0"/>
    <cellStyle name="Normal 2" xfId="1"/>
    <cellStyle name="Normal 3" xfId="3"/>
    <cellStyle name="Normal 3 2" xfId="8"/>
    <cellStyle name="Normal 4" xfId="7"/>
    <cellStyle name="Normal 5" xfId="10"/>
    <cellStyle name="Normal 6" xfId="11"/>
    <cellStyle name="Normal 7" xfId="12"/>
    <cellStyle name="Normal 7 2" xfId="16"/>
    <cellStyle name="Normal 8" xfId="13"/>
    <cellStyle name="Normal 8 2" xfId="17"/>
    <cellStyle name="Normal 9" xfId="15"/>
    <cellStyle name="Normal 9 2" xfId="19"/>
    <cellStyle name="Percent" xfId="5" builtinId="5"/>
    <cellStyle name="Percent 2" xfId="9"/>
    <cellStyle name="Percent 3" xfId="14"/>
    <cellStyle name="Percent 3 2" xfId="18"/>
  </cellStyles>
  <dxfs count="62">
    <dxf>
      <fill>
        <patternFill>
          <bgColor rgb="FF00B05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0" tint="-0.499984740745262"/>
      </font>
      <fill>
        <patternFill>
          <bgColor theme="0"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b/>
        <i val="0"/>
      </font>
      <fill>
        <patternFill>
          <bgColor rgb="FF92D050"/>
        </patternFill>
      </fill>
    </dxf>
    <dxf>
      <font>
        <b/>
        <i val="0"/>
      </font>
      <fill>
        <patternFill>
          <bgColor rgb="FFFFC000"/>
        </patternFill>
      </fill>
    </dxf>
    <dxf>
      <font>
        <b/>
        <i val="0"/>
        <color theme="0"/>
      </font>
      <fill>
        <patternFill>
          <bgColor rgb="FFFF0000"/>
        </patternFill>
      </fill>
    </dxf>
    <dxf>
      <fill>
        <patternFill>
          <bgColor theme="0" tint="-0.24994659260841701"/>
        </patternFill>
      </fill>
    </dxf>
    <dxf>
      <font>
        <b/>
        <i val="0"/>
      </font>
      <fill>
        <patternFill>
          <bgColor rgb="FF92D050"/>
        </patternFill>
      </fill>
    </dxf>
    <dxf>
      <font>
        <b/>
        <i val="0"/>
      </font>
      <fill>
        <patternFill>
          <bgColor rgb="FFFFC000"/>
        </patternFill>
      </fill>
    </dxf>
    <dxf>
      <font>
        <b/>
        <i val="0"/>
        <color theme="0"/>
      </font>
      <fill>
        <patternFill>
          <bgColor rgb="FFFF0000"/>
        </patternFill>
      </fill>
    </dxf>
    <dxf>
      <fill>
        <patternFill>
          <bgColor theme="0" tint="-0.24994659260841701"/>
        </patternFill>
      </fill>
    </dxf>
    <dxf>
      <font>
        <color rgb="FF006100"/>
      </font>
      <fill>
        <patternFill>
          <bgColor rgb="FFC6EFCE"/>
        </patternFill>
      </fill>
    </dxf>
    <dxf>
      <font>
        <b/>
        <i val="0"/>
      </font>
      <fill>
        <patternFill>
          <bgColor rgb="FF92D050"/>
        </patternFill>
      </fill>
    </dxf>
    <dxf>
      <font>
        <b/>
        <i val="0"/>
      </font>
      <fill>
        <patternFill>
          <bgColor rgb="FFFFC000"/>
        </patternFill>
      </fill>
    </dxf>
    <dxf>
      <font>
        <b/>
        <i val="0"/>
        <color theme="0"/>
      </font>
      <fill>
        <patternFill>
          <bgColor rgb="FFFF0000"/>
        </patternFill>
      </fill>
    </dxf>
    <dxf>
      <fill>
        <patternFill>
          <bgColor theme="0" tint="-0.24994659260841701"/>
        </patternFill>
      </fill>
    </dxf>
    <dxf>
      <font>
        <b/>
        <i val="0"/>
      </font>
      <fill>
        <patternFill>
          <bgColor rgb="FF92D050"/>
        </patternFill>
      </fill>
    </dxf>
    <dxf>
      <font>
        <b/>
        <i val="0"/>
      </font>
      <fill>
        <patternFill>
          <bgColor rgb="FFFFC000"/>
        </patternFill>
      </fill>
    </dxf>
    <dxf>
      <font>
        <b/>
        <i val="0"/>
        <color theme="0"/>
      </font>
      <fill>
        <patternFill>
          <bgColor rgb="FFFF0000"/>
        </patternFill>
      </fill>
    </dxf>
    <dxf>
      <fill>
        <patternFill>
          <bgColor theme="0" tint="-0.24994659260841701"/>
        </patternFill>
      </fill>
    </dxf>
    <dxf>
      <font>
        <b/>
        <i val="0"/>
      </font>
      <fill>
        <patternFill>
          <bgColor rgb="FF92D050"/>
        </patternFill>
      </fill>
    </dxf>
    <dxf>
      <font>
        <b/>
        <i val="0"/>
      </font>
      <fill>
        <patternFill>
          <bgColor rgb="FFFFC000"/>
        </patternFill>
      </fill>
    </dxf>
    <dxf>
      <font>
        <b/>
        <i val="0"/>
        <color theme="0"/>
      </font>
      <fill>
        <patternFill>
          <bgColor rgb="FFFF0000"/>
        </patternFill>
      </fill>
    </dxf>
    <dxf>
      <fill>
        <patternFill>
          <bgColor theme="0" tint="-0.24994659260841701"/>
        </patternFill>
      </fill>
    </dxf>
    <dxf>
      <font>
        <b/>
        <i val="0"/>
      </font>
      <fill>
        <patternFill>
          <bgColor rgb="FF92D050"/>
        </patternFill>
      </fill>
    </dxf>
    <dxf>
      <font>
        <b/>
        <i val="0"/>
      </font>
      <fill>
        <patternFill>
          <bgColor rgb="FFFFC000"/>
        </patternFill>
      </fill>
    </dxf>
    <dxf>
      <font>
        <b/>
        <i val="0"/>
        <color theme="0"/>
      </font>
      <fill>
        <patternFill>
          <bgColor rgb="FFFF0000"/>
        </patternFill>
      </fill>
    </dxf>
    <dxf>
      <fill>
        <patternFill>
          <bgColor theme="0" tint="-0.24994659260841701"/>
        </patternFill>
      </fill>
    </dxf>
    <dxf>
      <font>
        <b/>
        <i val="0"/>
      </font>
      <fill>
        <patternFill>
          <bgColor rgb="FF92D050"/>
        </patternFill>
      </fill>
    </dxf>
    <dxf>
      <font>
        <b/>
        <i val="0"/>
      </font>
      <fill>
        <patternFill>
          <bgColor rgb="FFFFC000"/>
        </patternFill>
      </fill>
    </dxf>
    <dxf>
      <font>
        <b/>
        <i val="0"/>
        <color theme="0"/>
      </font>
      <fill>
        <patternFill>
          <bgColor rgb="FFFF0000"/>
        </patternFill>
      </fill>
    </dxf>
    <dxf>
      <fill>
        <patternFill>
          <bgColor theme="0" tint="-0.24994659260841701"/>
        </patternFill>
      </fill>
    </dxf>
    <dxf>
      <font>
        <b/>
        <i val="0"/>
      </font>
      <fill>
        <patternFill>
          <bgColor rgb="FF92D050"/>
        </patternFill>
      </fill>
    </dxf>
    <dxf>
      <font>
        <b/>
        <i val="0"/>
      </font>
      <fill>
        <patternFill>
          <bgColor rgb="FFFFC000"/>
        </patternFill>
      </fill>
    </dxf>
    <dxf>
      <font>
        <b/>
        <i val="0"/>
        <color theme="0"/>
      </font>
      <fill>
        <patternFill>
          <bgColor rgb="FFFF0000"/>
        </patternFill>
      </fill>
    </dxf>
    <dxf>
      <fill>
        <patternFill>
          <bgColor theme="0" tint="-0.24994659260841701"/>
        </patternFill>
      </fill>
    </dxf>
    <dxf>
      <font>
        <b/>
        <i val="0"/>
      </font>
      <fill>
        <patternFill>
          <bgColor rgb="FF92D050"/>
        </patternFill>
      </fill>
    </dxf>
    <dxf>
      <font>
        <b/>
        <i val="0"/>
      </font>
      <fill>
        <patternFill>
          <bgColor rgb="FFFFC000"/>
        </patternFill>
      </fill>
    </dxf>
    <dxf>
      <font>
        <b/>
        <i val="0"/>
        <color theme="0"/>
      </font>
      <fill>
        <patternFill>
          <bgColor rgb="FFFF0000"/>
        </patternFill>
      </fill>
    </dxf>
    <dxf>
      <fill>
        <patternFill>
          <bgColor theme="0" tint="-0.24994659260841701"/>
        </patternFill>
      </fill>
    </dxf>
    <dxf>
      <font>
        <b/>
        <i val="0"/>
      </font>
      <fill>
        <patternFill>
          <bgColor rgb="FF92D050"/>
        </patternFill>
      </fill>
    </dxf>
    <dxf>
      <font>
        <b/>
        <i val="0"/>
      </font>
      <fill>
        <patternFill>
          <bgColor rgb="FFFFC000"/>
        </patternFill>
      </fill>
    </dxf>
    <dxf>
      <font>
        <b/>
        <i val="0"/>
        <color theme="0"/>
      </font>
      <fill>
        <patternFill>
          <bgColor rgb="FFFF0000"/>
        </patternFill>
      </fill>
    </dxf>
    <dxf>
      <fill>
        <patternFill>
          <bgColor theme="0" tint="-0.24994659260841701"/>
        </patternFill>
      </fill>
    </dxf>
    <dxf>
      <font>
        <b/>
        <i val="0"/>
      </font>
      <fill>
        <patternFill>
          <bgColor rgb="FF92D050"/>
        </patternFill>
      </fill>
    </dxf>
    <dxf>
      <font>
        <b/>
        <i val="0"/>
      </font>
      <fill>
        <patternFill>
          <bgColor rgb="FFFFC000"/>
        </patternFill>
      </fill>
    </dxf>
    <dxf>
      <font>
        <b/>
        <i val="0"/>
        <color theme="0"/>
      </font>
      <fill>
        <patternFill>
          <bgColor rgb="FFFF0000"/>
        </patternFill>
      </fill>
    </dxf>
    <dxf>
      <fill>
        <patternFill>
          <bgColor theme="0" tint="-0.24994659260841701"/>
        </patternFill>
      </fill>
    </dxf>
    <dxf>
      <font>
        <b/>
        <i val="0"/>
      </font>
      <fill>
        <patternFill>
          <bgColor rgb="FF92D050"/>
        </patternFill>
      </fill>
    </dxf>
    <dxf>
      <font>
        <b/>
        <i val="0"/>
      </font>
      <fill>
        <patternFill>
          <bgColor rgb="FFFFC000"/>
        </patternFill>
      </fill>
    </dxf>
    <dxf>
      <font>
        <b/>
        <i val="0"/>
        <color theme="0"/>
      </font>
      <fill>
        <patternFill>
          <bgColor rgb="FFFF0000"/>
        </patternFill>
      </fill>
    </dxf>
    <dxf>
      <fill>
        <patternFill>
          <bgColor theme="0" tint="-0.2499465926084170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mailto:supplierperformance@highwaysengland.co.uk"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99060</xdr:colOff>
      <xdr:row>1</xdr:row>
      <xdr:rowOff>44623</xdr:rowOff>
    </xdr:from>
    <xdr:to>
      <xdr:col>3</xdr:col>
      <xdr:colOff>304800</xdr:colOff>
      <xdr:row>6</xdr:row>
      <xdr:rowOff>88391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240" y="250363"/>
          <a:ext cx="2522220" cy="10724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xdr:row>
      <xdr:rowOff>83820</xdr:rowOff>
    </xdr:from>
    <xdr:to>
      <xdr:col>3</xdr:col>
      <xdr:colOff>45720</xdr:colOff>
      <xdr:row>6</xdr:row>
      <xdr:rowOff>216146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420" y="274320"/>
          <a:ext cx="2407920" cy="10238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24</xdr:row>
      <xdr:rowOff>0</xdr:rowOff>
    </xdr:from>
    <xdr:to>
      <xdr:col>4</xdr:col>
      <xdr:colOff>0</xdr:colOff>
      <xdr:row>24</xdr:row>
      <xdr:rowOff>0</xdr:rowOff>
    </xdr:to>
    <xdr:sp macro="" textlink="">
      <xdr:nvSpPr>
        <xdr:cNvPr id="15" name="Oval 60">
          <a:extLst>
            <a:ext uri="{FF2B5EF4-FFF2-40B4-BE49-F238E27FC236}">
              <a16:creationId xmlns:a16="http://schemas.microsoft.com/office/drawing/2014/main" id="{00000000-0008-0000-0200-00000F000000}"/>
            </a:ext>
          </a:extLst>
        </xdr:cNvPr>
        <xdr:cNvSpPr>
          <a:spLocks noChangeArrowheads="1"/>
        </xdr:cNvSpPr>
      </xdr:nvSpPr>
      <xdr:spPr bwMode="auto">
        <a:xfrm>
          <a:off x="8694420" y="10675620"/>
          <a:ext cx="0" cy="0"/>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r>
            <a:rPr lang="en-GB" sz="1200" b="0" i="0" u="none" strike="noStrike" baseline="0">
              <a:solidFill>
                <a:srgbClr val="000000"/>
              </a:solidFill>
              <a:latin typeface="Arial"/>
              <a:cs typeface="Arial"/>
            </a:rPr>
            <a:t>Suggested layout for evidence, improvement actions and date to be carried out by.</a:t>
          </a:r>
        </a:p>
      </xdr:txBody>
    </xdr:sp>
    <xdr:clientData/>
  </xdr:twoCellAnchor>
  <xdr:twoCellAnchor>
    <xdr:from>
      <xdr:col>4</xdr:col>
      <xdr:colOff>0</xdr:colOff>
      <xdr:row>24</xdr:row>
      <xdr:rowOff>0</xdr:rowOff>
    </xdr:from>
    <xdr:to>
      <xdr:col>4</xdr:col>
      <xdr:colOff>0</xdr:colOff>
      <xdr:row>24</xdr:row>
      <xdr:rowOff>0</xdr:rowOff>
    </xdr:to>
    <xdr:sp macro="" textlink="">
      <xdr:nvSpPr>
        <xdr:cNvPr id="16" name="Oval 61">
          <a:extLst>
            <a:ext uri="{FF2B5EF4-FFF2-40B4-BE49-F238E27FC236}">
              <a16:creationId xmlns:a16="http://schemas.microsoft.com/office/drawing/2014/main" id="{00000000-0008-0000-0200-000010000000}"/>
            </a:ext>
          </a:extLst>
        </xdr:cNvPr>
        <xdr:cNvSpPr>
          <a:spLocks noChangeArrowheads="1"/>
        </xdr:cNvSpPr>
      </xdr:nvSpPr>
      <xdr:spPr bwMode="auto">
        <a:xfrm>
          <a:off x="8694420" y="10675620"/>
          <a:ext cx="0" cy="0"/>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r>
            <a:rPr lang="en-GB" sz="1200" b="0" i="0" u="none" strike="noStrike" baseline="0">
              <a:solidFill>
                <a:srgbClr val="000000"/>
              </a:solidFill>
              <a:latin typeface="Arial"/>
              <a:cs typeface="Arial"/>
            </a:rPr>
            <a:t>Headline measure average score to  1 decimal place</a:t>
          </a:r>
        </a:p>
      </xdr:txBody>
    </xdr:sp>
    <xdr:clientData/>
  </xdr:twoCellAnchor>
  <xdr:twoCellAnchor>
    <xdr:from>
      <xdr:col>4</xdr:col>
      <xdr:colOff>0</xdr:colOff>
      <xdr:row>24</xdr:row>
      <xdr:rowOff>0</xdr:rowOff>
    </xdr:from>
    <xdr:to>
      <xdr:col>4</xdr:col>
      <xdr:colOff>0</xdr:colOff>
      <xdr:row>24</xdr:row>
      <xdr:rowOff>0</xdr:rowOff>
    </xdr:to>
    <xdr:sp macro="" textlink="">
      <xdr:nvSpPr>
        <xdr:cNvPr id="19" name="Line 64">
          <a:extLst>
            <a:ext uri="{FF2B5EF4-FFF2-40B4-BE49-F238E27FC236}">
              <a16:creationId xmlns:a16="http://schemas.microsoft.com/office/drawing/2014/main" id="{00000000-0008-0000-0200-000013000000}"/>
            </a:ext>
          </a:extLst>
        </xdr:cNvPr>
        <xdr:cNvSpPr>
          <a:spLocks noChangeShapeType="1"/>
        </xdr:cNvSpPr>
      </xdr:nvSpPr>
      <xdr:spPr bwMode="auto">
        <a:xfrm flipH="1">
          <a:off x="8694420" y="1067562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24</xdr:row>
      <xdr:rowOff>0</xdr:rowOff>
    </xdr:from>
    <xdr:to>
      <xdr:col>4</xdr:col>
      <xdr:colOff>0</xdr:colOff>
      <xdr:row>24</xdr:row>
      <xdr:rowOff>0</xdr:rowOff>
    </xdr:to>
    <xdr:sp macro="" textlink="">
      <xdr:nvSpPr>
        <xdr:cNvPr id="20" name="Line 65">
          <a:extLst>
            <a:ext uri="{FF2B5EF4-FFF2-40B4-BE49-F238E27FC236}">
              <a16:creationId xmlns:a16="http://schemas.microsoft.com/office/drawing/2014/main" id="{00000000-0008-0000-0200-000014000000}"/>
            </a:ext>
          </a:extLst>
        </xdr:cNvPr>
        <xdr:cNvSpPr>
          <a:spLocks noChangeShapeType="1"/>
        </xdr:cNvSpPr>
      </xdr:nvSpPr>
      <xdr:spPr bwMode="auto">
        <a:xfrm flipH="1" flipV="1">
          <a:off x="8694420" y="1067562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16</xdr:row>
      <xdr:rowOff>0</xdr:rowOff>
    </xdr:from>
    <xdr:to>
      <xdr:col>4</xdr:col>
      <xdr:colOff>0</xdr:colOff>
      <xdr:row>16</xdr:row>
      <xdr:rowOff>0</xdr:rowOff>
    </xdr:to>
    <xdr:sp macro="" textlink="">
      <xdr:nvSpPr>
        <xdr:cNvPr id="21" name="Line 66">
          <a:extLst>
            <a:ext uri="{FF2B5EF4-FFF2-40B4-BE49-F238E27FC236}">
              <a16:creationId xmlns:a16="http://schemas.microsoft.com/office/drawing/2014/main" id="{00000000-0008-0000-0200-000015000000}"/>
            </a:ext>
          </a:extLst>
        </xdr:cNvPr>
        <xdr:cNvSpPr>
          <a:spLocks noChangeShapeType="1"/>
        </xdr:cNvSpPr>
      </xdr:nvSpPr>
      <xdr:spPr bwMode="auto">
        <a:xfrm flipH="1">
          <a:off x="8694420" y="564642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16</xdr:row>
      <xdr:rowOff>0</xdr:rowOff>
    </xdr:from>
    <xdr:to>
      <xdr:col>4</xdr:col>
      <xdr:colOff>0</xdr:colOff>
      <xdr:row>16</xdr:row>
      <xdr:rowOff>0</xdr:rowOff>
    </xdr:to>
    <xdr:sp macro="" textlink="">
      <xdr:nvSpPr>
        <xdr:cNvPr id="22" name="Line 67">
          <a:extLst>
            <a:ext uri="{FF2B5EF4-FFF2-40B4-BE49-F238E27FC236}">
              <a16:creationId xmlns:a16="http://schemas.microsoft.com/office/drawing/2014/main" id="{00000000-0008-0000-0200-000016000000}"/>
            </a:ext>
          </a:extLst>
        </xdr:cNvPr>
        <xdr:cNvSpPr>
          <a:spLocks noChangeShapeType="1"/>
        </xdr:cNvSpPr>
      </xdr:nvSpPr>
      <xdr:spPr bwMode="auto">
        <a:xfrm flipH="1">
          <a:off x="8694420" y="564642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2381</xdr:colOff>
      <xdr:row>41</xdr:row>
      <xdr:rowOff>0</xdr:rowOff>
    </xdr:from>
    <xdr:to>
      <xdr:col>3</xdr:col>
      <xdr:colOff>2381</xdr:colOff>
      <xdr:row>41</xdr:row>
      <xdr:rowOff>0</xdr:rowOff>
    </xdr:to>
    <xdr:sp macro="" textlink="">
      <xdr:nvSpPr>
        <xdr:cNvPr id="23" name="Oval 14">
          <a:extLst>
            <a:ext uri="{FF2B5EF4-FFF2-40B4-BE49-F238E27FC236}">
              <a16:creationId xmlns:a16="http://schemas.microsoft.com/office/drawing/2014/main" id="{00000000-0008-0000-0200-000017000000}"/>
            </a:ext>
          </a:extLst>
        </xdr:cNvPr>
        <xdr:cNvSpPr>
          <a:spLocks noChangeArrowheads="1"/>
        </xdr:cNvSpPr>
      </xdr:nvSpPr>
      <xdr:spPr bwMode="auto">
        <a:xfrm>
          <a:off x="3317081" y="35394900"/>
          <a:ext cx="0" cy="0"/>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r>
            <a:rPr lang="en-GB" sz="1200" b="0" i="0" u="none" strike="noStrike" baseline="0">
              <a:solidFill>
                <a:srgbClr val="000000"/>
              </a:solidFill>
              <a:latin typeface="Arial"/>
              <a:cs typeface="Arial"/>
            </a:rPr>
            <a:t>Suggested layout for evidence, improvement actions and date to be carried out by.</a:t>
          </a:r>
        </a:p>
      </xdr:txBody>
    </xdr:sp>
    <xdr:clientData/>
  </xdr:twoCellAnchor>
  <xdr:twoCellAnchor>
    <xdr:from>
      <xdr:col>3</xdr:col>
      <xdr:colOff>2381</xdr:colOff>
      <xdr:row>41</xdr:row>
      <xdr:rowOff>0</xdr:rowOff>
    </xdr:from>
    <xdr:to>
      <xdr:col>3</xdr:col>
      <xdr:colOff>2381</xdr:colOff>
      <xdr:row>41</xdr:row>
      <xdr:rowOff>0</xdr:rowOff>
    </xdr:to>
    <xdr:sp macro="" textlink="">
      <xdr:nvSpPr>
        <xdr:cNvPr id="24" name="Oval 15">
          <a:extLst>
            <a:ext uri="{FF2B5EF4-FFF2-40B4-BE49-F238E27FC236}">
              <a16:creationId xmlns:a16="http://schemas.microsoft.com/office/drawing/2014/main" id="{00000000-0008-0000-0200-000018000000}"/>
            </a:ext>
          </a:extLst>
        </xdr:cNvPr>
        <xdr:cNvSpPr>
          <a:spLocks noChangeArrowheads="1"/>
        </xdr:cNvSpPr>
      </xdr:nvSpPr>
      <xdr:spPr bwMode="auto">
        <a:xfrm>
          <a:off x="3317081" y="35394900"/>
          <a:ext cx="0" cy="0"/>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r>
            <a:rPr lang="en-GB" sz="1200" b="0" i="0" u="none" strike="noStrike" baseline="0">
              <a:solidFill>
                <a:srgbClr val="000000"/>
              </a:solidFill>
              <a:latin typeface="Arial"/>
              <a:cs typeface="Arial"/>
            </a:rPr>
            <a:t>Headline measure average score to  1 decimal place</a:t>
          </a:r>
        </a:p>
      </xdr:txBody>
    </xdr:sp>
    <xdr:clientData/>
  </xdr:twoCellAnchor>
  <xdr:twoCellAnchor>
    <xdr:from>
      <xdr:col>3</xdr:col>
      <xdr:colOff>2381</xdr:colOff>
      <xdr:row>41</xdr:row>
      <xdr:rowOff>0</xdr:rowOff>
    </xdr:from>
    <xdr:to>
      <xdr:col>3</xdr:col>
      <xdr:colOff>2381</xdr:colOff>
      <xdr:row>41</xdr:row>
      <xdr:rowOff>0</xdr:rowOff>
    </xdr:to>
    <xdr:sp macro="" textlink="">
      <xdr:nvSpPr>
        <xdr:cNvPr id="25" name="Oval 16">
          <a:extLst>
            <a:ext uri="{FF2B5EF4-FFF2-40B4-BE49-F238E27FC236}">
              <a16:creationId xmlns:a16="http://schemas.microsoft.com/office/drawing/2014/main" id="{00000000-0008-0000-0200-000019000000}"/>
            </a:ext>
          </a:extLst>
        </xdr:cNvPr>
        <xdr:cNvSpPr>
          <a:spLocks noChangeArrowheads="1"/>
        </xdr:cNvSpPr>
      </xdr:nvSpPr>
      <xdr:spPr bwMode="auto">
        <a:xfrm>
          <a:off x="3317081" y="35394900"/>
          <a:ext cx="0" cy="0"/>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r>
            <a:rPr lang="en-GB" sz="1200" b="0" i="0" u="none" strike="noStrike" baseline="0">
              <a:solidFill>
                <a:srgbClr val="000000"/>
              </a:solidFill>
              <a:latin typeface="Arial"/>
              <a:cs typeface="Arial"/>
            </a:rPr>
            <a:t>Rows which contain evidence will be selected  removing any blank lines when printing evidence sheets.</a:t>
          </a:r>
        </a:p>
      </xdr:txBody>
    </xdr:sp>
    <xdr:clientData/>
  </xdr:twoCellAnchor>
  <xdr:twoCellAnchor>
    <xdr:from>
      <xdr:col>2</xdr:col>
      <xdr:colOff>5082540</xdr:colOff>
      <xdr:row>41</xdr:row>
      <xdr:rowOff>0</xdr:rowOff>
    </xdr:from>
    <xdr:to>
      <xdr:col>2</xdr:col>
      <xdr:colOff>1996440</xdr:colOff>
      <xdr:row>41</xdr:row>
      <xdr:rowOff>0</xdr:rowOff>
    </xdr:to>
    <xdr:sp macro="" textlink="">
      <xdr:nvSpPr>
        <xdr:cNvPr id="27" name="Line 19">
          <a:extLst>
            <a:ext uri="{FF2B5EF4-FFF2-40B4-BE49-F238E27FC236}">
              <a16:creationId xmlns:a16="http://schemas.microsoft.com/office/drawing/2014/main" id="{00000000-0008-0000-0200-00001B000000}"/>
            </a:ext>
          </a:extLst>
        </xdr:cNvPr>
        <xdr:cNvSpPr>
          <a:spLocks noChangeShapeType="1"/>
        </xdr:cNvSpPr>
      </xdr:nvSpPr>
      <xdr:spPr bwMode="auto">
        <a:xfrm flipH="1" flipV="1">
          <a:off x="3310890" y="35394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3649980</xdr:colOff>
      <xdr:row>41</xdr:row>
      <xdr:rowOff>0</xdr:rowOff>
    </xdr:from>
    <xdr:to>
      <xdr:col>2</xdr:col>
      <xdr:colOff>1996440</xdr:colOff>
      <xdr:row>41</xdr:row>
      <xdr:rowOff>0</xdr:rowOff>
    </xdr:to>
    <xdr:sp macro="" textlink="">
      <xdr:nvSpPr>
        <xdr:cNvPr id="28" name="Line 22">
          <a:extLst>
            <a:ext uri="{FF2B5EF4-FFF2-40B4-BE49-F238E27FC236}">
              <a16:creationId xmlns:a16="http://schemas.microsoft.com/office/drawing/2014/main" id="{00000000-0008-0000-0200-00001C000000}"/>
            </a:ext>
          </a:extLst>
        </xdr:cNvPr>
        <xdr:cNvSpPr>
          <a:spLocks noChangeShapeType="1"/>
        </xdr:cNvSpPr>
      </xdr:nvSpPr>
      <xdr:spPr bwMode="auto">
        <a:xfrm flipH="1">
          <a:off x="3316605" y="35394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4655820</xdr:colOff>
      <xdr:row>41</xdr:row>
      <xdr:rowOff>0</xdr:rowOff>
    </xdr:from>
    <xdr:to>
      <xdr:col>2</xdr:col>
      <xdr:colOff>1996440</xdr:colOff>
      <xdr:row>41</xdr:row>
      <xdr:rowOff>0</xdr:rowOff>
    </xdr:to>
    <xdr:sp macro="" textlink="">
      <xdr:nvSpPr>
        <xdr:cNvPr id="29" name="Line 23">
          <a:extLst>
            <a:ext uri="{FF2B5EF4-FFF2-40B4-BE49-F238E27FC236}">
              <a16:creationId xmlns:a16="http://schemas.microsoft.com/office/drawing/2014/main" id="{00000000-0008-0000-0200-00001D000000}"/>
            </a:ext>
          </a:extLst>
        </xdr:cNvPr>
        <xdr:cNvSpPr>
          <a:spLocks noChangeShapeType="1"/>
        </xdr:cNvSpPr>
      </xdr:nvSpPr>
      <xdr:spPr bwMode="auto">
        <a:xfrm flipH="1" flipV="1">
          <a:off x="3312795" y="35394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4876800</xdr:colOff>
      <xdr:row>41</xdr:row>
      <xdr:rowOff>0</xdr:rowOff>
    </xdr:from>
    <xdr:to>
      <xdr:col>2</xdr:col>
      <xdr:colOff>1996440</xdr:colOff>
      <xdr:row>41</xdr:row>
      <xdr:rowOff>0</xdr:rowOff>
    </xdr:to>
    <xdr:sp macro="" textlink="">
      <xdr:nvSpPr>
        <xdr:cNvPr id="30" name="Line 33">
          <a:extLst>
            <a:ext uri="{FF2B5EF4-FFF2-40B4-BE49-F238E27FC236}">
              <a16:creationId xmlns:a16="http://schemas.microsoft.com/office/drawing/2014/main" id="{00000000-0008-0000-0200-00001E000000}"/>
            </a:ext>
          </a:extLst>
        </xdr:cNvPr>
        <xdr:cNvSpPr>
          <a:spLocks noChangeShapeType="1"/>
        </xdr:cNvSpPr>
      </xdr:nvSpPr>
      <xdr:spPr bwMode="auto">
        <a:xfrm flipH="1">
          <a:off x="3314700" y="35394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4861560</xdr:colOff>
      <xdr:row>41</xdr:row>
      <xdr:rowOff>0</xdr:rowOff>
    </xdr:from>
    <xdr:to>
      <xdr:col>2</xdr:col>
      <xdr:colOff>1996440</xdr:colOff>
      <xdr:row>41</xdr:row>
      <xdr:rowOff>0</xdr:rowOff>
    </xdr:to>
    <xdr:sp macro="" textlink="">
      <xdr:nvSpPr>
        <xdr:cNvPr id="31" name="Line 34">
          <a:extLst>
            <a:ext uri="{FF2B5EF4-FFF2-40B4-BE49-F238E27FC236}">
              <a16:creationId xmlns:a16="http://schemas.microsoft.com/office/drawing/2014/main" id="{00000000-0008-0000-0200-00001F000000}"/>
            </a:ext>
          </a:extLst>
        </xdr:cNvPr>
        <xdr:cNvSpPr>
          <a:spLocks noChangeShapeType="1"/>
        </xdr:cNvSpPr>
      </xdr:nvSpPr>
      <xdr:spPr bwMode="auto">
        <a:xfrm flipH="1">
          <a:off x="3318510" y="35394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5433060</xdr:colOff>
      <xdr:row>41</xdr:row>
      <xdr:rowOff>0</xdr:rowOff>
    </xdr:from>
    <xdr:to>
      <xdr:col>2</xdr:col>
      <xdr:colOff>1996440</xdr:colOff>
      <xdr:row>41</xdr:row>
      <xdr:rowOff>0</xdr:rowOff>
    </xdr:to>
    <xdr:sp macro="" textlink="">
      <xdr:nvSpPr>
        <xdr:cNvPr id="32" name="AutoShape 39">
          <a:extLst>
            <a:ext uri="{FF2B5EF4-FFF2-40B4-BE49-F238E27FC236}">
              <a16:creationId xmlns:a16="http://schemas.microsoft.com/office/drawing/2014/main" id="{00000000-0008-0000-0200-000020000000}"/>
            </a:ext>
          </a:extLst>
        </xdr:cNvPr>
        <xdr:cNvSpPr>
          <a:spLocks/>
        </xdr:cNvSpPr>
      </xdr:nvSpPr>
      <xdr:spPr bwMode="auto">
        <a:xfrm>
          <a:off x="3318510" y="35394900"/>
          <a:ext cx="0" cy="0"/>
        </a:xfrm>
        <a:prstGeom prst="rightBrace">
          <a:avLst>
            <a:gd name="adj1" fmla="val -2147483648"/>
            <a:gd name="adj2" fmla="val 50111"/>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2381</xdr:colOff>
      <xdr:row>41</xdr:row>
      <xdr:rowOff>0</xdr:rowOff>
    </xdr:from>
    <xdr:to>
      <xdr:col>3</xdr:col>
      <xdr:colOff>2381</xdr:colOff>
      <xdr:row>41</xdr:row>
      <xdr:rowOff>0</xdr:rowOff>
    </xdr:to>
    <xdr:sp macro="" textlink="">
      <xdr:nvSpPr>
        <xdr:cNvPr id="33" name="Oval 40">
          <a:extLst>
            <a:ext uri="{FF2B5EF4-FFF2-40B4-BE49-F238E27FC236}">
              <a16:creationId xmlns:a16="http://schemas.microsoft.com/office/drawing/2014/main" id="{00000000-0008-0000-0200-000021000000}"/>
            </a:ext>
          </a:extLst>
        </xdr:cNvPr>
        <xdr:cNvSpPr>
          <a:spLocks noChangeArrowheads="1"/>
        </xdr:cNvSpPr>
      </xdr:nvSpPr>
      <xdr:spPr bwMode="auto">
        <a:xfrm>
          <a:off x="3317081" y="35394900"/>
          <a:ext cx="0" cy="0"/>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r>
            <a:rPr lang="en-GB" sz="1200" b="0" i="0" u="none" strike="noStrike" baseline="0">
              <a:solidFill>
                <a:srgbClr val="000000"/>
              </a:solidFill>
              <a:latin typeface="Arial"/>
              <a:cs typeface="Arial"/>
            </a:rPr>
            <a:t>Copy cells F8:F29 and paste as values onto the "scores history tab"</a:t>
          </a:r>
        </a:p>
      </xdr:txBody>
    </xdr:sp>
    <xdr:clientData/>
  </xdr:twoCellAnchor>
  <xdr:twoCellAnchor>
    <xdr:from>
      <xdr:col>3</xdr:col>
      <xdr:colOff>2381</xdr:colOff>
      <xdr:row>41</xdr:row>
      <xdr:rowOff>0</xdr:rowOff>
    </xdr:from>
    <xdr:to>
      <xdr:col>3</xdr:col>
      <xdr:colOff>2381</xdr:colOff>
      <xdr:row>41</xdr:row>
      <xdr:rowOff>0</xdr:rowOff>
    </xdr:to>
    <xdr:sp macro="" textlink="">
      <xdr:nvSpPr>
        <xdr:cNvPr id="34" name="Oval 42">
          <a:extLst>
            <a:ext uri="{FF2B5EF4-FFF2-40B4-BE49-F238E27FC236}">
              <a16:creationId xmlns:a16="http://schemas.microsoft.com/office/drawing/2014/main" id="{00000000-0008-0000-0200-000022000000}"/>
            </a:ext>
          </a:extLst>
        </xdr:cNvPr>
        <xdr:cNvSpPr>
          <a:spLocks noChangeArrowheads="1"/>
        </xdr:cNvSpPr>
      </xdr:nvSpPr>
      <xdr:spPr bwMode="auto">
        <a:xfrm>
          <a:off x="3317081" y="35394900"/>
          <a:ext cx="0" cy="0"/>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r>
            <a:rPr lang="en-GB" sz="1200" b="0" i="0" u="none" strike="noStrike" baseline="0">
              <a:solidFill>
                <a:srgbClr val="000000"/>
              </a:solidFill>
              <a:latin typeface="Arial"/>
              <a:cs typeface="Arial"/>
            </a:rPr>
            <a:t>column F</a:t>
          </a:r>
        </a:p>
      </xdr:txBody>
    </xdr:sp>
    <xdr:clientData/>
  </xdr:twoCellAnchor>
  <xdr:twoCellAnchor>
    <xdr:from>
      <xdr:col>2</xdr:col>
      <xdr:colOff>5105400</xdr:colOff>
      <xdr:row>41</xdr:row>
      <xdr:rowOff>0</xdr:rowOff>
    </xdr:from>
    <xdr:to>
      <xdr:col>2</xdr:col>
      <xdr:colOff>1996440</xdr:colOff>
      <xdr:row>41</xdr:row>
      <xdr:rowOff>0</xdr:rowOff>
    </xdr:to>
    <xdr:sp macro="" textlink="">
      <xdr:nvSpPr>
        <xdr:cNvPr id="35" name="Line 43">
          <a:extLst>
            <a:ext uri="{FF2B5EF4-FFF2-40B4-BE49-F238E27FC236}">
              <a16:creationId xmlns:a16="http://schemas.microsoft.com/office/drawing/2014/main" id="{00000000-0008-0000-0200-000023000000}"/>
            </a:ext>
          </a:extLst>
        </xdr:cNvPr>
        <xdr:cNvSpPr>
          <a:spLocks noChangeShapeType="1"/>
        </xdr:cNvSpPr>
      </xdr:nvSpPr>
      <xdr:spPr bwMode="auto">
        <a:xfrm>
          <a:off x="3314700" y="35394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0</xdr:rowOff>
    </xdr:from>
    <xdr:to>
      <xdr:col>4</xdr:col>
      <xdr:colOff>0</xdr:colOff>
      <xdr:row>30</xdr:row>
      <xdr:rowOff>0</xdr:rowOff>
    </xdr:to>
    <xdr:sp macro="" textlink="">
      <xdr:nvSpPr>
        <xdr:cNvPr id="36" name="Oval 60">
          <a:extLst>
            <a:ext uri="{FF2B5EF4-FFF2-40B4-BE49-F238E27FC236}">
              <a16:creationId xmlns:a16="http://schemas.microsoft.com/office/drawing/2014/main" id="{00000000-0008-0000-0200-000024000000}"/>
            </a:ext>
          </a:extLst>
        </xdr:cNvPr>
        <xdr:cNvSpPr>
          <a:spLocks noChangeArrowheads="1"/>
        </xdr:cNvSpPr>
      </xdr:nvSpPr>
      <xdr:spPr bwMode="auto">
        <a:xfrm>
          <a:off x="8458200" y="25774650"/>
          <a:ext cx="0" cy="0"/>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r>
            <a:rPr lang="en-GB" sz="1200" b="0" i="0" u="none" strike="noStrike" baseline="0">
              <a:solidFill>
                <a:srgbClr val="000000"/>
              </a:solidFill>
              <a:latin typeface="Arial"/>
              <a:cs typeface="Arial"/>
            </a:rPr>
            <a:t>Suggested layout for evidence, improvement actions and date to be carried out by.</a:t>
          </a:r>
        </a:p>
      </xdr:txBody>
    </xdr:sp>
    <xdr:clientData/>
  </xdr:twoCellAnchor>
  <xdr:twoCellAnchor>
    <xdr:from>
      <xdr:col>4</xdr:col>
      <xdr:colOff>0</xdr:colOff>
      <xdr:row>30</xdr:row>
      <xdr:rowOff>0</xdr:rowOff>
    </xdr:from>
    <xdr:to>
      <xdr:col>4</xdr:col>
      <xdr:colOff>0</xdr:colOff>
      <xdr:row>30</xdr:row>
      <xdr:rowOff>0</xdr:rowOff>
    </xdr:to>
    <xdr:sp macro="" textlink="">
      <xdr:nvSpPr>
        <xdr:cNvPr id="37" name="Oval 61">
          <a:extLst>
            <a:ext uri="{FF2B5EF4-FFF2-40B4-BE49-F238E27FC236}">
              <a16:creationId xmlns:a16="http://schemas.microsoft.com/office/drawing/2014/main" id="{00000000-0008-0000-0200-000025000000}"/>
            </a:ext>
          </a:extLst>
        </xdr:cNvPr>
        <xdr:cNvSpPr>
          <a:spLocks noChangeArrowheads="1"/>
        </xdr:cNvSpPr>
      </xdr:nvSpPr>
      <xdr:spPr bwMode="auto">
        <a:xfrm>
          <a:off x="8458200" y="25774650"/>
          <a:ext cx="0" cy="0"/>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r>
            <a:rPr lang="en-GB" sz="1200" b="0" i="0" u="none" strike="noStrike" baseline="0">
              <a:solidFill>
                <a:srgbClr val="000000"/>
              </a:solidFill>
              <a:latin typeface="Arial"/>
              <a:cs typeface="Arial"/>
            </a:rPr>
            <a:t>Headline measure average score to  1 decimal place</a:t>
          </a:r>
        </a:p>
      </xdr:txBody>
    </xdr:sp>
    <xdr:clientData/>
  </xdr:twoCellAnchor>
  <xdr:twoCellAnchor>
    <xdr:from>
      <xdr:col>4</xdr:col>
      <xdr:colOff>0</xdr:colOff>
      <xdr:row>30</xdr:row>
      <xdr:rowOff>0</xdr:rowOff>
    </xdr:from>
    <xdr:to>
      <xdr:col>4</xdr:col>
      <xdr:colOff>0</xdr:colOff>
      <xdr:row>30</xdr:row>
      <xdr:rowOff>0</xdr:rowOff>
    </xdr:to>
    <xdr:sp macro="" textlink="">
      <xdr:nvSpPr>
        <xdr:cNvPr id="40" name="Line 64">
          <a:extLst>
            <a:ext uri="{FF2B5EF4-FFF2-40B4-BE49-F238E27FC236}">
              <a16:creationId xmlns:a16="http://schemas.microsoft.com/office/drawing/2014/main" id="{00000000-0008-0000-0200-000028000000}"/>
            </a:ext>
          </a:extLst>
        </xdr:cNvPr>
        <xdr:cNvSpPr>
          <a:spLocks noChangeShapeType="1"/>
        </xdr:cNvSpPr>
      </xdr:nvSpPr>
      <xdr:spPr bwMode="auto">
        <a:xfrm flipH="1">
          <a:off x="8458200" y="25774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0</xdr:rowOff>
    </xdr:from>
    <xdr:to>
      <xdr:col>4</xdr:col>
      <xdr:colOff>0</xdr:colOff>
      <xdr:row>30</xdr:row>
      <xdr:rowOff>0</xdr:rowOff>
    </xdr:to>
    <xdr:sp macro="" textlink="">
      <xdr:nvSpPr>
        <xdr:cNvPr id="41" name="Line 65">
          <a:extLst>
            <a:ext uri="{FF2B5EF4-FFF2-40B4-BE49-F238E27FC236}">
              <a16:creationId xmlns:a16="http://schemas.microsoft.com/office/drawing/2014/main" id="{00000000-0008-0000-0200-000029000000}"/>
            </a:ext>
          </a:extLst>
        </xdr:cNvPr>
        <xdr:cNvSpPr>
          <a:spLocks noChangeShapeType="1"/>
        </xdr:cNvSpPr>
      </xdr:nvSpPr>
      <xdr:spPr bwMode="auto">
        <a:xfrm flipH="1" flipV="1">
          <a:off x="8458200" y="25774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0</xdr:rowOff>
    </xdr:from>
    <xdr:to>
      <xdr:col>4</xdr:col>
      <xdr:colOff>0</xdr:colOff>
      <xdr:row>30</xdr:row>
      <xdr:rowOff>0</xdr:rowOff>
    </xdr:to>
    <xdr:sp macro="" textlink="">
      <xdr:nvSpPr>
        <xdr:cNvPr id="42" name="Line 66">
          <a:extLst>
            <a:ext uri="{FF2B5EF4-FFF2-40B4-BE49-F238E27FC236}">
              <a16:creationId xmlns:a16="http://schemas.microsoft.com/office/drawing/2014/main" id="{00000000-0008-0000-0200-00002A000000}"/>
            </a:ext>
          </a:extLst>
        </xdr:cNvPr>
        <xdr:cNvSpPr>
          <a:spLocks noChangeShapeType="1"/>
        </xdr:cNvSpPr>
      </xdr:nvSpPr>
      <xdr:spPr bwMode="auto">
        <a:xfrm flipH="1">
          <a:off x="8458200" y="25774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30</xdr:row>
      <xdr:rowOff>0</xdr:rowOff>
    </xdr:from>
    <xdr:to>
      <xdr:col>4</xdr:col>
      <xdr:colOff>0</xdr:colOff>
      <xdr:row>30</xdr:row>
      <xdr:rowOff>0</xdr:rowOff>
    </xdr:to>
    <xdr:sp macro="" textlink="">
      <xdr:nvSpPr>
        <xdr:cNvPr id="43" name="Line 67">
          <a:extLst>
            <a:ext uri="{FF2B5EF4-FFF2-40B4-BE49-F238E27FC236}">
              <a16:creationId xmlns:a16="http://schemas.microsoft.com/office/drawing/2014/main" id="{00000000-0008-0000-0200-00002B000000}"/>
            </a:ext>
          </a:extLst>
        </xdr:cNvPr>
        <xdr:cNvSpPr>
          <a:spLocks noChangeShapeType="1"/>
        </xdr:cNvSpPr>
      </xdr:nvSpPr>
      <xdr:spPr bwMode="auto">
        <a:xfrm flipH="1">
          <a:off x="8458200" y="257746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323850</xdr:colOff>
      <xdr:row>40</xdr:row>
      <xdr:rowOff>142875</xdr:rowOff>
    </xdr:from>
    <xdr:to>
      <xdr:col>3</xdr:col>
      <xdr:colOff>621506</xdr:colOff>
      <xdr:row>40</xdr:row>
      <xdr:rowOff>395288</xdr:rowOff>
    </xdr:to>
    <xdr:sp macro="" textlink="">
      <xdr:nvSpPr>
        <xdr:cNvPr id="39" name="TextBox 38">
          <a:hlinkClick xmlns:r="http://schemas.openxmlformats.org/officeDocument/2006/relationships" r:id="rId1"/>
          <a:extLst>
            <a:ext uri="{FF2B5EF4-FFF2-40B4-BE49-F238E27FC236}">
              <a16:creationId xmlns:a16="http://schemas.microsoft.com/office/drawing/2014/main" id="{00000000-0008-0000-0200-000027000000}"/>
            </a:ext>
          </a:extLst>
        </xdr:cNvPr>
        <xdr:cNvSpPr txBox="1"/>
      </xdr:nvSpPr>
      <xdr:spPr>
        <a:xfrm>
          <a:off x="514350" y="28232100"/>
          <a:ext cx="3421856"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u="sng" baseline="0">
              <a:solidFill>
                <a:schemeClr val="dk1"/>
              </a:solidFill>
              <a:effectLst/>
              <a:latin typeface="Arial" panose="020B0604020202020204" pitchFamily="34" charset="0"/>
              <a:ea typeface="+mn-ea"/>
              <a:cs typeface="+mn-cs"/>
              <a:hlinkClick xmlns:r="http://schemas.openxmlformats.org/officeDocument/2006/relationships" r:id=""/>
            </a:rPr>
            <a:t>supplierperformance@highwaysengland.co.uk</a:t>
          </a:r>
          <a:endParaRPr lang="en-GB" sz="1100" u="sng" baseline="0">
            <a:solidFill>
              <a:schemeClr val="dk1"/>
            </a:solidFill>
            <a:effectLst/>
            <a:latin typeface="Arial" panose="020B0604020202020204" pitchFamily="34" charset="0"/>
            <a:ea typeface="+mn-ea"/>
            <a:cs typeface="+mn-cs"/>
          </a:endParaRPr>
        </a:p>
      </xdr:txBody>
    </xdr:sp>
    <xdr:clientData/>
  </xdr:twoCellAnchor>
  <xdr:twoCellAnchor>
    <xdr:from>
      <xdr:col>1</xdr:col>
      <xdr:colOff>314325</xdr:colOff>
      <xdr:row>27</xdr:row>
      <xdr:rowOff>866775</xdr:rowOff>
    </xdr:from>
    <xdr:to>
      <xdr:col>3</xdr:col>
      <xdr:colOff>611981</xdr:colOff>
      <xdr:row>27</xdr:row>
      <xdr:rowOff>1119188</xdr:rowOff>
    </xdr:to>
    <xdr:sp macro="" textlink="">
      <xdr:nvSpPr>
        <xdr:cNvPr id="45" name="TextBox 44">
          <a:hlinkClick xmlns:r="http://schemas.openxmlformats.org/officeDocument/2006/relationships" r:id="rId1"/>
          <a:extLst>
            <a:ext uri="{FF2B5EF4-FFF2-40B4-BE49-F238E27FC236}">
              <a16:creationId xmlns:a16="http://schemas.microsoft.com/office/drawing/2014/main" id="{00000000-0008-0000-0200-00002D000000}"/>
            </a:ext>
          </a:extLst>
        </xdr:cNvPr>
        <xdr:cNvSpPr txBox="1"/>
      </xdr:nvSpPr>
      <xdr:spPr>
        <a:xfrm>
          <a:off x="504825" y="20088225"/>
          <a:ext cx="3421856"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u="sng" baseline="0">
              <a:solidFill>
                <a:schemeClr val="dk1"/>
              </a:solidFill>
              <a:effectLst/>
              <a:latin typeface="Arial" panose="020B0604020202020204" pitchFamily="34" charset="0"/>
              <a:ea typeface="+mn-ea"/>
              <a:cs typeface="+mn-cs"/>
              <a:hlinkClick xmlns:r="http://schemas.openxmlformats.org/officeDocument/2006/relationships" r:id=""/>
            </a:rPr>
            <a:t>supplierperformance@highwaysengland.co.uk</a:t>
          </a:r>
          <a:endParaRPr lang="en-GB" sz="1100" u="sng" baseline="0">
            <a:solidFill>
              <a:schemeClr val="dk1"/>
            </a:solidFill>
            <a:effectLst/>
            <a:latin typeface="Arial" panose="020B0604020202020204" pitchFamily="34" charset="0"/>
            <a:ea typeface="+mn-ea"/>
            <a:cs typeface="+mn-cs"/>
          </a:endParaRPr>
        </a:p>
      </xdr:txBody>
    </xdr:sp>
    <xdr:clientData/>
  </xdr:twoCellAnchor>
  <xdr:twoCellAnchor editAs="oneCell">
    <xdr:from>
      <xdr:col>1</xdr:col>
      <xdr:colOff>160020</xdr:colOff>
      <xdr:row>1</xdr:row>
      <xdr:rowOff>40064</xdr:rowOff>
    </xdr:from>
    <xdr:to>
      <xdr:col>2</xdr:col>
      <xdr:colOff>2232660</xdr:colOff>
      <xdr:row>6</xdr:row>
      <xdr:rowOff>57911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8140" y="215324"/>
          <a:ext cx="2461260" cy="10465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121920</xdr:colOff>
      <xdr:row>1</xdr:row>
      <xdr:rowOff>14080</xdr:rowOff>
    </xdr:from>
    <xdr:to>
      <xdr:col>3</xdr:col>
      <xdr:colOff>1186434</xdr:colOff>
      <xdr:row>7</xdr:row>
      <xdr:rowOff>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204580"/>
          <a:ext cx="2893314" cy="12302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443</xdr:rowOff>
    </xdr:from>
    <xdr:to>
      <xdr:col>3</xdr:col>
      <xdr:colOff>1049866</xdr:colOff>
      <xdr:row>7</xdr:row>
      <xdr:rowOff>0</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267" y="195176"/>
          <a:ext cx="2878666" cy="12240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152399</xdr:colOff>
      <xdr:row>1</xdr:row>
      <xdr:rowOff>0</xdr:rowOff>
    </xdr:from>
    <xdr:to>
      <xdr:col>3</xdr:col>
      <xdr:colOff>1190902</xdr:colOff>
      <xdr:row>7</xdr:row>
      <xdr:rowOff>0</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666" y="194733"/>
          <a:ext cx="2867303" cy="1219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206830</xdr:colOff>
      <xdr:row>1</xdr:row>
      <xdr:rowOff>54429</xdr:rowOff>
    </xdr:from>
    <xdr:to>
      <xdr:col>3</xdr:col>
      <xdr:colOff>1578429</xdr:colOff>
      <xdr:row>6</xdr:row>
      <xdr:rowOff>193576</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6316" y="250372"/>
          <a:ext cx="3015342" cy="128214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325581</xdr:colOff>
      <xdr:row>1</xdr:row>
      <xdr:rowOff>38293</xdr:rowOff>
    </xdr:from>
    <xdr:to>
      <xdr:col>3</xdr:col>
      <xdr:colOff>1731817</xdr:colOff>
      <xdr:row>6</xdr:row>
      <xdr:rowOff>191326</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2672" y="239184"/>
          <a:ext cx="3048000" cy="12960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9525</xdr:colOff>
          <xdr:row>3</xdr:row>
          <xdr:rowOff>847725</xdr:rowOff>
        </xdr:from>
        <xdr:to>
          <xdr:col>12</xdr:col>
          <xdr:colOff>314325</xdr:colOff>
          <xdr:row>4</xdr:row>
          <xdr:rowOff>352425</xdr:rowOff>
        </xdr:to>
        <xdr:sp macro="" textlink="">
          <xdr:nvSpPr>
            <xdr:cNvPr id="19458" name="Button 2" hidden="1">
              <a:extLst>
                <a:ext uri="{63B3BB69-23CF-44E3-9099-C40C66FF867C}">
                  <a14:compatExt spid="_x0000_s19458"/>
                </a:ext>
                <a:ext uri="{FF2B5EF4-FFF2-40B4-BE49-F238E27FC236}">
                  <a16:creationId xmlns:a16="http://schemas.microsoft.com/office/drawing/2014/main" id="{00000000-0008-0000-0A00-0000024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100" b="0" i="0" u="none" strike="noStrike" baseline="0">
                  <a:solidFill>
                    <a:srgbClr val="000000"/>
                  </a:solidFill>
                  <a:latin typeface="Calibri"/>
                  <a:cs typeface="Calibri"/>
                </a:rPr>
                <a:t>Designer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9525</xdr:colOff>
          <xdr:row>1</xdr:row>
          <xdr:rowOff>114300</xdr:rowOff>
        </xdr:from>
        <xdr:to>
          <xdr:col>12</xdr:col>
          <xdr:colOff>323850</xdr:colOff>
          <xdr:row>2</xdr:row>
          <xdr:rowOff>200025</xdr:rowOff>
        </xdr:to>
        <xdr:sp macro="" textlink="">
          <xdr:nvSpPr>
            <xdr:cNvPr id="19459" name="Button 3" hidden="1">
              <a:extLst>
                <a:ext uri="{63B3BB69-23CF-44E3-9099-C40C66FF867C}">
                  <a14:compatExt spid="_x0000_s19459"/>
                </a:ext>
                <a:ext uri="{FF2B5EF4-FFF2-40B4-BE49-F238E27FC236}">
                  <a16:creationId xmlns:a16="http://schemas.microsoft.com/office/drawing/2014/main" id="{00000000-0008-0000-0A00-0000034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100" b="0" i="0" u="none" strike="noStrike" baseline="0">
                  <a:solidFill>
                    <a:srgbClr val="000000"/>
                  </a:solidFill>
                  <a:latin typeface="Calibri"/>
                  <a:cs typeface="Calibri"/>
                </a:rPr>
                <a:t>Full Toolkit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9525</xdr:colOff>
          <xdr:row>3</xdr:row>
          <xdr:rowOff>114300</xdr:rowOff>
        </xdr:from>
        <xdr:to>
          <xdr:col>12</xdr:col>
          <xdr:colOff>295275</xdr:colOff>
          <xdr:row>3</xdr:row>
          <xdr:rowOff>723900</xdr:rowOff>
        </xdr:to>
        <xdr:sp macro="" textlink="">
          <xdr:nvSpPr>
            <xdr:cNvPr id="19460" name="Button 4" hidden="1">
              <a:extLst>
                <a:ext uri="{63B3BB69-23CF-44E3-9099-C40C66FF867C}">
                  <a14:compatExt spid="_x0000_s19460"/>
                </a:ext>
                <a:ext uri="{FF2B5EF4-FFF2-40B4-BE49-F238E27FC236}">
                  <a16:creationId xmlns:a16="http://schemas.microsoft.com/office/drawing/2014/main" id="{00000000-0008-0000-0A00-0000044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100" b="0" i="0" u="none" strike="noStrike" baseline="0">
                  <a:solidFill>
                    <a:srgbClr val="000000"/>
                  </a:solidFill>
                  <a:latin typeface="Calibri"/>
                  <a:cs typeface="Calibri"/>
                </a:rPr>
                <a:t>SPaTS, Non-Roads &amp; PCF 1&amp;2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9525</xdr:colOff>
          <xdr:row>4</xdr:row>
          <xdr:rowOff>476250</xdr:rowOff>
        </xdr:from>
        <xdr:to>
          <xdr:col>12</xdr:col>
          <xdr:colOff>323850</xdr:colOff>
          <xdr:row>4</xdr:row>
          <xdr:rowOff>1066800</xdr:rowOff>
        </xdr:to>
        <xdr:sp macro="" textlink="">
          <xdr:nvSpPr>
            <xdr:cNvPr id="19461" name="Button 5" hidden="1">
              <a:extLst>
                <a:ext uri="{63B3BB69-23CF-44E3-9099-C40C66FF867C}">
                  <a14:compatExt spid="_x0000_s19461"/>
                </a:ext>
                <a:ext uri="{FF2B5EF4-FFF2-40B4-BE49-F238E27FC236}">
                  <a16:creationId xmlns:a16="http://schemas.microsoft.com/office/drawing/2014/main" id="{00000000-0008-0000-0A00-0000054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100" b="0" i="0" u="none" strike="noStrike" baseline="0">
                  <a:solidFill>
                    <a:srgbClr val="000000"/>
                  </a:solidFill>
                  <a:latin typeface="Calibri"/>
                  <a:cs typeface="Calibri"/>
                </a:rPr>
                <a:t>Contractor</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Users/smiths7/AppData/Local/OTLocal/share/Workbin/1D31F10.R.O/Copy%20of%20CDF%20MP_Template_v14.xlsx%20NE%20suggestio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re/Users/beavij/AppData/Local/OTLocal/share/Workbin/2754092.R.O/Collaborative_Performance_Framework_Toolkit_v1_0%20-%20Full%20Metric_Version%20Library%20v6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nk Template"/>
      <sheetName val="Cover"/>
      <sheetName val="1 H&amp;S"/>
      <sheetName val="2 Collaboration"/>
      <sheetName val="3 C &amp; S"/>
      <sheetName val="4 Sustainability"/>
      <sheetName val="5 Quality"/>
      <sheetName val="6 Time"/>
      <sheetName val="7 Cost"/>
      <sheetName val="360 Feedback"/>
      <sheetName val="Summary"/>
      <sheetName val="Ref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sheetName val="Guidance"/>
      <sheetName val="1 H&amp;S"/>
      <sheetName val="2 Collaboration"/>
      <sheetName val="3 C &amp; S"/>
      <sheetName val="4 Sustainability"/>
      <sheetName val="5.5 Tracker"/>
      <sheetName val="Bank holidays"/>
      <sheetName val="5 Quality"/>
      <sheetName val="6 Time"/>
      <sheetName val="7 Cost"/>
      <sheetName val="Client Feedback"/>
      <sheetName val="Loadmaster"/>
      <sheetName val="Summary"/>
      <sheetName val="Load"/>
      <sheetName val="_Summary_"/>
      <sheetName val="Scores History"/>
      <sheetName val="Ref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I32"/>
  <sheetViews>
    <sheetView showGridLines="0" view="pageBreakPreview" zoomScaleNormal="100" zoomScaleSheetLayoutView="100" workbookViewId="0">
      <selection activeCell="D27" sqref="D27:E27"/>
    </sheetView>
  </sheetViews>
  <sheetFormatPr defaultRowHeight="15" x14ac:dyDescent="0.25"/>
  <cols>
    <col min="1" max="1" width="4.28515625" customWidth="1"/>
    <col min="3" max="3" width="24.85546875" customWidth="1"/>
    <col min="4" max="4" width="31.5703125" customWidth="1"/>
    <col min="5" max="5" width="36.42578125" customWidth="1"/>
    <col min="6" max="6" width="3.85546875" customWidth="1"/>
    <col min="7" max="7" width="59" customWidth="1"/>
    <col min="8" max="9" width="13.7109375" customWidth="1"/>
  </cols>
  <sheetData>
    <row r="1" spans="1:9" s="1" customFormat="1" ht="16.5" customHeight="1" thickBot="1" x14ac:dyDescent="0.25"/>
    <row r="2" spans="1:9" s="1" customFormat="1" ht="16.5" customHeight="1" thickBot="1" x14ac:dyDescent="0.25">
      <c r="B2" s="380"/>
      <c r="C2" s="381"/>
      <c r="D2" s="282"/>
      <c r="E2" s="7"/>
    </row>
    <row r="3" spans="1:9" s="1" customFormat="1" ht="16.5" customHeight="1" thickBot="1" x14ac:dyDescent="0.25">
      <c r="B3" s="382"/>
      <c r="C3" s="383"/>
      <c r="D3" s="283"/>
      <c r="E3" s="8"/>
    </row>
    <row r="4" spans="1:9" s="1" customFormat="1" ht="16.5" customHeight="1" thickBot="1" x14ac:dyDescent="0.25">
      <c r="B4" s="382"/>
      <c r="C4" s="383"/>
      <c r="D4" s="283"/>
      <c r="E4" s="9"/>
    </row>
    <row r="5" spans="1:9" s="1" customFormat="1" ht="16.5" customHeight="1" thickBot="1" x14ac:dyDescent="0.25">
      <c r="B5" s="382"/>
      <c r="C5" s="383"/>
      <c r="D5" s="283"/>
      <c r="E5" s="9"/>
    </row>
    <row r="6" spans="1:9" s="1" customFormat="1" ht="16.5" customHeight="1" thickBot="1" x14ac:dyDescent="0.25">
      <c r="B6" s="382"/>
      <c r="C6" s="383"/>
      <c r="D6" s="283"/>
      <c r="E6" s="8"/>
    </row>
    <row r="7" spans="1:9" s="1" customFormat="1" ht="16.5" customHeight="1" x14ac:dyDescent="0.2">
      <c r="B7" s="384"/>
      <c r="C7" s="385"/>
      <c r="D7" s="284"/>
      <c r="E7" s="10"/>
    </row>
    <row r="8" spans="1:9" s="1" customFormat="1" ht="22.15" customHeight="1" x14ac:dyDescent="0.2">
      <c r="B8" s="388" t="s">
        <v>0</v>
      </c>
      <c r="C8" s="389"/>
      <c r="D8" s="389"/>
      <c r="E8" s="390"/>
    </row>
    <row r="9" spans="1:9" s="6" customFormat="1" ht="21" customHeight="1" x14ac:dyDescent="0.25">
      <c r="A9" s="5"/>
      <c r="B9" s="373" t="s">
        <v>1</v>
      </c>
      <c r="C9" s="374"/>
      <c r="D9" s="374"/>
      <c r="E9" s="375"/>
      <c r="F9" s="5"/>
      <c r="G9" s="5"/>
      <c r="H9" s="5"/>
      <c r="I9" s="5"/>
    </row>
    <row r="10" spans="1:9" s="3" customFormat="1" ht="21" customHeight="1" x14ac:dyDescent="0.25">
      <c r="B10" s="365" t="s">
        <v>2</v>
      </c>
      <c r="C10" s="366"/>
      <c r="D10" s="12"/>
      <c r="E10" s="13"/>
      <c r="F10" s="4"/>
      <c r="G10" s="4"/>
    </row>
    <row r="11" spans="1:9" s="1" customFormat="1" ht="21" customHeight="1" x14ac:dyDescent="0.2">
      <c r="B11" s="386" t="s">
        <v>3</v>
      </c>
      <c r="C11" s="387"/>
      <c r="D11" s="12"/>
      <c r="E11" s="13"/>
      <c r="F11" s="2"/>
      <c r="G11" s="2"/>
    </row>
    <row r="12" spans="1:9" s="6" customFormat="1" ht="21" customHeight="1" x14ac:dyDescent="0.25">
      <c r="A12" s="5"/>
      <c r="B12" s="373" t="s">
        <v>4</v>
      </c>
      <c r="C12" s="374"/>
      <c r="D12" s="374"/>
      <c r="E12" s="375"/>
      <c r="F12" s="5"/>
      <c r="G12" s="5"/>
      <c r="H12" s="5"/>
      <c r="I12" s="5"/>
    </row>
    <row r="13" spans="1:9" s="1" customFormat="1" ht="21" customHeight="1" x14ac:dyDescent="0.2">
      <c r="B13" s="365" t="s">
        <v>5</v>
      </c>
      <c r="C13" s="366"/>
      <c r="D13" s="371"/>
      <c r="E13" s="372"/>
      <c r="F13" s="2"/>
      <c r="G13" s="2"/>
    </row>
    <row r="14" spans="1:9" s="1" customFormat="1" ht="21" customHeight="1" x14ac:dyDescent="0.2">
      <c r="B14" s="365" t="s">
        <v>6</v>
      </c>
      <c r="C14" s="366"/>
      <c r="D14" s="371"/>
      <c r="E14" s="372"/>
      <c r="F14" s="2"/>
      <c r="G14" s="2"/>
    </row>
    <row r="15" spans="1:9" s="1" customFormat="1" ht="21" customHeight="1" x14ac:dyDescent="0.2">
      <c r="B15" s="365" t="s">
        <v>7</v>
      </c>
      <c r="C15" s="366"/>
      <c r="D15" s="371"/>
      <c r="E15" s="372"/>
      <c r="F15" s="2"/>
      <c r="G15" s="2"/>
    </row>
    <row r="16" spans="1:9" s="1" customFormat="1" ht="21" customHeight="1" x14ac:dyDescent="0.2">
      <c r="B16" s="365" t="s">
        <v>8</v>
      </c>
      <c r="C16" s="366"/>
      <c r="D16" s="371"/>
      <c r="E16" s="372"/>
      <c r="F16" s="2"/>
      <c r="G16" s="2"/>
    </row>
    <row r="17" spans="1:9" s="1" customFormat="1" ht="21" customHeight="1" x14ac:dyDescent="0.2">
      <c r="B17" s="365" t="s">
        <v>9</v>
      </c>
      <c r="C17" s="366"/>
      <c r="D17" s="371"/>
      <c r="E17" s="372"/>
      <c r="F17" s="2"/>
      <c r="G17" s="2"/>
    </row>
    <row r="18" spans="1:9" s="1" customFormat="1" ht="21" hidden="1" customHeight="1" x14ac:dyDescent="0.2">
      <c r="B18" s="376" t="s">
        <v>10</v>
      </c>
      <c r="C18" s="377"/>
      <c r="D18" s="378"/>
      <c r="E18" s="379"/>
      <c r="F18" s="2"/>
      <c r="G18" s="2"/>
    </row>
    <row r="19" spans="1:9" s="6" customFormat="1" ht="21" customHeight="1" x14ac:dyDescent="0.25">
      <c r="A19" s="5"/>
      <c r="B19" s="373" t="s">
        <v>11</v>
      </c>
      <c r="C19" s="374"/>
      <c r="D19" s="374"/>
      <c r="E19" s="375"/>
      <c r="F19" s="5"/>
      <c r="G19" s="5"/>
      <c r="H19" s="5"/>
      <c r="I19" s="5"/>
    </row>
    <row r="20" spans="1:9" s="1" customFormat="1" ht="21" customHeight="1" x14ac:dyDescent="0.2">
      <c r="B20" s="365" t="s">
        <v>12</v>
      </c>
      <c r="C20" s="366"/>
      <c r="D20" s="371"/>
      <c r="E20" s="372"/>
      <c r="F20" s="2"/>
      <c r="G20" s="2"/>
    </row>
    <row r="21" spans="1:9" s="1" customFormat="1" ht="21" hidden="1" customHeight="1" x14ac:dyDescent="0.2">
      <c r="B21" s="365" t="s">
        <v>6</v>
      </c>
      <c r="C21" s="366"/>
      <c r="D21" s="371" t="str">
        <f>IF(D14="","",D14)</f>
        <v/>
      </c>
      <c r="E21" s="372"/>
      <c r="F21" s="2"/>
      <c r="G21" s="2"/>
    </row>
    <row r="22" spans="1:9" s="1" customFormat="1" ht="21" hidden="1" customHeight="1" x14ac:dyDescent="0.2">
      <c r="B22" s="376" t="s">
        <v>10</v>
      </c>
      <c r="C22" s="377"/>
      <c r="D22" s="378"/>
      <c r="E22" s="379"/>
      <c r="F22" s="2"/>
      <c r="G22" s="2"/>
    </row>
    <row r="23" spans="1:9" s="1" customFormat="1" ht="21" customHeight="1" x14ac:dyDescent="0.2">
      <c r="B23" s="386" t="s">
        <v>13</v>
      </c>
      <c r="C23" s="387"/>
      <c r="D23" s="371"/>
      <c r="E23" s="372"/>
      <c r="F23" s="2"/>
      <c r="G23" s="2"/>
    </row>
    <row r="24" spans="1:9" s="1" customFormat="1" ht="21" hidden="1" customHeight="1" x14ac:dyDescent="0.2">
      <c r="B24" s="376" t="s">
        <v>10</v>
      </c>
      <c r="C24" s="377"/>
      <c r="D24" s="378"/>
      <c r="E24" s="379"/>
      <c r="F24" s="2"/>
      <c r="G24" s="2"/>
    </row>
    <row r="25" spans="1:9" s="1" customFormat="1" ht="21" hidden="1" customHeight="1" x14ac:dyDescent="0.2">
      <c r="B25" s="376" t="s">
        <v>10</v>
      </c>
      <c r="C25" s="377"/>
      <c r="D25" s="378"/>
      <c r="E25" s="379"/>
      <c r="F25" s="2"/>
      <c r="G25" s="2"/>
    </row>
    <row r="26" spans="1:9" s="1" customFormat="1" ht="21" customHeight="1" x14ac:dyDescent="0.2">
      <c r="B26" s="365" t="s">
        <v>14</v>
      </c>
      <c r="C26" s="366"/>
      <c r="D26" s="371"/>
      <c r="E26" s="372"/>
      <c r="F26" s="2"/>
      <c r="G26" s="2"/>
    </row>
    <row r="27" spans="1:9" s="1" customFormat="1" ht="21" customHeight="1" thickBot="1" x14ac:dyDescent="0.25">
      <c r="B27" s="367" t="s">
        <v>15</v>
      </c>
      <c r="C27" s="368"/>
      <c r="D27" s="369"/>
      <c r="E27" s="370"/>
      <c r="F27" s="2"/>
      <c r="G27" s="2"/>
    </row>
    <row r="29" spans="1:9" hidden="1" x14ac:dyDescent="0.25">
      <c r="B29" s="363" t="s">
        <v>16</v>
      </c>
      <c r="C29" s="364"/>
      <c r="D29" s="35">
        <v>12345</v>
      </c>
    </row>
    <row r="30" spans="1:9" hidden="1" x14ac:dyDescent="0.25">
      <c r="B30" t="s">
        <v>17</v>
      </c>
    </row>
    <row r="32" spans="1:9" x14ac:dyDescent="0.25">
      <c r="B32" s="11"/>
    </row>
  </sheetData>
  <sheetProtection algorithmName="SHA-512" hashValue="A5N10J6MHiTcqTf44sGuKMXOTMT5TW9qjpYWyhuIlcl4wCrlDjMqmn5H9w2cGHgbVms45zDnm+6PCMZS1+wUAw==" saltValue="2eQUaACNSo7ajseHeYJJQQ==" spinCount="100000" sheet="1" objects="1" scenarios="1"/>
  <dataConsolidate link="1"/>
  <mergeCells count="36">
    <mergeCell ref="B24:C24"/>
    <mergeCell ref="D24:E24"/>
    <mergeCell ref="B25:C25"/>
    <mergeCell ref="D25:E25"/>
    <mergeCell ref="B8:E8"/>
    <mergeCell ref="B2:C7"/>
    <mergeCell ref="B21:C21"/>
    <mergeCell ref="D21:E21"/>
    <mergeCell ref="B23:C23"/>
    <mergeCell ref="D23:E23"/>
    <mergeCell ref="B13:C13"/>
    <mergeCell ref="D13:E13"/>
    <mergeCell ref="B9:E9"/>
    <mergeCell ref="B12:E12"/>
    <mergeCell ref="B14:C14"/>
    <mergeCell ref="B15:C15"/>
    <mergeCell ref="B16:C16"/>
    <mergeCell ref="B10:C10"/>
    <mergeCell ref="B11:C11"/>
    <mergeCell ref="D14:E14"/>
    <mergeCell ref="B29:C29"/>
    <mergeCell ref="B26:C26"/>
    <mergeCell ref="B27:C27"/>
    <mergeCell ref="D27:E27"/>
    <mergeCell ref="D15:E15"/>
    <mergeCell ref="D16:E16"/>
    <mergeCell ref="D17:E17"/>
    <mergeCell ref="B20:C20"/>
    <mergeCell ref="D20:E20"/>
    <mergeCell ref="B17:C17"/>
    <mergeCell ref="B19:E19"/>
    <mergeCell ref="D26:E26"/>
    <mergeCell ref="B18:C18"/>
    <mergeCell ref="D18:E18"/>
    <mergeCell ref="B22:C22"/>
    <mergeCell ref="D22:E22"/>
  </mergeCells>
  <dataValidations count="5">
    <dataValidation type="list" allowBlank="1" showInputMessage="1" showErrorMessage="1" sqref="D14:E14">
      <formula1>"RIP,RDP,TA,TA2,CIP,SMP,SMA,SPaTs,SPaTs2,Non-Roads,CPMS,Concrete Reconstruction"</formula1>
    </dataValidation>
    <dataValidation type="list" allowBlank="1" showInputMessage="1" showErrorMessage="1" sqref="D15:E15">
      <formula1>"Options, Development, Construction, SPaTs,Non-roads"</formula1>
    </dataValidation>
    <dataValidation type="list" allowBlank="1" showInputMessage="1" showErrorMessage="1" sqref="D16:E16">
      <formula1>"0,1,2,3,4,5,6,7,non-Roads,non-Major Projects"</formula1>
    </dataValidation>
    <dataValidation type="list" allowBlank="1" showInputMessage="1" showErrorMessage="1" sqref="D10:D11">
      <formula1>"Jan,Feb,Mar,Apr,May,Jun,Jul,Aug,Sep,Oct,Nov,Dec"</formula1>
    </dataValidation>
    <dataValidation type="list" allowBlank="1" showInputMessage="1" showErrorMessage="1" sqref="E10:E11">
      <formula1>"2020,2021,2022,2023,2024,2025"</formula1>
    </dataValidation>
  </dataValidations>
  <pageMargins left="0.23622047244094491" right="0.23622047244094491" top="0.74803149606299213" bottom="0.74803149606299213" header="0.31496062992125984" footer="0.31496062992125984"/>
  <pageSetup paperSize="9" scale="92" fitToHeight="0" orientation="portrait" r:id="rId1"/>
  <ignoredErrors>
    <ignoredError sqref="D21" unlocked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499984740745262"/>
    <pageSetUpPr fitToPage="1"/>
  </sheetPr>
  <dimension ref="A1:O41"/>
  <sheetViews>
    <sheetView showGridLines="0" view="pageBreakPreview" zoomScale="80" zoomScaleNormal="100" zoomScaleSheetLayoutView="80" workbookViewId="0">
      <pane xSplit="4" ySplit="9" topLeftCell="E10" activePane="bottomRight" state="frozen"/>
      <selection pane="topRight" activeCell="K104" sqref="K104"/>
      <selection pane="bottomLeft" activeCell="K104" sqref="K104"/>
      <selection pane="bottomRight" activeCell="N11" sqref="N11"/>
    </sheetView>
  </sheetViews>
  <sheetFormatPr defaultColWidth="2" defaultRowHeight="12.75" x14ac:dyDescent="0.25"/>
  <cols>
    <col min="1" max="1" width="4" style="315" customWidth="1"/>
    <col min="2" max="2" width="16.85546875" style="37" customWidth="1"/>
    <col min="3" max="3" width="7.140625" style="37" customWidth="1"/>
    <col min="4" max="4" width="31.28515625" style="37" customWidth="1"/>
    <col min="5" max="5" width="45" style="37" customWidth="1"/>
    <col min="6" max="6" width="3.42578125" style="39" hidden="1" customWidth="1"/>
    <col min="7" max="7" width="32.85546875" style="37" hidden="1" customWidth="1"/>
    <col min="8" max="8" width="13.7109375" style="39" hidden="1" customWidth="1"/>
    <col min="9" max="10" width="11.28515625" style="37" customWidth="1"/>
    <col min="11" max="11" width="27.28515625" style="37" customWidth="1"/>
    <col min="12" max="12" width="23.28515625" style="37" customWidth="1"/>
    <col min="13" max="13" width="11" style="39" customWidth="1"/>
    <col min="14" max="14" width="11.7109375" style="37" customWidth="1"/>
    <col min="15" max="15" width="2.28515625" style="79" customWidth="1"/>
    <col min="16" max="16" width="2" style="37" customWidth="1"/>
    <col min="17" max="17" width="2" style="37"/>
    <col min="18" max="20" width="2.28515625" style="37" bestFit="1" customWidth="1"/>
    <col min="21" max="16384" width="2" style="37"/>
  </cols>
  <sheetData>
    <row r="1" spans="1:15" ht="15.6" customHeight="1" thickBot="1" x14ac:dyDescent="0.3">
      <c r="F1" s="40"/>
    </row>
    <row r="2" spans="1:15" ht="18" customHeight="1" x14ac:dyDescent="0.25">
      <c r="B2" s="419"/>
      <c r="C2" s="863"/>
      <c r="D2" s="863"/>
      <c r="E2" s="863"/>
      <c r="F2" s="867"/>
      <c r="G2" s="867"/>
      <c r="H2" s="867"/>
      <c r="I2" s="870" t="s">
        <v>197</v>
      </c>
      <c r="J2" s="828"/>
      <c r="K2" s="828"/>
      <c r="L2" s="846" t="str">
        <f>+IF(Cover!$D$13="","",Cover!$D$13)</f>
        <v/>
      </c>
      <c r="M2" s="846"/>
      <c r="N2" s="847"/>
      <c r="O2" s="80"/>
    </row>
    <row r="3" spans="1:15" ht="18" customHeight="1" x14ac:dyDescent="0.25">
      <c r="B3" s="421"/>
      <c r="C3" s="864"/>
      <c r="D3" s="864"/>
      <c r="E3" s="864"/>
      <c r="F3" s="868"/>
      <c r="G3" s="868"/>
      <c r="H3" s="868"/>
      <c r="I3" s="871"/>
      <c r="J3" s="817"/>
      <c r="K3" s="817"/>
      <c r="L3" s="848"/>
      <c r="M3" s="848"/>
      <c r="N3" s="849"/>
      <c r="O3" s="80"/>
    </row>
    <row r="4" spans="1:15" ht="18" customHeight="1" x14ac:dyDescent="0.25">
      <c r="B4" s="421"/>
      <c r="C4" s="864"/>
      <c r="D4" s="864"/>
      <c r="E4" s="864"/>
      <c r="F4" s="868"/>
      <c r="G4" s="868"/>
      <c r="H4" s="868"/>
      <c r="I4" s="871" t="s">
        <v>203</v>
      </c>
      <c r="J4" s="817"/>
      <c r="K4" s="817"/>
      <c r="L4" s="848" t="str">
        <f>+IF(Cover!$D$10="","",""&amp;Cover!$D$10&amp;" "&amp;Cover!$E$10)</f>
        <v/>
      </c>
      <c r="M4" s="848"/>
      <c r="N4" s="849"/>
      <c r="O4" s="80"/>
    </row>
    <row r="5" spans="1:15" ht="18" customHeight="1" x14ac:dyDescent="0.25">
      <c r="B5" s="421"/>
      <c r="C5" s="864"/>
      <c r="D5" s="864"/>
      <c r="E5" s="864"/>
      <c r="F5" s="868"/>
      <c r="G5" s="868"/>
      <c r="H5" s="868"/>
      <c r="I5" s="871"/>
      <c r="J5" s="817"/>
      <c r="K5" s="817"/>
      <c r="L5" s="848"/>
      <c r="M5" s="848"/>
      <c r="N5" s="849"/>
      <c r="O5" s="80"/>
    </row>
    <row r="6" spans="1:15" ht="18" customHeight="1" x14ac:dyDescent="0.25">
      <c r="B6" s="421"/>
      <c r="C6" s="864"/>
      <c r="D6" s="864"/>
      <c r="E6" s="864"/>
      <c r="F6" s="868"/>
      <c r="G6" s="868"/>
      <c r="H6" s="868"/>
      <c r="I6" s="871" t="s">
        <v>204</v>
      </c>
      <c r="J6" s="817"/>
      <c r="K6" s="817"/>
      <c r="L6" s="848" t="str">
        <f>+IF(Cover!$D$11="","",""&amp;Cover!$D$11&amp;" "&amp;Cover!$E$11)</f>
        <v/>
      </c>
      <c r="M6" s="848"/>
      <c r="N6" s="849"/>
      <c r="O6" s="80"/>
    </row>
    <row r="7" spans="1:15" ht="18" customHeight="1" thickBot="1" x14ac:dyDescent="0.3">
      <c r="B7" s="865"/>
      <c r="C7" s="866"/>
      <c r="D7" s="866"/>
      <c r="E7" s="866"/>
      <c r="F7" s="869"/>
      <c r="G7" s="869"/>
      <c r="H7" s="869"/>
      <c r="I7" s="872"/>
      <c r="J7" s="873"/>
      <c r="K7" s="873"/>
      <c r="L7" s="850"/>
      <c r="M7" s="850"/>
      <c r="N7" s="851"/>
      <c r="O7" s="80"/>
    </row>
    <row r="8" spans="1:15" ht="18" x14ac:dyDescent="0.25">
      <c r="B8" s="860" t="s">
        <v>562</v>
      </c>
      <c r="C8" s="861"/>
      <c r="D8" s="861"/>
      <c r="E8" s="861"/>
      <c r="F8" s="861"/>
      <c r="G8" s="861"/>
      <c r="H8" s="861"/>
      <c r="I8" s="861"/>
      <c r="J8" s="861"/>
      <c r="K8" s="861"/>
      <c r="L8" s="861"/>
      <c r="M8" s="861"/>
      <c r="N8" s="862"/>
    </row>
    <row r="9" spans="1:15" s="36" customFormat="1" ht="57" customHeight="1" x14ac:dyDescent="0.25">
      <c r="A9" s="316"/>
      <c r="B9" s="41" t="s">
        <v>86</v>
      </c>
      <c r="C9" s="299" t="s">
        <v>563</v>
      </c>
      <c r="D9" s="299" t="s">
        <v>88</v>
      </c>
      <c r="E9" s="299" t="s">
        <v>218</v>
      </c>
      <c r="F9" s="834" t="s">
        <v>564</v>
      </c>
      <c r="G9" s="834"/>
      <c r="H9" s="834"/>
      <c r="I9" s="299" t="s">
        <v>565</v>
      </c>
      <c r="J9" s="299" t="s">
        <v>590</v>
      </c>
      <c r="K9" s="834" t="s">
        <v>591</v>
      </c>
      <c r="L9" s="834"/>
      <c r="M9" s="299" t="s">
        <v>592</v>
      </c>
      <c r="N9" s="300" t="s">
        <v>593</v>
      </c>
      <c r="O9" s="81"/>
    </row>
    <row r="10" spans="1:15" s="44" customFormat="1" ht="57.75" hidden="1" customHeight="1" x14ac:dyDescent="0.25">
      <c r="A10" s="317" t="s">
        <v>118</v>
      </c>
      <c r="B10" s="193" t="s">
        <v>114</v>
      </c>
      <c r="C10" s="200">
        <v>1.1000000000000001</v>
      </c>
      <c r="D10" s="195" t="str">
        <f>'1 Health &amp; Safety'!D11:I11</f>
        <v>Workforce Safety</v>
      </c>
      <c r="E10" s="201" t="str">
        <f>'1 Health &amp; Safety'!D9</f>
        <v>1.1b) Safety Maturity</v>
      </c>
      <c r="F10" s="197"/>
      <c r="G10" s="197"/>
      <c r="H10" s="197"/>
      <c r="I10" s="198" t="str">
        <f>'1 Health &amp; Safety'!I18</f>
        <v>N/A</v>
      </c>
      <c r="J10" s="199" t="str">
        <f t="shared" ref="J10:J13" si="0">I10</f>
        <v>N/A</v>
      </c>
      <c r="K10" s="857" t="str">
        <f>IF('1 Health &amp; Safety'!D29="", "", '1 Health &amp; Safety'!D29)</f>
        <v>n/a</v>
      </c>
      <c r="L10" s="857"/>
      <c r="M10" s="53" t="s">
        <v>236</v>
      </c>
      <c r="N10" s="209" t="str">
        <f t="shared" ref="N10:N13" si="1">M10</f>
        <v>N/A</v>
      </c>
      <c r="O10" s="72"/>
    </row>
    <row r="11" spans="1:15" s="44" customFormat="1" ht="57.75" customHeight="1" x14ac:dyDescent="0.25">
      <c r="A11" s="317" t="s">
        <v>122</v>
      </c>
      <c r="B11" s="193" t="s">
        <v>114</v>
      </c>
      <c r="C11" s="200">
        <v>1.1000000000000001</v>
      </c>
      <c r="D11" s="202" t="str">
        <f>'1 Health &amp; Safety'!D34:I34</f>
        <v>Workforce Safety</v>
      </c>
      <c r="E11" s="196" t="str">
        <f>'1 Health &amp; Safety'!D32</f>
        <v>1.1c) Health and Safety Management</v>
      </c>
      <c r="F11" s="197"/>
      <c r="G11" s="197"/>
      <c r="H11" s="197"/>
      <c r="I11" s="198">
        <f>'1 Health &amp; Safety'!I40</f>
        <v>0</v>
      </c>
      <c r="J11" s="199">
        <f t="shared" si="0"/>
        <v>0</v>
      </c>
      <c r="K11" s="858" t="str">
        <f>IF('1 Health &amp; Safety'!D51="", "", '1 Health &amp; Safety'!D51)</f>
        <v/>
      </c>
      <c r="L11" s="859"/>
      <c r="M11" s="53"/>
      <c r="N11" s="209">
        <f t="shared" si="1"/>
        <v>0</v>
      </c>
      <c r="O11" s="72"/>
    </row>
    <row r="12" spans="1:15" s="44" customFormat="1" ht="57.75" hidden="1" customHeight="1" x14ac:dyDescent="0.25">
      <c r="A12" s="317" t="s">
        <v>125</v>
      </c>
      <c r="B12" s="193" t="s">
        <v>114</v>
      </c>
      <c r="C12" s="200">
        <v>1.1000000000000001</v>
      </c>
      <c r="D12" s="202" t="str">
        <f>'1 Health &amp; Safety'!D56:I56</f>
        <v>Workforce Safety</v>
      </c>
      <c r="E12" s="196" t="str">
        <f>'1 Health &amp; Safety'!D54</f>
        <v>1.1d) Utility Strikes</v>
      </c>
      <c r="F12" s="197"/>
      <c r="G12" s="197"/>
      <c r="H12" s="197"/>
      <c r="I12" s="198" t="str">
        <f>'1 Health &amp; Safety'!I62</f>
        <v>N/A</v>
      </c>
      <c r="J12" s="199" t="str">
        <f t="shared" si="0"/>
        <v>N/A</v>
      </c>
      <c r="K12" s="858" t="str">
        <f>IF('1 Health &amp; Safety'!D73="", "", '1 Health &amp; Safety'!D73)</f>
        <v>n/a</v>
      </c>
      <c r="L12" s="859"/>
      <c r="M12" s="53" t="s">
        <v>236</v>
      </c>
      <c r="N12" s="209" t="str">
        <f t="shared" si="1"/>
        <v>N/A</v>
      </c>
      <c r="O12" s="72"/>
    </row>
    <row r="13" spans="1:15" s="44" customFormat="1" ht="57.75" hidden="1" customHeight="1" x14ac:dyDescent="0.25">
      <c r="A13" s="317" t="s">
        <v>127</v>
      </c>
      <c r="B13" s="193" t="s">
        <v>114</v>
      </c>
      <c r="C13" s="200">
        <v>1.1000000000000001</v>
      </c>
      <c r="D13" s="202" t="str">
        <f>'1 Health &amp; Safety'!D78:I78</f>
        <v>Workforce Safety</v>
      </c>
      <c r="E13" s="196" t="str">
        <f>'1 Health &amp; Safety'!D76</f>
        <v>1.1e) Reducing the number of lost time incidents (LTIFR)</v>
      </c>
      <c r="F13" s="197"/>
      <c r="G13" s="197"/>
      <c r="H13" s="197"/>
      <c r="I13" s="198" t="str">
        <f>'1 Health &amp; Safety'!I85</f>
        <v>N/A</v>
      </c>
      <c r="J13" s="199" t="str">
        <f t="shared" si="0"/>
        <v>N/A</v>
      </c>
      <c r="K13" s="858" t="str">
        <f>IF('1 Health &amp; Safety'!D96="", "", '1 Health &amp; Safety'!D96)</f>
        <v>n/a</v>
      </c>
      <c r="L13" s="859"/>
      <c r="M13" s="53" t="s">
        <v>236</v>
      </c>
      <c r="N13" s="209" t="str">
        <f t="shared" si="1"/>
        <v>N/A</v>
      </c>
      <c r="O13" s="72">
        <f>COUNTIF(N10:N13,0)</f>
        <v>1</v>
      </c>
    </row>
    <row r="14" spans="1:15" s="44" customFormat="1" ht="15" customHeight="1" x14ac:dyDescent="0.25">
      <c r="A14" s="317" t="s">
        <v>114</v>
      </c>
      <c r="B14" s="852"/>
      <c r="C14" s="853"/>
      <c r="D14" s="853"/>
      <c r="E14" s="853"/>
      <c r="F14" s="853"/>
      <c r="G14" s="853"/>
      <c r="H14" s="853"/>
      <c r="I14" s="854"/>
      <c r="J14" s="192">
        <f>IF(ISERROR(AVERAGE(J10:J13)),"N/A",AVERAGE(J10:J13))</f>
        <v>0</v>
      </c>
      <c r="K14" s="855" t="s">
        <v>594</v>
      </c>
      <c r="L14" s="855"/>
      <c r="M14" s="856"/>
      <c r="N14" s="192">
        <f>IF(ISERROR(AVERAGE(N10:N13)),"N/A",AVERAGE(N10:N13))</f>
        <v>0</v>
      </c>
      <c r="O14" s="72"/>
    </row>
    <row r="15" spans="1:15" s="44" customFormat="1" ht="57.75" hidden="1" customHeight="1" x14ac:dyDescent="0.25">
      <c r="A15" s="317" t="s">
        <v>132</v>
      </c>
      <c r="B15" s="193" t="s">
        <v>129</v>
      </c>
      <c r="C15" s="200">
        <v>2.1</v>
      </c>
      <c r="D15" s="195" t="str">
        <f>'2 Customer'!D11:I11</f>
        <v>Customer satisfaction</v>
      </c>
      <c r="E15" s="196" t="str">
        <f>'2 Customer'!D9</f>
        <v>2.1a) Customer Satisfaction - Customer Performance Assurance Assessment (CPAA)</v>
      </c>
      <c r="F15" s="197" t="s">
        <v>570</v>
      </c>
      <c r="G15" s="197" t="s">
        <v>225</v>
      </c>
      <c r="H15" s="197" t="s">
        <v>226</v>
      </c>
      <c r="I15" s="198" t="str">
        <f>'2 Customer'!I17</f>
        <v>N/A</v>
      </c>
      <c r="J15" s="199" t="str">
        <f t="shared" ref="J15:J21" si="2">I15</f>
        <v>N/A</v>
      </c>
      <c r="K15" s="857" t="str">
        <f>IF('2 Customer'!D28="", "", '2 Customer'!D28)</f>
        <v>n/a</v>
      </c>
      <c r="L15" s="857"/>
      <c r="M15" s="53" t="s">
        <v>236</v>
      </c>
      <c r="N15" s="210" t="str">
        <f t="shared" ref="N15:N21" si="3">M15</f>
        <v>N/A</v>
      </c>
      <c r="O15" s="72"/>
    </row>
    <row r="16" spans="1:15" s="44" customFormat="1" ht="57.75" hidden="1" customHeight="1" x14ac:dyDescent="0.25">
      <c r="A16" s="317" t="s">
        <v>134</v>
      </c>
      <c r="B16" s="193" t="s">
        <v>129</v>
      </c>
      <c r="C16" s="200">
        <v>2.1</v>
      </c>
      <c r="D16" s="195" t="str">
        <f>'2 Customer'!D11:I11</f>
        <v>Customer satisfaction</v>
      </c>
      <c r="E16" s="196" t="str">
        <f>'2 Customer'!D31</f>
        <v>2.1b) Customer Satisfaction - Customer Audits</v>
      </c>
      <c r="F16" s="197" t="s">
        <v>571</v>
      </c>
      <c r="G16" s="197" t="s">
        <v>225</v>
      </c>
      <c r="H16" s="197" t="s">
        <v>311</v>
      </c>
      <c r="I16" s="198" t="str">
        <f>'2 Customer'!I39</f>
        <v>N/A</v>
      </c>
      <c r="J16" s="199" t="str">
        <f t="shared" si="2"/>
        <v>N/A</v>
      </c>
      <c r="K16" s="857" t="str">
        <f>IF('2 Customer'!D50="", "", '2 Customer'!D50)</f>
        <v>n/a</v>
      </c>
      <c r="L16" s="857"/>
      <c r="M16" s="53" t="s">
        <v>236</v>
      </c>
      <c r="N16" s="210" t="str">
        <f t="shared" si="3"/>
        <v>N/A</v>
      </c>
      <c r="O16" s="72"/>
    </row>
    <row r="17" spans="1:15" s="44" customFormat="1" ht="57.75" customHeight="1" x14ac:dyDescent="0.25">
      <c r="A17" s="317" t="s">
        <v>136</v>
      </c>
      <c r="B17" s="193" t="s">
        <v>129</v>
      </c>
      <c r="C17" s="200">
        <v>2.1</v>
      </c>
      <c r="D17" s="195" t="str">
        <f>'2 Customer'!D55:I55</f>
        <v>Customer satisfaction</v>
      </c>
      <c r="E17" s="196" t="str">
        <f>'2 Customer'!D53</f>
        <v>2.1h) Effectiveness of engagement with customers &amp; stakeholders</v>
      </c>
      <c r="F17" s="197" t="s">
        <v>569</v>
      </c>
      <c r="G17" s="197" t="s">
        <v>245</v>
      </c>
      <c r="H17" s="197" t="s">
        <v>226</v>
      </c>
      <c r="I17" s="198">
        <f>'2 Customer'!I61</f>
        <v>0</v>
      </c>
      <c r="J17" s="199">
        <f>I17</f>
        <v>0</v>
      </c>
      <c r="K17" s="857" t="str">
        <f>IF('2 Customer'!D72="", "", '2 Customer'!D72)</f>
        <v/>
      </c>
      <c r="L17" s="857"/>
      <c r="M17" s="53"/>
      <c r="N17" s="210">
        <f>M17</f>
        <v>0</v>
      </c>
      <c r="O17" s="72"/>
    </row>
    <row r="18" spans="1:15" s="44" customFormat="1" ht="57.75" hidden="1" customHeight="1" x14ac:dyDescent="0.25">
      <c r="A18" s="317" t="s">
        <v>138</v>
      </c>
      <c r="B18" s="193" t="s">
        <v>129</v>
      </c>
      <c r="C18" s="200">
        <v>2.2000000000000002</v>
      </c>
      <c r="D18" s="195" t="str">
        <f>'2 Customer'!D77:I77</f>
        <v>Customer Satisfaction</v>
      </c>
      <c r="E18" s="196" t="str">
        <f>'2 Customer'!D75</f>
        <v>2.2a) Understanding Key Messages</v>
      </c>
      <c r="F18" s="197"/>
      <c r="G18" s="197"/>
      <c r="H18" s="197"/>
      <c r="I18" s="198" t="str">
        <f>'2 Customer'!I83</f>
        <v>N/A</v>
      </c>
      <c r="J18" s="199" t="str">
        <f t="shared" si="2"/>
        <v>N/A</v>
      </c>
      <c r="K18" s="857" t="str">
        <f>IF('2 Customer'!D94="", "", '2 Customer'!D94)</f>
        <v>n/a</v>
      </c>
      <c r="L18" s="857"/>
      <c r="M18" s="53" t="s">
        <v>236</v>
      </c>
      <c r="N18" s="210" t="str">
        <f t="shared" si="3"/>
        <v>N/A</v>
      </c>
      <c r="O18" s="72"/>
    </row>
    <row r="19" spans="1:15" s="44" customFormat="1" ht="57.75" hidden="1" customHeight="1" x14ac:dyDescent="0.25">
      <c r="A19" s="317" t="s">
        <v>332</v>
      </c>
      <c r="B19" s="193" t="s">
        <v>129</v>
      </c>
      <c r="C19" s="200">
        <v>3.1</v>
      </c>
      <c r="D19" s="202" t="str">
        <f>'2 Customer'!D99:I99</f>
        <v>Network Availability</v>
      </c>
      <c r="E19" s="196" t="str">
        <f>'2 Customer'!D97</f>
        <v>3.1a) 7 Day Scheduling Accuracy</v>
      </c>
      <c r="F19" s="197"/>
      <c r="G19" s="197"/>
      <c r="H19" s="197"/>
      <c r="I19" s="198" t="str">
        <f>'2 Customer'!I105</f>
        <v>N/A</v>
      </c>
      <c r="J19" s="199" t="str">
        <f t="shared" si="2"/>
        <v>N/A</v>
      </c>
      <c r="K19" s="857" t="str">
        <f>IF('2 Customer'!D116="", "", '2 Customer'!D116)</f>
        <v>n/a</v>
      </c>
      <c r="L19" s="857"/>
      <c r="M19" s="53" t="s">
        <v>236</v>
      </c>
      <c r="N19" s="210" t="str">
        <f t="shared" si="3"/>
        <v>N/A</v>
      </c>
      <c r="O19" s="72"/>
    </row>
    <row r="20" spans="1:15" s="44" customFormat="1" ht="57.75" hidden="1" customHeight="1" x14ac:dyDescent="0.25">
      <c r="A20" s="317" t="s">
        <v>142</v>
      </c>
      <c r="B20" s="193" t="s">
        <v>129</v>
      </c>
      <c r="C20" s="200">
        <v>3.2</v>
      </c>
      <c r="D20" s="195" t="str">
        <f>'2 Customer'!D121:I121</f>
        <v>Incident Clearance</v>
      </c>
      <c r="E20" s="203" t="str">
        <f>'2 Customer'!D119</f>
        <v>3.2a) The percentage of motorway incidents cleared within contractual requirements</v>
      </c>
      <c r="F20" s="204"/>
      <c r="G20" s="204"/>
      <c r="H20" s="204"/>
      <c r="I20" s="205" t="str">
        <f>'2 Customer'!I127</f>
        <v>N/A</v>
      </c>
      <c r="J20" s="199" t="str">
        <f t="shared" si="2"/>
        <v>N/A</v>
      </c>
      <c r="K20" s="857" t="str">
        <f>IF('2 Customer'!D140="", "", '2 Customer'!D140)</f>
        <v>n/a</v>
      </c>
      <c r="L20" s="857"/>
      <c r="M20" s="53" t="s">
        <v>236</v>
      </c>
      <c r="N20" s="210" t="str">
        <f t="shared" si="3"/>
        <v>N/A</v>
      </c>
      <c r="O20" s="72"/>
    </row>
    <row r="21" spans="1:15" s="44" customFormat="1" ht="57.75" hidden="1" customHeight="1" x14ac:dyDescent="0.25">
      <c r="A21" s="317" t="s">
        <v>145</v>
      </c>
      <c r="B21" s="193" t="s">
        <v>129</v>
      </c>
      <c r="C21" s="200">
        <v>4.0999999999999996</v>
      </c>
      <c r="D21" s="202" t="str">
        <f>'2 Customer'!D145:I145</f>
        <v>Network Availability</v>
      </c>
      <c r="E21" s="196" t="str">
        <f>'2 Customer'!D143</f>
        <v>4.1a) Customer journey time - Delay In Works</v>
      </c>
      <c r="F21" s="197"/>
      <c r="G21" s="197"/>
      <c r="H21" s="197"/>
      <c r="I21" s="198" t="str">
        <f>IF('2 Customer'!G166="Motorway Scheme",'2 Customer'!I151,IF('2 Customer'!G166="A-Road and/or Junction Scheme",'2 Customer'!I158,IF('2 Customer'!G166="N/A","N/A",0)))</f>
        <v>N/A</v>
      </c>
      <c r="J21" s="199" t="str">
        <f t="shared" si="2"/>
        <v>N/A</v>
      </c>
      <c r="K21" s="857" t="str">
        <f>IF('2 Customer'!D171="", "", '2 Customer'!D171)</f>
        <v>n/a</v>
      </c>
      <c r="L21" s="857"/>
      <c r="M21" s="53" t="s">
        <v>236</v>
      </c>
      <c r="N21" s="210" t="str">
        <f t="shared" si="3"/>
        <v>N/A</v>
      </c>
      <c r="O21" s="72"/>
    </row>
    <row r="22" spans="1:15" s="44" customFormat="1" ht="15" customHeight="1" x14ac:dyDescent="0.25">
      <c r="A22" s="317" t="s">
        <v>129</v>
      </c>
      <c r="B22" s="124"/>
      <c r="C22" s="58"/>
      <c r="D22" s="58"/>
      <c r="E22" s="58"/>
      <c r="F22" s="58"/>
      <c r="G22" s="58"/>
      <c r="H22" s="58"/>
      <c r="I22" s="58"/>
      <c r="J22" s="192">
        <f>IF(ISERROR(AVERAGE(J15:J21)),"N/A",AVERAGE(J15:J21))</f>
        <v>0</v>
      </c>
      <c r="K22" s="876" t="s">
        <v>595</v>
      </c>
      <c r="L22" s="876"/>
      <c r="M22" s="876"/>
      <c r="N22" s="192">
        <f>IF(ISERROR(AVERAGE(N15:N21)),"N/A",AVERAGE(N15:N21))</f>
        <v>0</v>
      </c>
      <c r="O22" s="72"/>
    </row>
    <row r="23" spans="1:15" s="44" customFormat="1" ht="57.75" hidden="1" customHeight="1" x14ac:dyDescent="0.25">
      <c r="A23" s="317" t="s">
        <v>150</v>
      </c>
      <c r="B23" s="193" t="s">
        <v>147</v>
      </c>
      <c r="C23" s="200">
        <v>4.2</v>
      </c>
      <c r="D23" s="202" t="str">
        <f>'3 Delivery'!D12:I12</f>
        <v>Project Bank Account</v>
      </c>
      <c r="E23" s="196" t="str">
        <f>'3 Delivery'!D10</f>
        <v>4.2a) Percentage of PBA supplier volume and average supplier PBA payment timescales</v>
      </c>
      <c r="F23" s="197"/>
      <c r="G23" s="197"/>
      <c r="H23" s="197"/>
      <c r="I23" s="198" t="str">
        <f>'3 Delivery'!I19</f>
        <v>N/A</v>
      </c>
      <c r="J23" s="199" t="str">
        <f>I23</f>
        <v>N/A</v>
      </c>
      <c r="K23" s="857" t="str">
        <f>IF('3 Delivery'!D32="", "", '3 Delivery'!D32)</f>
        <v>n/a</v>
      </c>
      <c r="L23" s="857"/>
      <c r="M23" s="53" t="s">
        <v>236</v>
      </c>
      <c r="N23" s="210" t="str">
        <f>M23</f>
        <v>N/A</v>
      </c>
      <c r="O23" s="72"/>
    </row>
    <row r="24" spans="1:15" s="44" customFormat="1" ht="57.75" hidden="1" customHeight="1" x14ac:dyDescent="0.25">
      <c r="A24" s="317" t="s">
        <v>154</v>
      </c>
      <c r="B24" s="193" t="s">
        <v>147</v>
      </c>
      <c r="C24" s="194">
        <v>4.3</v>
      </c>
      <c r="D24" s="206" t="str">
        <f>'3 Delivery'!D37:I37</f>
        <v>Equality, Diversity and Inclusion</v>
      </c>
      <c r="E24" s="196" t="str">
        <f>'3 Delivery'!D35</f>
        <v>4.3a) Equality, diversity and inclusivity (EDI)</v>
      </c>
      <c r="F24" s="197" t="s">
        <v>572</v>
      </c>
      <c r="G24" s="197" t="s">
        <v>245</v>
      </c>
      <c r="H24" s="197" t="s">
        <v>226</v>
      </c>
      <c r="I24" s="198" t="str">
        <f>'3 Delivery'!I44</f>
        <v>N/A</v>
      </c>
      <c r="J24" s="199" t="str">
        <f t="shared" ref="J24:J36" si="4">I24</f>
        <v>N/A</v>
      </c>
      <c r="K24" s="857" t="str">
        <f>IF('3 Delivery'!D55="", "", '3 Delivery'!D55)</f>
        <v>n/a</v>
      </c>
      <c r="L24" s="857"/>
      <c r="M24" s="53" t="s">
        <v>236</v>
      </c>
      <c r="N24" s="211" t="str">
        <f t="shared" ref="N24:N36" si="5">M24</f>
        <v>N/A</v>
      </c>
      <c r="O24" s="72"/>
    </row>
    <row r="25" spans="1:15" s="44" customFormat="1" ht="57.75" hidden="1" customHeight="1" x14ac:dyDescent="0.25">
      <c r="A25" s="317" t="s">
        <v>156</v>
      </c>
      <c r="B25" s="193" t="s">
        <v>147</v>
      </c>
      <c r="C25" s="194">
        <v>4.4000000000000004</v>
      </c>
      <c r="D25" s="195" t="str">
        <f>'3 Delivery'!D60</f>
        <v>Employment &amp; Development</v>
      </c>
      <c r="E25" s="196" t="str">
        <f>'3 Delivery'!D58</f>
        <v>4.4a) Employment &amp; Skills</v>
      </c>
      <c r="F25" s="197" t="s">
        <v>572</v>
      </c>
      <c r="G25" s="197" t="s">
        <v>225</v>
      </c>
      <c r="H25" s="197" t="s">
        <v>311</v>
      </c>
      <c r="I25" s="198" t="str">
        <f>'3 Delivery'!I66</f>
        <v>N/A</v>
      </c>
      <c r="J25" s="199" t="str">
        <f t="shared" si="4"/>
        <v>N/A</v>
      </c>
      <c r="K25" s="857" t="str">
        <f>IF('3 Delivery'!D77="", "", '3 Delivery'!D77)</f>
        <v>n/a</v>
      </c>
      <c r="L25" s="857"/>
      <c r="M25" s="53" t="s">
        <v>236</v>
      </c>
      <c r="N25" s="211" t="str">
        <f t="shared" si="5"/>
        <v>N/A</v>
      </c>
      <c r="O25" s="72"/>
    </row>
    <row r="26" spans="1:15" s="44" customFormat="1" ht="57.75" hidden="1" customHeight="1" x14ac:dyDescent="0.25">
      <c r="A26" s="317" t="s">
        <v>160</v>
      </c>
      <c r="B26" s="193" t="s">
        <v>147</v>
      </c>
      <c r="C26" s="200">
        <v>4.4000000000000004</v>
      </c>
      <c r="D26" s="195" t="str">
        <f>'3 Delivery'!D60</f>
        <v>Employment &amp; Development</v>
      </c>
      <c r="E26" s="196" t="str">
        <f>'3 Delivery'!D80</f>
        <v>4.4b Behavioural Maturity Action</v>
      </c>
      <c r="F26" s="197" t="s">
        <v>572</v>
      </c>
      <c r="G26" s="197" t="s">
        <v>225</v>
      </c>
      <c r="H26" s="197" t="s">
        <v>311</v>
      </c>
      <c r="I26" s="198" t="str">
        <f>'3 Delivery'!I88</f>
        <v>N/A</v>
      </c>
      <c r="J26" s="207" t="str">
        <f t="shared" si="4"/>
        <v>N/A</v>
      </c>
      <c r="K26" s="857" t="str">
        <f>IF('3 Delivery'!D99="", "", '3 Delivery'!D99)</f>
        <v>n/a</v>
      </c>
      <c r="L26" s="857"/>
      <c r="M26" s="53" t="s">
        <v>236</v>
      </c>
      <c r="N26" s="211" t="str">
        <f t="shared" si="5"/>
        <v>N/A</v>
      </c>
      <c r="O26" s="72"/>
    </row>
    <row r="27" spans="1:15" s="44" customFormat="1" ht="57.75" hidden="1" customHeight="1" x14ac:dyDescent="0.25">
      <c r="A27" s="317" t="s">
        <v>167</v>
      </c>
      <c r="B27" s="193" t="s">
        <v>147</v>
      </c>
      <c r="C27" s="194">
        <v>5.0999999999999996</v>
      </c>
      <c r="D27" s="195" t="str">
        <f>'3 Delivery'!D104</f>
        <v>Environment</v>
      </c>
      <c r="E27" s="196" t="str">
        <f>'3 Delivery'!D102</f>
        <v>5.1a) Carbon dioxide equivalents (or CO2e) in tonnes associated with National Highways and its supply chain</v>
      </c>
      <c r="F27" s="197" t="s">
        <v>572</v>
      </c>
      <c r="G27" s="197" t="s">
        <v>225</v>
      </c>
      <c r="H27" s="197" t="s">
        <v>311</v>
      </c>
      <c r="I27" s="198" t="str">
        <f>'3 Delivery'!I110</f>
        <v>N/A</v>
      </c>
      <c r="J27" s="199" t="str">
        <f t="shared" si="4"/>
        <v>N/A</v>
      </c>
      <c r="K27" s="857" t="str">
        <f>IF('3 Delivery'!D127="", "", '3 Delivery'!D127)</f>
        <v>n/a</v>
      </c>
      <c r="L27" s="857"/>
      <c r="M27" s="53" t="s">
        <v>236</v>
      </c>
      <c r="N27" s="211" t="str">
        <f t="shared" si="5"/>
        <v>N/A</v>
      </c>
      <c r="O27" s="72"/>
    </row>
    <row r="28" spans="1:15" s="44" customFormat="1" ht="57.75" hidden="1" customHeight="1" x14ac:dyDescent="0.25">
      <c r="A28" s="317" t="s">
        <v>169</v>
      </c>
      <c r="B28" s="193" t="s">
        <v>147</v>
      </c>
      <c r="C28" s="194">
        <v>5.0999999999999996</v>
      </c>
      <c r="D28" s="195" t="str">
        <f>'3 Delivery'!D104</f>
        <v>Environment</v>
      </c>
      <c r="E28" s="196" t="str">
        <f>'3 Delivery'!D130</f>
        <v>5.1b) Natural, built and historic environment : Biodiversity</v>
      </c>
      <c r="F28" s="197" t="s">
        <v>572</v>
      </c>
      <c r="G28" s="197" t="s">
        <v>225</v>
      </c>
      <c r="H28" s="197" t="s">
        <v>311</v>
      </c>
      <c r="I28" s="198" t="str">
        <f>'3 Delivery'!I139</f>
        <v>N/A</v>
      </c>
      <c r="J28" s="199" t="str">
        <f t="shared" si="4"/>
        <v>N/A</v>
      </c>
      <c r="K28" s="857" t="str">
        <f>IF('3 Delivery'!D155="", "", '3 Delivery'!D155)</f>
        <v>n/a</v>
      </c>
      <c r="L28" s="857"/>
      <c r="M28" s="53" t="s">
        <v>236</v>
      </c>
      <c r="N28" s="211" t="str">
        <f t="shared" si="5"/>
        <v>N/A</v>
      </c>
      <c r="O28" s="72"/>
    </row>
    <row r="29" spans="1:15" s="44" customFormat="1" ht="57.75" hidden="1" customHeight="1" x14ac:dyDescent="0.25">
      <c r="A29" s="317" t="s">
        <v>171</v>
      </c>
      <c r="B29" s="193" t="s">
        <v>147</v>
      </c>
      <c r="C29" s="194">
        <v>5.0999999999999996</v>
      </c>
      <c r="D29" s="195" t="str">
        <f>'3 Delivery'!D104</f>
        <v>Environment</v>
      </c>
      <c r="E29" s="196" t="str">
        <f>'3 Delivery'!D158</f>
        <v>5.1c) Natural, built and historic environment: Water Environment</v>
      </c>
      <c r="F29" s="197"/>
      <c r="G29" s="197"/>
      <c r="H29" s="197"/>
      <c r="I29" s="198" t="str">
        <f>'3 Delivery'!I166</f>
        <v>N/A</v>
      </c>
      <c r="J29" s="199" t="str">
        <f t="shared" si="4"/>
        <v>N/A</v>
      </c>
      <c r="K29" s="857" t="str">
        <f>IF('3 Delivery'!D177="", "", '3 Delivery'!D177)</f>
        <v>n/a</v>
      </c>
      <c r="L29" s="857"/>
      <c r="M29" s="53" t="s">
        <v>236</v>
      </c>
      <c r="N29" s="211" t="str">
        <f t="shared" si="5"/>
        <v>N/A</v>
      </c>
      <c r="O29" s="72"/>
    </row>
    <row r="30" spans="1:15" s="44" customFormat="1" ht="57.75" hidden="1" customHeight="1" x14ac:dyDescent="0.25">
      <c r="A30" s="317" t="s">
        <v>477</v>
      </c>
      <c r="B30" s="193" t="s">
        <v>147</v>
      </c>
      <c r="C30" s="194">
        <v>6.1</v>
      </c>
      <c r="D30" s="206" t="str">
        <f>'3 Delivery'!D182</f>
        <v>Efficiency</v>
      </c>
      <c r="E30" s="196" t="str">
        <f>'3 Delivery'!D180</f>
        <v>6.1a) Performance against scheme-specific efficiency targets and effect on whole life performance</v>
      </c>
      <c r="F30" s="197" t="s">
        <v>573</v>
      </c>
      <c r="G30" s="197" t="s">
        <v>225</v>
      </c>
      <c r="H30" s="197" t="s">
        <v>226</v>
      </c>
      <c r="I30" s="198" t="str">
        <f>'3 Delivery'!I189</f>
        <v>N/A</v>
      </c>
      <c r="J30" s="208" t="str">
        <f>I30</f>
        <v>N/A</v>
      </c>
      <c r="K30" s="857" t="str">
        <f>IF('3 Delivery'!D203="", "", '3 Delivery'!D203)</f>
        <v>n/a</v>
      </c>
      <c r="L30" s="857"/>
      <c r="M30" s="53" t="s">
        <v>236</v>
      </c>
      <c r="N30" s="211" t="str">
        <f>M30</f>
        <v>N/A</v>
      </c>
      <c r="O30" s="72"/>
    </row>
    <row r="31" spans="1:15" s="44" customFormat="1" ht="57.75" hidden="1" customHeight="1" x14ac:dyDescent="0.25">
      <c r="A31" s="317" t="s">
        <v>174</v>
      </c>
      <c r="B31" s="193" t="s">
        <v>147</v>
      </c>
      <c r="C31" s="194">
        <v>6.1</v>
      </c>
      <c r="D31" s="206" t="str">
        <f>'3 Delivery'!D208</f>
        <v>Efficiency</v>
      </c>
      <c r="E31" s="196" t="str">
        <f>'3 Delivery'!D206</f>
        <v>6.1b) Productivity Target</v>
      </c>
      <c r="F31" s="197" t="s">
        <v>573</v>
      </c>
      <c r="G31" s="197" t="s">
        <v>225</v>
      </c>
      <c r="H31" s="197" t="s">
        <v>226</v>
      </c>
      <c r="I31" s="198" t="str">
        <f>'3 Delivery'!I214</f>
        <v>N/A</v>
      </c>
      <c r="J31" s="208" t="str">
        <f>I31</f>
        <v>N/A</v>
      </c>
      <c r="K31" s="857" t="str">
        <f>IF('3 Delivery'!D225="", "", '3 Delivery'!D225)</f>
        <v>n/a</v>
      </c>
      <c r="L31" s="857"/>
      <c r="M31" s="53" t="s">
        <v>236</v>
      </c>
      <c r="N31" s="211" t="str">
        <f>M31</f>
        <v>N/A</v>
      </c>
      <c r="O31" s="72"/>
    </row>
    <row r="32" spans="1:15" s="44" customFormat="1" ht="57.75" hidden="1" customHeight="1" x14ac:dyDescent="0.25">
      <c r="A32" s="317" t="s">
        <v>176</v>
      </c>
      <c r="B32" s="193" t="s">
        <v>147</v>
      </c>
      <c r="C32" s="194">
        <v>6.1</v>
      </c>
      <c r="D32" s="206" t="str">
        <f>'3 Delivery'!D230</f>
        <v>Efficiency</v>
      </c>
      <c r="E32" s="196" t="str">
        <f>'3 Delivery'!D228</f>
        <v>6.1c) Retained Asset Value</v>
      </c>
      <c r="F32" s="197" t="s">
        <v>573</v>
      </c>
      <c r="G32" s="197" t="s">
        <v>225</v>
      </c>
      <c r="H32" s="197" t="s">
        <v>226</v>
      </c>
      <c r="I32" s="198" t="str">
        <f>'3 Delivery'!I236</f>
        <v>N/A</v>
      </c>
      <c r="J32" s="208" t="str">
        <f>I32</f>
        <v>N/A</v>
      </c>
      <c r="K32" s="857" t="str">
        <f>IF('3 Delivery'!D247="", "", '3 Delivery'!D247)</f>
        <v>n/a</v>
      </c>
      <c r="L32" s="857"/>
      <c r="M32" s="53" t="s">
        <v>236</v>
      </c>
      <c r="N32" s="211" t="str">
        <f>M32</f>
        <v>N/A</v>
      </c>
      <c r="O32" s="72"/>
    </row>
    <row r="33" spans="1:15" s="44" customFormat="1" ht="57.75" hidden="1" customHeight="1" x14ac:dyDescent="0.25">
      <c r="A33" s="317" t="s">
        <v>179</v>
      </c>
      <c r="B33" s="193" t="s">
        <v>147</v>
      </c>
      <c r="C33" s="194">
        <v>6.2</v>
      </c>
      <c r="D33" s="206" t="str">
        <f>'3 Delivery'!D252</f>
        <v>Predictability Factor</v>
      </c>
      <c r="E33" s="196" t="str">
        <f>'3 Delivery'!D250</f>
        <v>6.2a) Predictability Factor</v>
      </c>
      <c r="F33" s="197" t="s">
        <v>573</v>
      </c>
      <c r="G33" s="197" t="s">
        <v>225</v>
      </c>
      <c r="H33" s="197" t="s">
        <v>226</v>
      </c>
      <c r="I33" s="198" t="str">
        <f>'3 Delivery'!I258</f>
        <v>N/A</v>
      </c>
      <c r="J33" s="208" t="str">
        <f>I33</f>
        <v>N/A</v>
      </c>
      <c r="K33" s="857" t="str">
        <f>IF('3 Delivery'!D279="", "", '3 Delivery'!D279)</f>
        <v>n/a</v>
      </c>
      <c r="L33" s="857"/>
      <c r="M33" s="53" t="s">
        <v>236</v>
      </c>
      <c r="N33" s="211" t="str">
        <f>M33</f>
        <v>N/A</v>
      </c>
      <c r="O33" s="72"/>
    </row>
    <row r="34" spans="1:15" s="44" customFormat="1" ht="57.75" customHeight="1" x14ac:dyDescent="0.25">
      <c r="A34" s="317" t="s">
        <v>182</v>
      </c>
      <c r="B34" s="193" t="s">
        <v>147</v>
      </c>
      <c r="C34" s="194">
        <v>6.3</v>
      </c>
      <c r="D34" s="206" t="str">
        <f>'3 Delivery'!D284</f>
        <v>Quality Management</v>
      </c>
      <c r="E34" s="196" t="str">
        <f>'3 Delivery'!D282</f>
        <v>6.3a) Quality Management, Service Levels and Key Deliverables</v>
      </c>
      <c r="F34" s="197" t="s">
        <v>573</v>
      </c>
      <c r="G34" s="197" t="s">
        <v>225</v>
      </c>
      <c r="H34" s="197" t="s">
        <v>226</v>
      </c>
      <c r="I34" s="198">
        <f>'3 Delivery'!I290</f>
        <v>0</v>
      </c>
      <c r="J34" s="208">
        <f t="shared" si="4"/>
        <v>0</v>
      </c>
      <c r="K34" s="857" t="str">
        <f>IF('3 Delivery'!D301="", "", '3 Delivery'!D301)</f>
        <v/>
      </c>
      <c r="L34" s="857"/>
      <c r="M34" s="53"/>
      <c r="N34" s="211">
        <f t="shared" si="5"/>
        <v>0</v>
      </c>
      <c r="O34" s="72"/>
    </row>
    <row r="35" spans="1:15" s="44" customFormat="1" ht="57.75" hidden="1" customHeight="1" x14ac:dyDescent="0.25">
      <c r="A35" s="317" t="s">
        <v>185</v>
      </c>
      <c r="B35" s="193" t="s">
        <v>147</v>
      </c>
      <c r="C35" s="194">
        <v>6.3</v>
      </c>
      <c r="D35" s="206" t="str">
        <f>'3 Delivery'!D306</f>
        <v>Quality Management</v>
      </c>
      <c r="E35" s="196" t="str">
        <f>'3 Delivery'!D304</f>
        <v>6.3c) Acceptance into maintenance after OFT award</v>
      </c>
      <c r="F35" s="197"/>
      <c r="G35" s="197"/>
      <c r="H35" s="197"/>
      <c r="I35" s="198" t="str">
        <f>'3 Delivery'!I312</f>
        <v>N/A</v>
      </c>
      <c r="J35" s="208" t="str">
        <f>I35</f>
        <v>N/A</v>
      </c>
      <c r="K35" s="877" t="str">
        <f>IF('3 Delivery'!D323="", "", '3 Delivery'!D323)</f>
        <v>n/a</v>
      </c>
      <c r="L35" s="878"/>
      <c r="M35" s="53" t="s">
        <v>236</v>
      </c>
      <c r="N35" s="211" t="str">
        <f>M35</f>
        <v>N/A</v>
      </c>
      <c r="O35" s="72"/>
    </row>
    <row r="36" spans="1:15" s="44" customFormat="1" ht="57.75" hidden="1" customHeight="1" x14ac:dyDescent="0.25">
      <c r="A36" s="317" t="s">
        <v>560</v>
      </c>
      <c r="B36" s="193" t="s">
        <v>147</v>
      </c>
      <c r="C36" s="194">
        <v>7.1</v>
      </c>
      <c r="D36" s="206" t="str">
        <f>'3 Delivery'!D328</f>
        <v>Quality Management</v>
      </c>
      <c r="E36" s="196" t="str">
        <f>'3 Delivery'!D326</f>
        <v>7.1c) Quality Management</v>
      </c>
      <c r="F36" s="197"/>
      <c r="G36" s="197"/>
      <c r="H36" s="197"/>
      <c r="I36" s="198" t="str">
        <f>'3 Delivery'!I334</f>
        <v>N/A</v>
      </c>
      <c r="J36" s="208" t="str">
        <f t="shared" si="4"/>
        <v>N/A</v>
      </c>
      <c r="K36" s="857" t="str">
        <f>IF('3 Delivery'!D345="", "", '3 Delivery'!D345)</f>
        <v>n/a</v>
      </c>
      <c r="L36" s="857"/>
      <c r="M36" s="53" t="s">
        <v>236</v>
      </c>
      <c r="N36" s="211" t="str">
        <f t="shared" si="5"/>
        <v>N/A</v>
      </c>
      <c r="O36" s="72"/>
    </row>
    <row r="37" spans="1:15" s="44" customFormat="1" ht="15" customHeight="1" x14ac:dyDescent="0.25">
      <c r="A37" s="317" t="s">
        <v>147</v>
      </c>
      <c r="B37" s="57"/>
      <c r="C37" s="58"/>
      <c r="D37" s="58"/>
      <c r="E37" s="58"/>
      <c r="F37" s="58"/>
      <c r="G37" s="58"/>
      <c r="H37" s="58"/>
      <c r="I37" s="58"/>
      <c r="J37" s="192">
        <f>IF(ISERROR(AVERAGE(J23:J36)),"N/A",AVERAGE(J23:J36))</f>
        <v>0</v>
      </c>
      <c r="K37" s="876" t="s">
        <v>596</v>
      </c>
      <c r="L37" s="876"/>
      <c r="M37" s="876"/>
      <c r="N37" s="192">
        <f>IF(ISERROR(AVERAGE(N23:N36)),"N/A",AVERAGE(N23:N36))</f>
        <v>0</v>
      </c>
      <c r="O37" s="72"/>
    </row>
    <row r="38" spans="1:15" ht="9" customHeight="1" thickBot="1" x14ac:dyDescent="0.3"/>
    <row r="39" spans="1:15" s="44" customFormat="1" ht="24" customHeight="1" thickBot="1" x14ac:dyDescent="0.3">
      <c r="A39" s="317" t="s">
        <v>597</v>
      </c>
      <c r="B39" s="46"/>
      <c r="C39" s="45"/>
      <c r="D39" s="45"/>
      <c r="E39" s="45"/>
      <c r="F39" s="45"/>
      <c r="G39" s="45"/>
      <c r="H39" s="45"/>
      <c r="I39" s="45"/>
      <c r="J39" s="190">
        <f>IF(AND(J14="N/A",
J22="N/A",
J37="N/A"),
"N/A",AVERAGE(J14,J22,J37))</f>
        <v>0</v>
      </c>
      <c r="K39" s="874" t="s">
        <v>598</v>
      </c>
      <c r="L39" s="875"/>
      <c r="M39" s="875"/>
      <c r="N39" s="191">
        <f>IF(AND(N14="N/A",
N22="N/A",
N37="N/A"),
"N/A",AVERAGE(N14,N22,N37))</f>
        <v>0</v>
      </c>
      <c r="O39" s="72"/>
    </row>
    <row r="40" spans="1:15" ht="9" customHeight="1" x14ac:dyDescent="0.25"/>
    <row r="41" spans="1:15" ht="9" customHeight="1" x14ac:dyDescent="0.25"/>
  </sheetData>
  <sheetProtection algorithmName="SHA-512" hashValue="QHyASK45zV1t8y/nk7J9jDlelmJxNTTbmzsMkrDH/GQjZuJLw5R7CMTiKUX1Doy7O1fbtoaD4IeJGWUTYtWcKQ==" saltValue="1qh4rqcwpXeIC1BSox17wg==" spinCount="100000" sheet="1" objects="1" scenarios="1"/>
  <mergeCells count="41">
    <mergeCell ref="K24:L24"/>
    <mergeCell ref="K22:M22"/>
    <mergeCell ref="K21:L21"/>
    <mergeCell ref="K12:L12"/>
    <mergeCell ref="K23:L23"/>
    <mergeCell ref="K13:L13"/>
    <mergeCell ref="K15:L15"/>
    <mergeCell ref="K17:L17"/>
    <mergeCell ref="K16:L16"/>
    <mergeCell ref="K20:L20"/>
    <mergeCell ref="K19:L19"/>
    <mergeCell ref="K18:L18"/>
    <mergeCell ref="K39:M39"/>
    <mergeCell ref="K25:L25"/>
    <mergeCell ref="K26:L26"/>
    <mergeCell ref="K34:L34"/>
    <mergeCell ref="K37:M37"/>
    <mergeCell ref="K27:L27"/>
    <mergeCell ref="K28:L28"/>
    <mergeCell ref="K36:L36"/>
    <mergeCell ref="K29:L29"/>
    <mergeCell ref="K31:L31"/>
    <mergeCell ref="K30:L30"/>
    <mergeCell ref="K33:L33"/>
    <mergeCell ref="K32:L32"/>
    <mergeCell ref="K35:L35"/>
    <mergeCell ref="L2:N3"/>
    <mergeCell ref="L4:N5"/>
    <mergeCell ref="L6:N7"/>
    <mergeCell ref="B14:I14"/>
    <mergeCell ref="K14:M14"/>
    <mergeCell ref="K10:L10"/>
    <mergeCell ref="K11:L11"/>
    <mergeCell ref="B8:N8"/>
    <mergeCell ref="F9:H9"/>
    <mergeCell ref="K9:L9"/>
    <mergeCell ref="B2:E7"/>
    <mergeCell ref="F2:H7"/>
    <mergeCell ref="I2:K3"/>
    <mergeCell ref="I4:K5"/>
    <mergeCell ref="I6:K7"/>
  </mergeCells>
  <dataValidations count="2">
    <dataValidation type="list" allowBlank="1" showInputMessage="1" showErrorMessage="1" sqref="M15:M21 M23:M36 M10:M13">
      <formula1>"0,2,4,6,8,10,N/A"</formula1>
    </dataValidation>
    <dataValidation allowBlank="1" showInputMessage="1" showErrorMessage="1" sqref="J15:J21 J11:J13 N11:N13 N15:N21 N23 J23 N30:N36 J30:J36"/>
  </dataValidations>
  <pageMargins left="0.23622047244094491" right="0.23622047244094491" top="0.74803149606299213" bottom="0.74803149606299213" header="0.31496062992125984" footer="0.31496062992125984"/>
  <pageSetup paperSize="9" scale="50" fitToHeight="0" orientation="portrait" r:id="rId1"/>
  <rowBreaks count="1" manualBreakCount="1">
    <brk id="22" max="1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'http://share/Users/beavij/AppData/Local/OTLocal/share/Workbin/2754092.R.O/[Collaborative_Performance_Framework_Toolkit_v1_0 - Full Metric_Version Library v65.xlsm]Ref Sheet'!#REF!</xm:f>
          </x14:formula1>
          <xm:sqref>G15:H21 G23:H36 G10:H13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A1:L27"/>
  <sheetViews>
    <sheetView showGridLines="0" view="pageBreakPreview" zoomScaleNormal="80" zoomScaleSheetLayoutView="100" workbookViewId="0">
      <pane xSplit="4" ySplit="5" topLeftCell="E6" activePane="bottomRight" state="frozen"/>
      <selection pane="topRight" activeCell="G20" sqref="G20"/>
      <selection pane="bottomLeft" activeCell="G20" sqref="G20"/>
      <selection pane="bottomRight" activeCell="F10" sqref="F10"/>
    </sheetView>
  </sheetViews>
  <sheetFormatPr defaultColWidth="8.7109375" defaultRowHeight="14.25" x14ac:dyDescent="0.2"/>
  <cols>
    <col min="1" max="1" width="0.42578125" style="83" hidden="1" customWidth="1"/>
    <col min="2" max="3" width="3" style="83" hidden="1" customWidth="1"/>
    <col min="4" max="4" width="98.140625" style="26" customWidth="1"/>
    <col min="5" max="5" width="9.140625" style="83" customWidth="1"/>
    <col min="6" max="6" width="11.7109375" style="83" customWidth="1"/>
    <col min="7" max="7" width="9.7109375" style="83" customWidth="1"/>
    <col min="8" max="8" width="9.42578125" style="83" customWidth="1"/>
    <col min="9" max="9" width="11.42578125" style="83" customWidth="1"/>
    <col min="10" max="16384" width="8.7109375" style="83"/>
  </cols>
  <sheetData>
    <row r="1" spans="1:12" ht="15" customHeight="1" x14ac:dyDescent="0.2">
      <c r="A1" s="83" t="s">
        <v>599</v>
      </c>
      <c r="L1" s="83" t="s">
        <v>600</v>
      </c>
    </row>
    <row r="2" spans="1:12" ht="15.75" customHeight="1" x14ac:dyDescent="0.2">
      <c r="A2" s="83" t="s">
        <v>601</v>
      </c>
      <c r="D2" s="113"/>
      <c r="E2" s="268" t="s">
        <v>602</v>
      </c>
      <c r="F2" s="268"/>
      <c r="G2" s="269"/>
      <c r="H2" s="268"/>
      <c r="I2" s="268"/>
    </row>
    <row r="3" spans="1:12" ht="16.899999999999999" customHeight="1" x14ac:dyDescent="0.2">
      <c r="A3" s="83" t="s">
        <v>603</v>
      </c>
      <c r="D3" s="113"/>
      <c r="E3" s="268"/>
      <c r="F3" s="268"/>
      <c r="G3" s="268"/>
      <c r="H3" s="268"/>
      <c r="I3" s="268"/>
    </row>
    <row r="4" spans="1:12" s="86" customFormat="1" ht="85.15" customHeight="1" x14ac:dyDescent="0.25">
      <c r="D4" s="114"/>
      <c r="E4" s="270" t="s">
        <v>604</v>
      </c>
      <c r="F4" s="271"/>
      <c r="G4" s="271"/>
      <c r="H4" s="272"/>
      <c r="I4" s="272"/>
    </row>
    <row r="5" spans="1:12" s="86" customFormat="1" ht="92.45" customHeight="1" x14ac:dyDescent="0.25">
      <c r="A5" s="86" t="s">
        <v>225</v>
      </c>
      <c r="B5" s="87" t="s">
        <v>605</v>
      </c>
      <c r="C5" s="87" t="s">
        <v>606</v>
      </c>
      <c r="D5" s="132" t="s">
        <v>607</v>
      </c>
      <c r="E5" s="270" t="s">
        <v>608</v>
      </c>
      <c r="F5" s="270" t="s">
        <v>609</v>
      </c>
      <c r="G5" s="270" t="s">
        <v>604</v>
      </c>
      <c r="H5" s="127" t="s">
        <v>610</v>
      </c>
      <c r="I5" s="270" t="s">
        <v>99</v>
      </c>
      <c r="J5" s="270" t="s">
        <v>100</v>
      </c>
    </row>
    <row r="6" spans="1:12" ht="15" x14ac:dyDescent="0.2">
      <c r="A6" s="83" t="s">
        <v>245</v>
      </c>
      <c r="B6" s="84">
        <v>1.1000000000000001</v>
      </c>
      <c r="C6" s="83" t="s">
        <v>611</v>
      </c>
      <c r="D6" s="125" t="s">
        <v>612</v>
      </c>
      <c r="E6" s="273" t="str">
        <f t="shared" ref="E6:E11" si="0">IF(HLOOKUP($E$4,$G$5:$J$25,F6+1,FALSE)="","",HLOOKUP($E$4,$G$5:$J$25,F6+1,FALSE))</f>
        <v>Y</v>
      </c>
      <c r="F6" s="274">
        <v>1</v>
      </c>
      <c r="G6" s="274" t="s">
        <v>121</v>
      </c>
      <c r="H6" s="128"/>
      <c r="I6" s="274"/>
      <c r="J6" s="274" t="s">
        <v>121</v>
      </c>
    </row>
    <row r="7" spans="1:12" ht="15" x14ac:dyDescent="0.2">
      <c r="B7" s="84">
        <v>1.3</v>
      </c>
      <c r="C7" s="83" t="s">
        <v>613</v>
      </c>
      <c r="D7" s="125" t="s">
        <v>614</v>
      </c>
      <c r="E7" s="274" t="str">
        <f t="shared" si="0"/>
        <v>Y</v>
      </c>
      <c r="F7" s="274">
        <v>2</v>
      </c>
      <c r="G7" s="274" t="s">
        <v>121</v>
      </c>
      <c r="H7" s="128"/>
      <c r="I7" s="274"/>
      <c r="J7" s="274"/>
    </row>
    <row r="8" spans="1:12" ht="15" x14ac:dyDescent="0.2">
      <c r="B8" s="84">
        <v>3.1</v>
      </c>
      <c r="C8" s="83" t="s">
        <v>615</v>
      </c>
      <c r="D8" s="125" t="s">
        <v>616</v>
      </c>
      <c r="E8" s="274" t="str">
        <f t="shared" si="0"/>
        <v>Y</v>
      </c>
      <c r="F8" s="274">
        <v>3</v>
      </c>
      <c r="G8" s="274" t="s">
        <v>121</v>
      </c>
      <c r="H8" s="128"/>
      <c r="I8" s="274"/>
      <c r="J8" s="274"/>
    </row>
    <row r="9" spans="1:12" ht="15" x14ac:dyDescent="0.2">
      <c r="B9" s="84"/>
      <c r="D9" s="125" t="s">
        <v>240</v>
      </c>
      <c r="E9" s="274" t="str">
        <f t="shared" si="0"/>
        <v>Y</v>
      </c>
      <c r="F9" s="274">
        <v>4</v>
      </c>
      <c r="G9" s="274" t="s">
        <v>121</v>
      </c>
      <c r="H9" s="128" t="s">
        <v>121</v>
      </c>
      <c r="I9" s="274"/>
      <c r="J9" s="274"/>
    </row>
    <row r="10" spans="1:12" ht="15" x14ac:dyDescent="0.2">
      <c r="B10" s="84">
        <v>3.2</v>
      </c>
      <c r="C10" s="83" t="s">
        <v>617</v>
      </c>
      <c r="D10" s="125" t="s">
        <v>618</v>
      </c>
      <c r="E10" s="274" t="str">
        <f t="shared" si="0"/>
        <v>Y</v>
      </c>
      <c r="F10" s="274">
        <v>5</v>
      </c>
      <c r="G10" s="274" t="s">
        <v>121</v>
      </c>
      <c r="H10" s="128"/>
      <c r="I10" s="128" t="s">
        <v>121</v>
      </c>
      <c r="J10" s="128" t="s">
        <v>121</v>
      </c>
    </row>
    <row r="11" spans="1:12" ht="15" x14ac:dyDescent="0.2">
      <c r="B11" s="84">
        <v>3.2</v>
      </c>
      <c r="C11" s="83" t="s">
        <v>617</v>
      </c>
      <c r="D11" s="125" t="s">
        <v>295</v>
      </c>
      <c r="E11" s="274" t="str">
        <f t="shared" si="0"/>
        <v>Y</v>
      </c>
      <c r="F11" s="274">
        <v>6</v>
      </c>
      <c r="G11" s="274" t="s">
        <v>121</v>
      </c>
      <c r="H11" s="128"/>
      <c r="I11" s="128"/>
      <c r="J11" s="128" t="s">
        <v>121</v>
      </c>
    </row>
    <row r="12" spans="1:12" ht="15" x14ac:dyDescent="0.2">
      <c r="B12" s="84"/>
      <c r="D12" s="125" t="s">
        <v>619</v>
      </c>
      <c r="E12" s="274" t="str">
        <f t="shared" ref="E12:E25" si="1">IF(HLOOKUP($E$4,$G$5:$J$25,F12+1,FALSE)="","",HLOOKUP($E$4,$G$5:$J$25,F12+1,FALSE))</f>
        <v>Y</v>
      </c>
      <c r="F12" s="274">
        <v>7</v>
      </c>
      <c r="G12" s="274" t="s">
        <v>121</v>
      </c>
      <c r="H12" s="274"/>
      <c r="I12" s="274"/>
      <c r="J12" s="274"/>
    </row>
    <row r="13" spans="1:12" ht="15" x14ac:dyDescent="0.2">
      <c r="B13" s="84"/>
      <c r="D13" s="125" t="s">
        <v>620</v>
      </c>
      <c r="E13" s="274" t="str">
        <f t="shared" si="1"/>
        <v>Y</v>
      </c>
      <c r="F13" s="274">
        <v>8</v>
      </c>
      <c r="G13" s="274" t="s">
        <v>121</v>
      </c>
      <c r="H13" s="128" t="s">
        <v>621</v>
      </c>
      <c r="I13" s="274"/>
      <c r="J13" s="274" t="s">
        <v>121</v>
      </c>
    </row>
    <row r="14" spans="1:12" ht="15" x14ac:dyDescent="0.2">
      <c r="B14" s="84"/>
      <c r="D14" s="125" t="s">
        <v>622</v>
      </c>
      <c r="E14" s="274" t="str">
        <f t="shared" si="1"/>
        <v>Y</v>
      </c>
      <c r="F14" s="274">
        <v>9</v>
      </c>
      <c r="G14" s="274" t="s">
        <v>121</v>
      </c>
      <c r="H14" s="128" t="s">
        <v>121</v>
      </c>
      <c r="I14" s="274"/>
      <c r="J14" s="274"/>
    </row>
    <row r="15" spans="1:12" ht="15" x14ac:dyDescent="0.2">
      <c r="B15" s="84">
        <v>4.0999999999999996</v>
      </c>
      <c r="C15" s="83" t="s">
        <v>623</v>
      </c>
      <c r="D15" s="125" t="s">
        <v>354</v>
      </c>
      <c r="E15" s="274" t="str">
        <f t="shared" si="1"/>
        <v>Y</v>
      </c>
      <c r="F15" s="274">
        <v>10</v>
      </c>
      <c r="G15" s="274" t="s">
        <v>121</v>
      </c>
      <c r="H15" s="128"/>
      <c r="I15" s="274"/>
      <c r="J15" s="274" t="s">
        <v>121</v>
      </c>
    </row>
    <row r="16" spans="1:12" ht="15" x14ac:dyDescent="0.2">
      <c r="B16" s="84">
        <v>4.2</v>
      </c>
      <c r="C16" s="83" t="s">
        <v>624</v>
      </c>
      <c r="D16" s="125" t="s">
        <v>625</v>
      </c>
      <c r="E16" s="274" t="str">
        <f t="shared" si="1"/>
        <v>Y</v>
      </c>
      <c r="F16" s="274">
        <v>11</v>
      </c>
      <c r="G16" s="274" t="s">
        <v>121</v>
      </c>
      <c r="H16" s="128"/>
      <c r="I16" s="274" t="s">
        <v>121</v>
      </c>
      <c r="J16" s="274" t="s">
        <v>121</v>
      </c>
    </row>
    <row r="17" spans="1:10" ht="15" x14ac:dyDescent="0.2">
      <c r="B17" s="84">
        <v>4.2</v>
      </c>
      <c r="C17" s="83" t="s">
        <v>624</v>
      </c>
      <c r="D17" s="125" t="s">
        <v>626</v>
      </c>
      <c r="E17" s="274" t="str">
        <f t="shared" si="1"/>
        <v>Y</v>
      </c>
      <c r="F17" s="274">
        <v>12</v>
      </c>
      <c r="G17" s="274" t="s">
        <v>121</v>
      </c>
      <c r="H17" s="128"/>
      <c r="I17" s="274" t="s">
        <v>121</v>
      </c>
      <c r="J17" s="274" t="s">
        <v>121</v>
      </c>
    </row>
    <row r="18" spans="1:10" ht="15" x14ac:dyDescent="0.2">
      <c r="B18" s="84">
        <v>4.3</v>
      </c>
      <c r="C18" s="83" t="s">
        <v>627</v>
      </c>
      <c r="D18" s="125" t="s">
        <v>628</v>
      </c>
      <c r="E18" s="274" t="str">
        <f t="shared" si="1"/>
        <v>Y</v>
      </c>
      <c r="F18" s="274">
        <v>13</v>
      </c>
      <c r="G18" s="274" t="s">
        <v>121</v>
      </c>
      <c r="H18" s="128"/>
      <c r="I18" s="274"/>
      <c r="J18" s="274"/>
    </row>
    <row r="19" spans="1:10" ht="15" x14ac:dyDescent="0.2">
      <c r="B19" s="84">
        <v>5.0999999999999996</v>
      </c>
      <c r="C19" s="83" t="s">
        <v>629</v>
      </c>
      <c r="D19" s="125" t="s">
        <v>630</v>
      </c>
      <c r="E19" s="274" t="str">
        <f t="shared" si="1"/>
        <v>Y</v>
      </c>
      <c r="F19" s="274">
        <v>14</v>
      </c>
      <c r="G19" s="274" t="s">
        <v>121</v>
      </c>
      <c r="H19" s="128"/>
      <c r="I19" s="274"/>
      <c r="J19" s="274"/>
    </row>
    <row r="20" spans="1:10" ht="15" x14ac:dyDescent="0.2">
      <c r="B20" s="84">
        <v>5.2</v>
      </c>
      <c r="C20" s="83" t="s">
        <v>631</v>
      </c>
      <c r="D20" s="125" t="s">
        <v>632</v>
      </c>
      <c r="E20" s="274" t="str">
        <f t="shared" si="1"/>
        <v>Y</v>
      </c>
      <c r="F20" s="274">
        <v>15</v>
      </c>
      <c r="G20" s="274" t="s">
        <v>121</v>
      </c>
      <c r="H20" s="128"/>
      <c r="I20" s="274"/>
      <c r="J20" s="274" t="s">
        <v>121</v>
      </c>
    </row>
    <row r="21" spans="1:10" ht="15" x14ac:dyDescent="0.2">
      <c r="A21" s="85"/>
      <c r="B21" s="84">
        <v>2.1</v>
      </c>
      <c r="C21" s="83" t="s">
        <v>633</v>
      </c>
      <c r="D21" s="125" t="s">
        <v>454</v>
      </c>
      <c r="E21" s="274" t="str">
        <f t="shared" si="1"/>
        <v>Y</v>
      </c>
      <c r="F21" s="274">
        <v>16</v>
      </c>
      <c r="G21" s="275" t="s">
        <v>121</v>
      </c>
      <c r="H21" s="274"/>
      <c r="I21" s="274" t="s">
        <v>121</v>
      </c>
      <c r="J21" s="274" t="s">
        <v>121</v>
      </c>
    </row>
    <row r="22" spans="1:10" ht="15" x14ac:dyDescent="0.2">
      <c r="B22" s="84"/>
      <c r="D22" s="125" t="s">
        <v>634</v>
      </c>
      <c r="E22" s="274" t="str">
        <f t="shared" si="1"/>
        <v>Y</v>
      </c>
      <c r="F22" s="274">
        <v>17</v>
      </c>
      <c r="G22" s="274" t="s">
        <v>121</v>
      </c>
      <c r="H22" s="128"/>
      <c r="I22" s="274" t="s">
        <v>121</v>
      </c>
      <c r="J22" s="274" t="s">
        <v>121</v>
      </c>
    </row>
    <row r="23" spans="1:10" ht="15" x14ac:dyDescent="0.2">
      <c r="B23" s="84"/>
      <c r="D23" s="125" t="s">
        <v>530</v>
      </c>
      <c r="E23" s="274" t="str">
        <f t="shared" si="1"/>
        <v>Y</v>
      </c>
      <c r="F23" s="274">
        <v>18</v>
      </c>
      <c r="G23" s="274" t="s">
        <v>121</v>
      </c>
      <c r="H23" s="128" t="s">
        <v>121</v>
      </c>
      <c r="I23" s="274"/>
      <c r="J23" s="274"/>
    </row>
    <row r="24" spans="1:10" ht="15" x14ac:dyDescent="0.2">
      <c r="B24" s="84"/>
      <c r="D24" s="125" t="s">
        <v>478</v>
      </c>
      <c r="E24" s="274" t="str">
        <f t="shared" si="1"/>
        <v>Y</v>
      </c>
      <c r="F24" s="274">
        <v>19</v>
      </c>
      <c r="G24" s="274" t="s">
        <v>121</v>
      </c>
      <c r="H24" s="128"/>
      <c r="I24" s="274" t="s">
        <v>121</v>
      </c>
      <c r="J24" s="274" t="s">
        <v>121</v>
      </c>
    </row>
    <row r="25" spans="1:10" ht="15" x14ac:dyDescent="0.2">
      <c r="B25" s="84"/>
      <c r="D25" s="125" t="s">
        <v>635</v>
      </c>
      <c r="E25" s="276" t="str">
        <f t="shared" si="1"/>
        <v>Y</v>
      </c>
      <c r="F25" s="276">
        <v>20</v>
      </c>
      <c r="G25" s="276" t="s">
        <v>121</v>
      </c>
      <c r="H25" s="129"/>
      <c r="I25" s="276"/>
      <c r="J25" s="276"/>
    </row>
    <row r="26" spans="1:10" ht="15" x14ac:dyDescent="0.2">
      <c r="A26" s="130"/>
      <c r="B26" s="130"/>
      <c r="C26" s="130"/>
      <c r="D26" s="131"/>
      <c r="E26" s="277"/>
      <c r="F26" s="277"/>
      <c r="G26" s="277"/>
      <c r="H26" s="277"/>
      <c r="I26" s="277"/>
      <c r="J26" s="130"/>
    </row>
    <row r="27" spans="1:10" ht="15" x14ac:dyDescent="0.2">
      <c r="D27" s="126" t="s">
        <v>636</v>
      </c>
      <c r="E27" s="278">
        <f>COUNTIF(E6:E25,"Y")</f>
        <v>20</v>
      </c>
      <c r="F27" s="279"/>
      <c r="G27" s="278">
        <f>COUNTIF(G6:G25,"Y")</f>
        <v>20</v>
      </c>
      <c r="H27" s="278">
        <f>COUNTIF(H6:H25,"Y")</f>
        <v>3</v>
      </c>
      <c r="I27" s="278">
        <f>COUNTIF(I6:I25,"Y")</f>
        <v>6</v>
      </c>
      <c r="J27" s="278">
        <f>COUNTIF(J6:J25,"Y")</f>
        <v>11</v>
      </c>
    </row>
  </sheetData>
  <sheetProtection algorithmName="SHA-512" hashValue="/b/FxrWdwMAMLM+3XXXXxk1ghXgOKOFtywmUvAoajD0I7kqf/Y6YiRm/gx31h3SQL624+0/36RQ2/643fcLDoQ==" saltValue="B19SZFI0wYicrxtevumWJw==" spinCount="100000" sheet="1" objects="1" scenarios="1"/>
  <conditionalFormatting sqref="E6:J25">
    <cfRule type="cellIs" dxfId="0" priority="25" operator="equal">
      <formula>"Y"</formula>
    </cfRule>
  </conditionalFormatting>
  <pageMargins left="0.25" right="0.25" top="0.16" bottom="0.16" header="0.3" footer="0.2"/>
  <pageSetup paperSize="8"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8" r:id="rId4" name="Button 2">
              <controlPr defaultSize="0" print="0" autoFill="0" autoPict="0" macro="[0]!Designer">
                <anchor moveWithCells="1" sizeWithCells="1">
                  <from>
                    <xdr:col>11</xdr:col>
                    <xdr:colOff>9525</xdr:colOff>
                    <xdr:row>3</xdr:row>
                    <xdr:rowOff>847725</xdr:rowOff>
                  </from>
                  <to>
                    <xdr:col>12</xdr:col>
                    <xdr:colOff>314325</xdr:colOff>
                    <xdr:row>4</xdr:row>
                    <xdr:rowOff>352425</xdr:rowOff>
                  </to>
                </anchor>
              </controlPr>
            </control>
          </mc:Choice>
        </mc:AlternateContent>
        <mc:AlternateContent xmlns:mc="http://schemas.openxmlformats.org/markup-compatibility/2006">
          <mc:Choice Requires="x14">
            <control shapeId="19459" r:id="rId5" name="Button 3">
              <controlPr defaultSize="0" print="0" autoFill="0" autoPict="0" macro="[0]!Full_Metric_Library">
                <anchor moveWithCells="1" sizeWithCells="1">
                  <from>
                    <xdr:col>11</xdr:col>
                    <xdr:colOff>9525</xdr:colOff>
                    <xdr:row>1</xdr:row>
                    <xdr:rowOff>114300</xdr:rowOff>
                  </from>
                  <to>
                    <xdr:col>12</xdr:col>
                    <xdr:colOff>323850</xdr:colOff>
                    <xdr:row>2</xdr:row>
                    <xdr:rowOff>200025</xdr:rowOff>
                  </to>
                </anchor>
              </controlPr>
            </control>
          </mc:Choice>
        </mc:AlternateContent>
        <mc:AlternateContent xmlns:mc="http://schemas.openxmlformats.org/markup-compatibility/2006">
          <mc:Choice Requires="x14">
            <control shapeId="19460" r:id="rId6" name="Button 4">
              <controlPr defaultSize="0" print="0" autoFill="0" autoPict="0" macro="[0]!SPATS_PCF1_2_NonRoads">
                <anchor moveWithCells="1" sizeWithCells="1">
                  <from>
                    <xdr:col>11</xdr:col>
                    <xdr:colOff>9525</xdr:colOff>
                    <xdr:row>3</xdr:row>
                    <xdr:rowOff>114300</xdr:rowOff>
                  </from>
                  <to>
                    <xdr:col>12</xdr:col>
                    <xdr:colOff>295275</xdr:colOff>
                    <xdr:row>3</xdr:row>
                    <xdr:rowOff>723900</xdr:rowOff>
                  </to>
                </anchor>
              </controlPr>
            </control>
          </mc:Choice>
        </mc:AlternateContent>
        <mc:AlternateContent xmlns:mc="http://schemas.openxmlformats.org/markup-compatibility/2006">
          <mc:Choice Requires="x14">
            <control shapeId="19461" r:id="rId7" name="Button 5">
              <controlPr defaultSize="0" print="0" autoFill="0" autoPict="0" macro="[0]!Contractor">
                <anchor moveWithCells="1" sizeWithCells="1">
                  <from>
                    <xdr:col>11</xdr:col>
                    <xdr:colOff>9525</xdr:colOff>
                    <xdr:row>4</xdr:row>
                    <xdr:rowOff>476250</xdr:rowOff>
                  </from>
                  <to>
                    <xdr:col>12</xdr:col>
                    <xdr:colOff>323850</xdr:colOff>
                    <xdr:row>4</xdr:row>
                    <xdr:rowOff>1066800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7" tint="-0.499984740745262"/>
    <pageSetUpPr fitToPage="1"/>
  </sheetPr>
  <dimension ref="B1:E32"/>
  <sheetViews>
    <sheetView showGridLines="0" tabSelected="1" view="pageBreakPreview" zoomScaleNormal="100" zoomScaleSheetLayoutView="100" workbookViewId="0">
      <selection activeCell="D10" sqref="D10:E10"/>
    </sheetView>
  </sheetViews>
  <sheetFormatPr defaultRowHeight="15" x14ac:dyDescent="0.25"/>
  <cols>
    <col min="1" max="1" width="3.42578125" style="14" customWidth="1"/>
    <col min="2" max="2" width="24.85546875" style="14" customWidth="1"/>
    <col min="3" max="3" width="10.7109375" style="14" customWidth="1"/>
    <col min="4" max="4" width="5.28515625" style="14" customWidth="1"/>
    <col min="5" max="5" width="57.85546875" style="14" customWidth="1"/>
    <col min="6" max="6" width="3.42578125" style="14" customWidth="1"/>
    <col min="7" max="7" width="59" style="14" customWidth="1"/>
    <col min="8" max="9" width="13.7109375" style="14" customWidth="1"/>
    <col min="10" max="15" width="2.140625" style="14" customWidth="1"/>
    <col min="16" max="254" width="2.140625" style="14"/>
    <col min="255" max="255" width="0.7109375" style="14" customWidth="1"/>
    <col min="256" max="256" width="4.7109375" style="14" customWidth="1"/>
    <col min="257" max="257" width="3.28515625" style="14" customWidth="1"/>
    <col min="258" max="258" width="2.140625" style="14"/>
    <col min="259" max="259" width="14.85546875" style="14" customWidth="1"/>
    <col min="260" max="260" width="0.7109375" style="14" customWidth="1"/>
    <col min="261" max="510" width="2.140625" style="14"/>
    <col min="511" max="511" width="0.7109375" style="14" customWidth="1"/>
    <col min="512" max="512" width="4.7109375" style="14" customWidth="1"/>
    <col min="513" max="513" width="3.28515625" style="14" customWidth="1"/>
    <col min="514" max="514" width="2.140625" style="14"/>
    <col min="515" max="515" width="14.85546875" style="14" customWidth="1"/>
    <col min="516" max="516" width="0.7109375" style="14" customWidth="1"/>
    <col min="517" max="766" width="2.140625" style="14"/>
    <col min="767" max="767" width="0.7109375" style="14" customWidth="1"/>
    <col min="768" max="768" width="4.7109375" style="14" customWidth="1"/>
    <col min="769" max="769" width="3.28515625" style="14" customWidth="1"/>
    <col min="770" max="770" width="2.140625" style="14"/>
    <col min="771" max="771" width="14.85546875" style="14" customWidth="1"/>
    <col min="772" max="772" width="0.7109375" style="14" customWidth="1"/>
    <col min="773" max="1022" width="2.140625" style="14"/>
    <col min="1023" max="1023" width="0.7109375" style="14" customWidth="1"/>
    <col min="1024" max="1024" width="4.7109375" style="14" customWidth="1"/>
    <col min="1025" max="1025" width="3.28515625" style="14" customWidth="1"/>
    <col min="1026" max="1026" width="2.140625" style="14"/>
    <col min="1027" max="1027" width="14.85546875" style="14" customWidth="1"/>
    <col min="1028" max="1028" width="0.7109375" style="14" customWidth="1"/>
    <col min="1029" max="1278" width="2.140625" style="14"/>
    <col min="1279" max="1279" width="0.7109375" style="14" customWidth="1"/>
    <col min="1280" max="1280" width="4.7109375" style="14" customWidth="1"/>
    <col min="1281" max="1281" width="3.28515625" style="14" customWidth="1"/>
    <col min="1282" max="1282" width="2.140625" style="14"/>
    <col min="1283" max="1283" width="14.85546875" style="14" customWidth="1"/>
    <col min="1284" max="1284" width="0.7109375" style="14" customWidth="1"/>
    <col min="1285" max="1534" width="2.140625" style="14"/>
    <col min="1535" max="1535" width="0.7109375" style="14" customWidth="1"/>
    <col min="1536" max="1536" width="4.7109375" style="14" customWidth="1"/>
    <col min="1537" max="1537" width="3.28515625" style="14" customWidth="1"/>
    <col min="1538" max="1538" width="2.140625" style="14"/>
    <col min="1539" max="1539" width="14.85546875" style="14" customWidth="1"/>
    <col min="1540" max="1540" width="0.7109375" style="14" customWidth="1"/>
    <col min="1541" max="1790" width="2.140625" style="14"/>
    <col min="1791" max="1791" width="0.7109375" style="14" customWidth="1"/>
    <col min="1792" max="1792" width="4.7109375" style="14" customWidth="1"/>
    <col min="1793" max="1793" width="3.28515625" style="14" customWidth="1"/>
    <col min="1794" max="1794" width="2.140625" style="14"/>
    <col min="1795" max="1795" width="14.85546875" style="14" customWidth="1"/>
    <col min="1796" max="1796" width="0.7109375" style="14" customWidth="1"/>
    <col min="1797" max="2046" width="2.140625" style="14"/>
    <col min="2047" max="2047" width="0.7109375" style="14" customWidth="1"/>
    <col min="2048" max="2048" width="4.7109375" style="14" customWidth="1"/>
    <col min="2049" max="2049" width="3.28515625" style="14" customWidth="1"/>
    <col min="2050" max="2050" width="2.140625" style="14"/>
    <col min="2051" max="2051" width="14.85546875" style="14" customWidth="1"/>
    <col min="2052" max="2052" width="0.7109375" style="14" customWidth="1"/>
    <col min="2053" max="2302" width="2.140625" style="14"/>
    <col min="2303" max="2303" width="0.7109375" style="14" customWidth="1"/>
    <col min="2304" max="2304" width="4.7109375" style="14" customWidth="1"/>
    <col min="2305" max="2305" width="3.28515625" style="14" customWidth="1"/>
    <col min="2306" max="2306" width="2.140625" style="14"/>
    <col min="2307" max="2307" width="14.85546875" style="14" customWidth="1"/>
    <col min="2308" max="2308" width="0.7109375" style="14" customWidth="1"/>
    <col min="2309" max="2558" width="2.140625" style="14"/>
    <col min="2559" max="2559" width="0.7109375" style="14" customWidth="1"/>
    <col min="2560" max="2560" width="4.7109375" style="14" customWidth="1"/>
    <col min="2561" max="2561" width="3.28515625" style="14" customWidth="1"/>
    <col min="2562" max="2562" width="2.140625" style="14"/>
    <col min="2563" max="2563" width="14.85546875" style="14" customWidth="1"/>
    <col min="2564" max="2564" width="0.7109375" style="14" customWidth="1"/>
    <col min="2565" max="2814" width="2.140625" style="14"/>
    <col min="2815" max="2815" width="0.7109375" style="14" customWidth="1"/>
    <col min="2816" max="2816" width="4.7109375" style="14" customWidth="1"/>
    <col min="2817" max="2817" width="3.28515625" style="14" customWidth="1"/>
    <col min="2818" max="2818" width="2.140625" style="14"/>
    <col min="2819" max="2819" width="14.85546875" style="14" customWidth="1"/>
    <col min="2820" max="2820" width="0.7109375" style="14" customWidth="1"/>
    <col min="2821" max="3070" width="2.140625" style="14"/>
    <col min="3071" max="3071" width="0.7109375" style="14" customWidth="1"/>
    <col min="3072" max="3072" width="4.7109375" style="14" customWidth="1"/>
    <col min="3073" max="3073" width="3.28515625" style="14" customWidth="1"/>
    <col min="3074" max="3074" width="2.140625" style="14"/>
    <col min="3075" max="3075" width="14.85546875" style="14" customWidth="1"/>
    <col min="3076" max="3076" width="0.7109375" style="14" customWidth="1"/>
    <col min="3077" max="3326" width="2.140625" style="14"/>
    <col min="3327" max="3327" width="0.7109375" style="14" customWidth="1"/>
    <col min="3328" max="3328" width="4.7109375" style="14" customWidth="1"/>
    <col min="3329" max="3329" width="3.28515625" style="14" customWidth="1"/>
    <col min="3330" max="3330" width="2.140625" style="14"/>
    <col min="3331" max="3331" width="14.85546875" style="14" customWidth="1"/>
    <col min="3332" max="3332" width="0.7109375" style="14" customWidth="1"/>
    <col min="3333" max="3582" width="2.140625" style="14"/>
    <col min="3583" max="3583" width="0.7109375" style="14" customWidth="1"/>
    <col min="3584" max="3584" width="4.7109375" style="14" customWidth="1"/>
    <col min="3585" max="3585" width="3.28515625" style="14" customWidth="1"/>
    <col min="3586" max="3586" width="2.140625" style="14"/>
    <col min="3587" max="3587" width="14.85546875" style="14" customWidth="1"/>
    <col min="3588" max="3588" width="0.7109375" style="14" customWidth="1"/>
    <col min="3589" max="3838" width="2.140625" style="14"/>
    <col min="3839" max="3839" width="0.7109375" style="14" customWidth="1"/>
    <col min="3840" max="3840" width="4.7109375" style="14" customWidth="1"/>
    <col min="3841" max="3841" width="3.28515625" style="14" customWidth="1"/>
    <col min="3842" max="3842" width="2.140625" style="14"/>
    <col min="3843" max="3843" width="14.85546875" style="14" customWidth="1"/>
    <col min="3844" max="3844" width="0.7109375" style="14" customWidth="1"/>
    <col min="3845" max="4094" width="2.140625" style="14"/>
    <col min="4095" max="4095" width="0.7109375" style="14" customWidth="1"/>
    <col min="4096" max="4096" width="4.7109375" style="14" customWidth="1"/>
    <col min="4097" max="4097" width="3.28515625" style="14" customWidth="1"/>
    <col min="4098" max="4098" width="2.140625" style="14"/>
    <col min="4099" max="4099" width="14.85546875" style="14" customWidth="1"/>
    <col min="4100" max="4100" width="0.7109375" style="14" customWidth="1"/>
    <col min="4101" max="4350" width="2.140625" style="14"/>
    <col min="4351" max="4351" width="0.7109375" style="14" customWidth="1"/>
    <col min="4352" max="4352" width="4.7109375" style="14" customWidth="1"/>
    <col min="4353" max="4353" width="3.28515625" style="14" customWidth="1"/>
    <col min="4354" max="4354" width="2.140625" style="14"/>
    <col min="4355" max="4355" width="14.85546875" style="14" customWidth="1"/>
    <col min="4356" max="4356" width="0.7109375" style="14" customWidth="1"/>
    <col min="4357" max="4606" width="2.140625" style="14"/>
    <col min="4607" max="4607" width="0.7109375" style="14" customWidth="1"/>
    <col min="4608" max="4608" width="4.7109375" style="14" customWidth="1"/>
    <col min="4609" max="4609" width="3.28515625" style="14" customWidth="1"/>
    <col min="4610" max="4610" width="2.140625" style="14"/>
    <col min="4611" max="4611" width="14.85546875" style="14" customWidth="1"/>
    <col min="4612" max="4612" width="0.7109375" style="14" customWidth="1"/>
    <col min="4613" max="4862" width="2.140625" style="14"/>
    <col min="4863" max="4863" width="0.7109375" style="14" customWidth="1"/>
    <col min="4864" max="4864" width="4.7109375" style="14" customWidth="1"/>
    <col min="4865" max="4865" width="3.28515625" style="14" customWidth="1"/>
    <col min="4866" max="4866" width="2.140625" style="14"/>
    <col min="4867" max="4867" width="14.85546875" style="14" customWidth="1"/>
    <col min="4868" max="4868" width="0.7109375" style="14" customWidth="1"/>
    <col min="4869" max="5118" width="2.140625" style="14"/>
    <col min="5119" max="5119" width="0.7109375" style="14" customWidth="1"/>
    <col min="5120" max="5120" width="4.7109375" style="14" customWidth="1"/>
    <col min="5121" max="5121" width="3.28515625" style="14" customWidth="1"/>
    <col min="5122" max="5122" width="2.140625" style="14"/>
    <col min="5123" max="5123" width="14.85546875" style="14" customWidth="1"/>
    <col min="5124" max="5124" width="0.7109375" style="14" customWidth="1"/>
    <col min="5125" max="5374" width="2.140625" style="14"/>
    <col min="5375" max="5375" width="0.7109375" style="14" customWidth="1"/>
    <col min="5376" max="5376" width="4.7109375" style="14" customWidth="1"/>
    <col min="5377" max="5377" width="3.28515625" style="14" customWidth="1"/>
    <col min="5378" max="5378" width="2.140625" style="14"/>
    <col min="5379" max="5379" width="14.85546875" style="14" customWidth="1"/>
    <col min="5380" max="5380" width="0.7109375" style="14" customWidth="1"/>
    <col min="5381" max="5630" width="2.140625" style="14"/>
    <col min="5631" max="5631" width="0.7109375" style="14" customWidth="1"/>
    <col min="5632" max="5632" width="4.7109375" style="14" customWidth="1"/>
    <col min="5633" max="5633" width="3.28515625" style="14" customWidth="1"/>
    <col min="5634" max="5634" width="2.140625" style="14"/>
    <col min="5635" max="5635" width="14.85546875" style="14" customWidth="1"/>
    <col min="5636" max="5636" width="0.7109375" style="14" customWidth="1"/>
    <col min="5637" max="5886" width="2.140625" style="14"/>
    <col min="5887" max="5887" width="0.7109375" style="14" customWidth="1"/>
    <col min="5888" max="5888" width="4.7109375" style="14" customWidth="1"/>
    <col min="5889" max="5889" width="3.28515625" style="14" customWidth="1"/>
    <col min="5890" max="5890" width="2.140625" style="14"/>
    <col min="5891" max="5891" width="14.85546875" style="14" customWidth="1"/>
    <col min="5892" max="5892" width="0.7109375" style="14" customWidth="1"/>
    <col min="5893" max="6142" width="2.140625" style="14"/>
    <col min="6143" max="6143" width="0.7109375" style="14" customWidth="1"/>
    <col min="6144" max="6144" width="4.7109375" style="14" customWidth="1"/>
    <col min="6145" max="6145" width="3.28515625" style="14" customWidth="1"/>
    <col min="6146" max="6146" width="2.140625" style="14"/>
    <col min="6147" max="6147" width="14.85546875" style="14" customWidth="1"/>
    <col min="6148" max="6148" width="0.7109375" style="14" customWidth="1"/>
    <col min="6149" max="6398" width="2.140625" style="14"/>
    <col min="6399" max="6399" width="0.7109375" style="14" customWidth="1"/>
    <col min="6400" max="6400" width="4.7109375" style="14" customWidth="1"/>
    <col min="6401" max="6401" width="3.28515625" style="14" customWidth="1"/>
    <col min="6402" max="6402" width="2.140625" style="14"/>
    <col min="6403" max="6403" width="14.85546875" style="14" customWidth="1"/>
    <col min="6404" max="6404" width="0.7109375" style="14" customWidth="1"/>
    <col min="6405" max="6654" width="2.140625" style="14"/>
    <col min="6655" max="6655" width="0.7109375" style="14" customWidth="1"/>
    <col min="6656" max="6656" width="4.7109375" style="14" customWidth="1"/>
    <col min="6657" max="6657" width="3.28515625" style="14" customWidth="1"/>
    <col min="6658" max="6658" width="2.140625" style="14"/>
    <col min="6659" max="6659" width="14.85546875" style="14" customWidth="1"/>
    <col min="6660" max="6660" width="0.7109375" style="14" customWidth="1"/>
    <col min="6661" max="6910" width="2.140625" style="14"/>
    <col min="6911" max="6911" width="0.7109375" style="14" customWidth="1"/>
    <col min="6912" max="6912" width="4.7109375" style="14" customWidth="1"/>
    <col min="6913" max="6913" width="3.28515625" style="14" customWidth="1"/>
    <col min="6914" max="6914" width="2.140625" style="14"/>
    <col min="6915" max="6915" width="14.85546875" style="14" customWidth="1"/>
    <col min="6916" max="6916" width="0.7109375" style="14" customWidth="1"/>
    <col min="6917" max="7166" width="2.140625" style="14"/>
    <col min="7167" max="7167" width="0.7109375" style="14" customWidth="1"/>
    <col min="7168" max="7168" width="4.7109375" style="14" customWidth="1"/>
    <col min="7169" max="7169" width="3.28515625" style="14" customWidth="1"/>
    <col min="7170" max="7170" width="2.140625" style="14"/>
    <col min="7171" max="7171" width="14.85546875" style="14" customWidth="1"/>
    <col min="7172" max="7172" width="0.7109375" style="14" customWidth="1"/>
    <col min="7173" max="7422" width="2.140625" style="14"/>
    <col min="7423" max="7423" width="0.7109375" style="14" customWidth="1"/>
    <col min="7424" max="7424" width="4.7109375" style="14" customWidth="1"/>
    <col min="7425" max="7425" width="3.28515625" style="14" customWidth="1"/>
    <col min="7426" max="7426" width="2.140625" style="14"/>
    <col min="7427" max="7427" width="14.85546875" style="14" customWidth="1"/>
    <col min="7428" max="7428" width="0.7109375" style="14" customWidth="1"/>
    <col min="7429" max="7678" width="2.140625" style="14"/>
    <col min="7679" max="7679" width="0.7109375" style="14" customWidth="1"/>
    <col min="7680" max="7680" width="4.7109375" style="14" customWidth="1"/>
    <col min="7681" max="7681" width="3.28515625" style="14" customWidth="1"/>
    <col min="7682" max="7682" width="2.140625" style="14"/>
    <col min="7683" max="7683" width="14.85546875" style="14" customWidth="1"/>
    <col min="7684" max="7684" width="0.7109375" style="14" customWidth="1"/>
    <col min="7685" max="7934" width="2.140625" style="14"/>
    <col min="7935" max="7935" width="0.7109375" style="14" customWidth="1"/>
    <col min="7936" max="7936" width="4.7109375" style="14" customWidth="1"/>
    <col min="7937" max="7937" width="3.28515625" style="14" customWidth="1"/>
    <col min="7938" max="7938" width="2.140625" style="14"/>
    <col min="7939" max="7939" width="14.85546875" style="14" customWidth="1"/>
    <col min="7940" max="7940" width="0.7109375" style="14" customWidth="1"/>
    <col min="7941" max="8190" width="2.140625" style="14"/>
    <col min="8191" max="8191" width="0.7109375" style="14" customWidth="1"/>
    <col min="8192" max="8192" width="4.7109375" style="14" customWidth="1"/>
    <col min="8193" max="8193" width="3.28515625" style="14" customWidth="1"/>
    <col min="8194" max="8194" width="2.140625" style="14"/>
    <col min="8195" max="8195" width="14.85546875" style="14" customWidth="1"/>
    <col min="8196" max="8196" width="0.7109375" style="14" customWidth="1"/>
    <col min="8197" max="8446" width="2.140625" style="14"/>
    <col min="8447" max="8447" width="0.7109375" style="14" customWidth="1"/>
    <col min="8448" max="8448" width="4.7109375" style="14" customWidth="1"/>
    <col min="8449" max="8449" width="3.28515625" style="14" customWidth="1"/>
    <col min="8450" max="8450" width="2.140625" style="14"/>
    <col min="8451" max="8451" width="14.85546875" style="14" customWidth="1"/>
    <col min="8452" max="8452" width="0.7109375" style="14" customWidth="1"/>
    <col min="8453" max="8702" width="2.140625" style="14"/>
    <col min="8703" max="8703" width="0.7109375" style="14" customWidth="1"/>
    <col min="8704" max="8704" width="4.7109375" style="14" customWidth="1"/>
    <col min="8705" max="8705" width="3.28515625" style="14" customWidth="1"/>
    <col min="8706" max="8706" width="2.140625" style="14"/>
    <col min="8707" max="8707" width="14.85546875" style="14" customWidth="1"/>
    <col min="8708" max="8708" width="0.7109375" style="14" customWidth="1"/>
    <col min="8709" max="8958" width="2.140625" style="14"/>
    <col min="8959" max="8959" width="0.7109375" style="14" customWidth="1"/>
    <col min="8960" max="8960" width="4.7109375" style="14" customWidth="1"/>
    <col min="8961" max="8961" width="3.28515625" style="14" customWidth="1"/>
    <col min="8962" max="8962" width="2.140625" style="14"/>
    <col min="8963" max="8963" width="14.85546875" style="14" customWidth="1"/>
    <col min="8964" max="8964" width="0.7109375" style="14" customWidth="1"/>
    <col min="8965" max="9214" width="2.140625" style="14"/>
    <col min="9215" max="9215" width="0.7109375" style="14" customWidth="1"/>
    <col min="9216" max="9216" width="4.7109375" style="14" customWidth="1"/>
    <col min="9217" max="9217" width="3.28515625" style="14" customWidth="1"/>
    <col min="9218" max="9218" width="2.140625" style="14"/>
    <col min="9219" max="9219" width="14.85546875" style="14" customWidth="1"/>
    <col min="9220" max="9220" width="0.7109375" style="14" customWidth="1"/>
    <col min="9221" max="9470" width="2.140625" style="14"/>
    <col min="9471" max="9471" width="0.7109375" style="14" customWidth="1"/>
    <col min="9472" max="9472" width="4.7109375" style="14" customWidth="1"/>
    <col min="9473" max="9473" width="3.28515625" style="14" customWidth="1"/>
    <col min="9474" max="9474" width="2.140625" style="14"/>
    <col min="9475" max="9475" width="14.85546875" style="14" customWidth="1"/>
    <col min="9476" max="9476" width="0.7109375" style="14" customWidth="1"/>
    <col min="9477" max="9726" width="2.140625" style="14"/>
    <col min="9727" max="9727" width="0.7109375" style="14" customWidth="1"/>
    <col min="9728" max="9728" width="4.7109375" style="14" customWidth="1"/>
    <col min="9729" max="9729" width="3.28515625" style="14" customWidth="1"/>
    <col min="9730" max="9730" width="2.140625" style="14"/>
    <col min="9731" max="9731" width="14.85546875" style="14" customWidth="1"/>
    <col min="9732" max="9732" width="0.7109375" style="14" customWidth="1"/>
    <col min="9733" max="9982" width="2.140625" style="14"/>
    <col min="9983" max="9983" width="0.7109375" style="14" customWidth="1"/>
    <col min="9984" max="9984" width="4.7109375" style="14" customWidth="1"/>
    <col min="9985" max="9985" width="3.28515625" style="14" customWidth="1"/>
    <col min="9986" max="9986" width="2.140625" style="14"/>
    <col min="9987" max="9987" width="14.85546875" style="14" customWidth="1"/>
    <col min="9988" max="9988" width="0.7109375" style="14" customWidth="1"/>
    <col min="9989" max="10238" width="2.140625" style="14"/>
    <col min="10239" max="10239" width="0.7109375" style="14" customWidth="1"/>
    <col min="10240" max="10240" width="4.7109375" style="14" customWidth="1"/>
    <col min="10241" max="10241" width="3.28515625" style="14" customWidth="1"/>
    <col min="10242" max="10242" width="2.140625" style="14"/>
    <col min="10243" max="10243" width="14.85546875" style="14" customWidth="1"/>
    <col min="10244" max="10244" width="0.7109375" style="14" customWidth="1"/>
    <col min="10245" max="10494" width="2.140625" style="14"/>
    <col min="10495" max="10495" width="0.7109375" style="14" customWidth="1"/>
    <col min="10496" max="10496" width="4.7109375" style="14" customWidth="1"/>
    <col min="10497" max="10497" width="3.28515625" style="14" customWidth="1"/>
    <col min="10498" max="10498" width="2.140625" style="14"/>
    <col min="10499" max="10499" width="14.85546875" style="14" customWidth="1"/>
    <col min="10500" max="10500" width="0.7109375" style="14" customWidth="1"/>
    <col min="10501" max="10750" width="2.140625" style="14"/>
    <col min="10751" max="10751" width="0.7109375" style="14" customWidth="1"/>
    <col min="10752" max="10752" width="4.7109375" style="14" customWidth="1"/>
    <col min="10753" max="10753" width="3.28515625" style="14" customWidth="1"/>
    <col min="10754" max="10754" width="2.140625" style="14"/>
    <col min="10755" max="10755" width="14.85546875" style="14" customWidth="1"/>
    <col min="10756" max="10756" width="0.7109375" style="14" customWidth="1"/>
    <col min="10757" max="11006" width="2.140625" style="14"/>
    <col min="11007" max="11007" width="0.7109375" style="14" customWidth="1"/>
    <col min="11008" max="11008" width="4.7109375" style="14" customWidth="1"/>
    <col min="11009" max="11009" width="3.28515625" style="14" customWidth="1"/>
    <col min="11010" max="11010" width="2.140625" style="14"/>
    <col min="11011" max="11011" width="14.85546875" style="14" customWidth="1"/>
    <col min="11012" max="11012" width="0.7109375" style="14" customWidth="1"/>
    <col min="11013" max="11262" width="2.140625" style="14"/>
    <col min="11263" max="11263" width="0.7109375" style="14" customWidth="1"/>
    <col min="11264" max="11264" width="4.7109375" style="14" customWidth="1"/>
    <col min="11265" max="11265" width="3.28515625" style="14" customWidth="1"/>
    <col min="11266" max="11266" width="2.140625" style="14"/>
    <col min="11267" max="11267" width="14.85546875" style="14" customWidth="1"/>
    <col min="11268" max="11268" width="0.7109375" style="14" customWidth="1"/>
    <col min="11269" max="11518" width="2.140625" style="14"/>
    <col min="11519" max="11519" width="0.7109375" style="14" customWidth="1"/>
    <col min="11520" max="11520" width="4.7109375" style="14" customWidth="1"/>
    <col min="11521" max="11521" width="3.28515625" style="14" customWidth="1"/>
    <col min="11522" max="11522" width="2.140625" style="14"/>
    <col min="11523" max="11523" width="14.85546875" style="14" customWidth="1"/>
    <col min="11524" max="11524" width="0.7109375" style="14" customWidth="1"/>
    <col min="11525" max="11774" width="2.140625" style="14"/>
    <col min="11775" max="11775" width="0.7109375" style="14" customWidth="1"/>
    <col min="11776" max="11776" width="4.7109375" style="14" customWidth="1"/>
    <col min="11777" max="11777" width="3.28515625" style="14" customWidth="1"/>
    <col min="11778" max="11778" width="2.140625" style="14"/>
    <col min="11779" max="11779" width="14.85546875" style="14" customWidth="1"/>
    <col min="11780" max="11780" width="0.7109375" style="14" customWidth="1"/>
    <col min="11781" max="12030" width="2.140625" style="14"/>
    <col min="12031" max="12031" width="0.7109375" style="14" customWidth="1"/>
    <col min="12032" max="12032" width="4.7109375" style="14" customWidth="1"/>
    <col min="12033" max="12033" width="3.28515625" style="14" customWidth="1"/>
    <col min="12034" max="12034" width="2.140625" style="14"/>
    <col min="12035" max="12035" width="14.85546875" style="14" customWidth="1"/>
    <col min="12036" max="12036" width="0.7109375" style="14" customWidth="1"/>
    <col min="12037" max="12286" width="2.140625" style="14"/>
    <col min="12287" max="12287" width="0.7109375" style="14" customWidth="1"/>
    <col min="12288" max="12288" width="4.7109375" style="14" customWidth="1"/>
    <col min="12289" max="12289" width="3.28515625" style="14" customWidth="1"/>
    <col min="12290" max="12290" width="2.140625" style="14"/>
    <col min="12291" max="12291" width="14.85546875" style="14" customWidth="1"/>
    <col min="12292" max="12292" width="0.7109375" style="14" customWidth="1"/>
    <col min="12293" max="12542" width="2.140625" style="14"/>
    <col min="12543" max="12543" width="0.7109375" style="14" customWidth="1"/>
    <col min="12544" max="12544" width="4.7109375" style="14" customWidth="1"/>
    <col min="12545" max="12545" width="3.28515625" style="14" customWidth="1"/>
    <col min="12546" max="12546" width="2.140625" style="14"/>
    <col min="12547" max="12547" width="14.85546875" style="14" customWidth="1"/>
    <col min="12548" max="12548" width="0.7109375" style="14" customWidth="1"/>
    <col min="12549" max="12798" width="2.140625" style="14"/>
    <col min="12799" max="12799" width="0.7109375" style="14" customWidth="1"/>
    <col min="12800" max="12800" width="4.7109375" style="14" customWidth="1"/>
    <col min="12801" max="12801" width="3.28515625" style="14" customWidth="1"/>
    <col min="12802" max="12802" width="2.140625" style="14"/>
    <col min="12803" max="12803" width="14.85546875" style="14" customWidth="1"/>
    <col min="12804" max="12804" width="0.7109375" style="14" customWidth="1"/>
    <col min="12805" max="13054" width="2.140625" style="14"/>
    <col min="13055" max="13055" width="0.7109375" style="14" customWidth="1"/>
    <col min="13056" max="13056" width="4.7109375" style="14" customWidth="1"/>
    <col min="13057" max="13057" width="3.28515625" style="14" customWidth="1"/>
    <col min="13058" max="13058" width="2.140625" style="14"/>
    <col min="13059" max="13059" width="14.85546875" style="14" customWidth="1"/>
    <col min="13060" max="13060" width="0.7109375" style="14" customWidth="1"/>
    <col min="13061" max="13310" width="2.140625" style="14"/>
    <col min="13311" max="13311" width="0.7109375" style="14" customWidth="1"/>
    <col min="13312" max="13312" width="4.7109375" style="14" customWidth="1"/>
    <col min="13313" max="13313" width="3.28515625" style="14" customWidth="1"/>
    <col min="13314" max="13314" width="2.140625" style="14"/>
    <col min="13315" max="13315" width="14.85546875" style="14" customWidth="1"/>
    <col min="13316" max="13316" width="0.7109375" style="14" customWidth="1"/>
    <col min="13317" max="13566" width="2.140625" style="14"/>
    <col min="13567" max="13567" width="0.7109375" style="14" customWidth="1"/>
    <col min="13568" max="13568" width="4.7109375" style="14" customWidth="1"/>
    <col min="13569" max="13569" width="3.28515625" style="14" customWidth="1"/>
    <col min="13570" max="13570" width="2.140625" style="14"/>
    <col min="13571" max="13571" width="14.85546875" style="14" customWidth="1"/>
    <col min="13572" max="13572" width="0.7109375" style="14" customWidth="1"/>
    <col min="13573" max="13822" width="2.140625" style="14"/>
    <col min="13823" max="13823" width="0.7109375" style="14" customWidth="1"/>
    <col min="13824" max="13824" width="4.7109375" style="14" customWidth="1"/>
    <col min="13825" max="13825" width="3.28515625" style="14" customWidth="1"/>
    <col min="13826" max="13826" width="2.140625" style="14"/>
    <col min="13827" max="13827" width="14.85546875" style="14" customWidth="1"/>
    <col min="13828" max="13828" width="0.7109375" style="14" customWidth="1"/>
    <col min="13829" max="14078" width="2.140625" style="14"/>
    <col min="14079" max="14079" width="0.7109375" style="14" customWidth="1"/>
    <col min="14080" max="14080" width="4.7109375" style="14" customWidth="1"/>
    <col min="14081" max="14081" width="3.28515625" style="14" customWidth="1"/>
    <col min="14082" max="14082" width="2.140625" style="14"/>
    <col min="14083" max="14083" width="14.85546875" style="14" customWidth="1"/>
    <col min="14084" max="14084" width="0.7109375" style="14" customWidth="1"/>
    <col min="14085" max="14334" width="2.140625" style="14"/>
    <col min="14335" max="14335" width="0.7109375" style="14" customWidth="1"/>
    <col min="14336" max="14336" width="4.7109375" style="14" customWidth="1"/>
    <col min="14337" max="14337" width="3.28515625" style="14" customWidth="1"/>
    <col min="14338" max="14338" width="2.140625" style="14"/>
    <col min="14339" max="14339" width="14.85546875" style="14" customWidth="1"/>
    <col min="14340" max="14340" width="0.7109375" style="14" customWidth="1"/>
    <col min="14341" max="14590" width="2.140625" style="14"/>
    <col min="14591" max="14591" width="0.7109375" style="14" customWidth="1"/>
    <col min="14592" max="14592" width="4.7109375" style="14" customWidth="1"/>
    <col min="14593" max="14593" width="3.28515625" style="14" customWidth="1"/>
    <col min="14594" max="14594" width="2.140625" style="14"/>
    <col min="14595" max="14595" width="14.85546875" style="14" customWidth="1"/>
    <col min="14596" max="14596" width="0.7109375" style="14" customWidth="1"/>
    <col min="14597" max="14846" width="2.140625" style="14"/>
    <col min="14847" max="14847" width="0.7109375" style="14" customWidth="1"/>
    <col min="14848" max="14848" width="4.7109375" style="14" customWidth="1"/>
    <col min="14849" max="14849" width="3.28515625" style="14" customWidth="1"/>
    <col min="14850" max="14850" width="2.140625" style="14"/>
    <col min="14851" max="14851" width="14.85546875" style="14" customWidth="1"/>
    <col min="14852" max="14852" width="0.7109375" style="14" customWidth="1"/>
    <col min="14853" max="15102" width="2.140625" style="14"/>
    <col min="15103" max="15103" width="0.7109375" style="14" customWidth="1"/>
    <col min="15104" max="15104" width="4.7109375" style="14" customWidth="1"/>
    <col min="15105" max="15105" width="3.28515625" style="14" customWidth="1"/>
    <col min="15106" max="15106" width="2.140625" style="14"/>
    <col min="15107" max="15107" width="14.85546875" style="14" customWidth="1"/>
    <col min="15108" max="15108" width="0.7109375" style="14" customWidth="1"/>
    <col min="15109" max="15358" width="2.140625" style="14"/>
    <col min="15359" max="15359" width="0.7109375" style="14" customWidth="1"/>
    <col min="15360" max="15360" width="4.7109375" style="14" customWidth="1"/>
    <col min="15361" max="15361" width="3.28515625" style="14" customWidth="1"/>
    <col min="15362" max="15362" width="2.140625" style="14"/>
    <col min="15363" max="15363" width="14.85546875" style="14" customWidth="1"/>
    <col min="15364" max="15364" width="0.7109375" style="14" customWidth="1"/>
    <col min="15365" max="15614" width="2.140625" style="14"/>
    <col min="15615" max="15615" width="0.7109375" style="14" customWidth="1"/>
    <col min="15616" max="15616" width="4.7109375" style="14" customWidth="1"/>
    <col min="15617" max="15617" width="3.28515625" style="14" customWidth="1"/>
    <col min="15618" max="15618" width="2.140625" style="14"/>
    <col min="15619" max="15619" width="14.85546875" style="14" customWidth="1"/>
    <col min="15620" max="15620" width="0.7109375" style="14" customWidth="1"/>
    <col min="15621" max="15870" width="2.140625" style="14"/>
    <col min="15871" max="15871" width="0.7109375" style="14" customWidth="1"/>
    <col min="15872" max="15872" width="4.7109375" style="14" customWidth="1"/>
    <col min="15873" max="15873" width="3.28515625" style="14" customWidth="1"/>
    <col min="15874" max="15874" width="2.140625" style="14"/>
    <col min="15875" max="15875" width="14.85546875" style="14" customWidth="1"/>
    <col min="15876" max="15876" width="0.7109375" style="14" customWidth="1"/>
    <col min="15877" max="16126" width="2.140625" style="14"/>
    <col min="16127" max="16127" width="0.7109375" style="14" customWidth="1"/>
    <col min="16128" max="16128" width="4.7109375" style="14" customWidth="1"/>
    <col min="16129" max="16129" width="3.28515625" style="14" customWidth="1"/>
    <col min="16130" max="16130" width="2.140625" style="14"/>
    <col min="16131" max="16131" width="14.85546875" style="14" customWidth="1"/>
    <col min="16132" max="16132" width="0.7109375" style="14" customWidth="1"/>
    <col min="16133" max="16384" width="8.85546875" style="14"/>
  </cols>
  <sheetData>
    <row r="1" spans="2:5" ht="15.75" thickBot="1" x14ac:dyDescent="0.3"/>
    <row r="2" spans="2:5" s="1" customFormat="1" ht="15" customHeight="1" x14ac:dyDescent="0.2">
      <c r="B2" s="406"/>
      <c r="C2" s="407"/>
      <c r="D2" s="407"/>
      <c r="E2" s="408"/>
    </row>
    <row r="3" spans="2:5" s="1" customFormat="1" ht="12.75" x14ac:dyDescent="0.2">
      <c r="B3" s="409"/>
      <c r="C3" s="410"/>
      <c r="D3" s="410"/>
      <c r="E3" s="411"/>
    </row>
    <row r="4" spans="2:5" s="1" customFormat="1" ht="12.75" x14ac:dyDescent="0.2">
      <c r="B4" s="409"/>
      <c r="C4" s="410"/>
      <c r="D4" s="410"/>
      <c r="E4" s="411"/>
    </row>
    <row r="5" spans="2:5" s="1" customFormat="1" ht="12.75" x14ac:dyDescent="0.2">
      <c r="B5" s="409"/>
      <c r="C5" s="410"/>
      <c r="D5" s="410"/>
      <c r="E5" s="411"/>
    </row>
    <row r="6" spans="2:5" s="1" customFormat="1" ht="12.75" x14ac:dyDescent="0.2">
      <c r="B6" s="409"/>
      <c r="C6" s="410"/>
      <c r="D6" s="410"/>
      <c r="E6" s="411"/>
    </row>
    <row r="7" spans="2:5" s="1" customFormat="1" ht="22.5" customHeight="1" x14ac:dyDescent="0.2">
      <c r="B7" s="409"/>
      <c r="C7" s="410"/>
      <c r="D7" s="410"/>
      <c r="E7" s="411"/>
    </row>
    <row r="8" spans="2:5" s="1" customFormat="1" ht="18" x14ac:dyDescent="0.2">
      <c r="B8" s="416" t="s">
        <v>18</v>
      </c>
      <c r="C8" s="417"/>
      <c r="D8" s="417"/>
      <c r="E8" s="418"/>
    </row>
    <row r="9" spans="2:5" x14ac:dyDescent="0.25">
      <c r="B9" s="391" t="s">
        <v>19</v>
      </c>
      <c r="C9" s="392"/>
      <c r="D9" s="393" t="s">
        <v>20</v>
      </c>
      <c r="E9" s="394"/>
    </row>
    <row r="10" spans="2:5" x14ac:dyDescent="0.25">
      <c r="B10" s="391" t="s">
        <v>21</v>
      </c>
      <c r="C10" s="392"/>
      <c r="D10" s="412" t="s">
        <v>637</v>
      </c>
      <c r="E10" s="413"/>
    </row>
    <row r="11" spans="2:5" ht="15.75" x14ac:dyDescent="0.25">
      <c r="B11" s="401" t="s">
        <v>22</v>
      </c>
      <c r="C11" s="402"/>
      <c r="D11" s="402"/>
      <c r="E11" s="403"/>
    </row>
    <row r="12" spans="2:5" x14ac:dyDescent="0.25">
      <c r="B12" s="212" t="s">
        <v>23</v>
      </c>
      <c r="C12" s="213" t="s">
        <v>21</v>
      </c>
      <c r="D12" s="404" t="s">
        <v>24</v>
      </c>
      <c r="E12" s="405"/>
    </row>
    <row r="13" spans="2:5" ht="323.45" customHeight="1" x14ac:dyDescent="0.25">
      <c r="B13" s="310">
        <v>44470</v>
      </c>
      <c r="C13" s="311" t="s">
        <v>25</v>
      </c>
      <c r="D13" s="414" t="s">
        <v>26</v>
      </c>
      <c r="E13" s="415"/>
    </row>
    <row r="14" spans="2:5" ht="15.75" x14ac:dyDescent="0.25">
      <c r="B14" s="401"/>
      <c r="C14" s="402"/>
      <c r="D14" s="402"/>
      <c r="E14" s="403"/>
    </row>
    <row r="15" spans="2:5" x14ac:dyDescent="0.25">
      <c r="B15" s="212" t="s">
        <v>23</v>
      </c>
      <c r="C15" s="213" t="s">
        <v>21</v>
      </c>
      <c r="D15" s="404" t="s">
        <v>24</v>
      </c>
      <c r="E15" s="405"/>
    </row>
    <row r="16" spans="2:5" x14ac:dyDescent="0.25">
      <c r="B16" s="220">
        <v>42460</v>
      </c>
      <c r="C16" s="221">
        <v>1</v>
      </c>
      <c r="D16" s="399" t="s">
        <v>27</v>
      </c>
      <c r="E16" s="400"/>
    </row>
    <row r="17" spans="2:5" x14ac:dyDescent="0.25">
      <c r="B17" s="220">
        <v>42644</v>
      </c>
      <c r="C17" s="221">
        <v>2</v>
      </c>
      <c r="D17" s="399" t="s">
        <v>28</v>
      </c>
      <c r="E17" s="400"/>
    </row>
    <row r="18" spans="2:5" x14ac:dyDescent="0.25">
      <c r="B18" s="220">
        <v>42660</v>
      </c>
      <c r="C18" s="221">
        <v>2.1</v>
      </c>
      <c r="D18" s="399" t="s">
        <v>29</v>
      </c>
      <c r="E18" s="400"/>
    </row>
    <row r="19" spans="2:5" x14ac:dyDescent="0.25">
      <c r="B19" s="220">
        <v>42716</v>
      </c>
      <c r="C19" s="221">
        <v>2.2000000000000002</v>
      </c>
      <c r="D19" s="399" t="s">
        <v>30</v>
      </c>
      <c r="E19" s="400"/>
    </row>
    <row r="20" spans="2:5" x14ac:dyDescent="0.25">
      <c r="B20" s="220">
        <v>42825</v>
      </c>
      <c r="C20" s="221">
        <v>3</v>
      </c>
      <c r="D20" s="399" t="s">
        <v>28</v>
      </c>
      <c r="E20" s="400"/>
    </row>
    <row r="21" spans="2:5" x14ac:dyDescent="0.25">
      <c r="B21" s="220">
        <v>42928</v>
      </c>
      <c r="C21" s="221">
        <v>3.1</v>
      </c>
      <c r="D21" s="399" t="s">
        <v>31</v>
      </c>
      <c r="E21" s="400"/>
    </row>
    <row r="22" spans="2:5" x14ac:dyDescent="0.25">
      <c r="B22" s="220">
        <v>43009</v>
      </c>
      <c r="C22" s="221">
        <v>3.2</v>
      </c>
      <c r="D22" s="399" t="s">
        <v>28</v>
      </c>
      <c r="E22" s="400"/>
    </row>
    <row r="23" spans="2:5" x14ac:dyDescent="0.25">
      <c r="B23" s="220">
        <v>43191</v>
      </c>
      <c r="C23" s="221">
        <v>4</v>
      </c>
      <c r="D23" s="399" t="s">
        <v>28</v>
      </c>
      <c r="E23" s="400"/>
    </row>
    <row r="24" spans="2:5" x14ac:dyDescent="0.25">
      <c r="B24" s="220">
        <v>43374</v>
      </c>
      <c r="C24" s="221">
        <v>4.0999999999999996</v>
      </c>
      <c r="D24" s="399" t="s">
        <v>28</v>
      </c>
      <c r="E24" s="400"/>
    </row>
    <row r="25" spans="2:5" ht="114" customHeight="1" x14ac:dyDescent="0.25">
      <c r="B25" s="220">
        <v>43556</v>
      </c>
      <c r="C25" s="221">
        <v>4.4000000000000004</v>
      </c>
      <c r="D25" s="397" t="s">
        <v>32</v>
      </c>
      <c r="E25" s="398"/>
    </row>
    <row r="26" spans="2:5" ht="30.75" customHeight="1" x14ac:dyDescent="0.25">
      <c r="B26" s="220">
        <v>43586</v>
      </c>
      <c r="C26" s="221">
        <v>4.5</v>
      </c>
      <c r="D26" s="397" t="s">
        <v>33</v>
      </c>
      <c r="E26" s="398"/>
    </row>
    <row r="27" spans="2:5" ht="60" customHeight="1" x14ac:dyDescent="0.25">
      <c r="B27" s="220">
        <v>43678</v>
      </c>
      <c r="C27" s="221">
        <v>4.5999999999999996</v>
      </c>
      <c r="D27" s="397" t="s">
        <v>34</v>
      </c>
      <c r="E27" s="398"/>
    </row>
    <row r="28" spans="2:5" ht="116.25" customHeight="1" x14ac:dyDescent="0.25">
      <c r="B28" s="220">
        <v>43922</v>
      </c>
      <c r="C28" s="221">
        <v>4.7</v>
      </c>
      <c r="D28" s="397" t="s">
        <v>35</v>
      </c>
      <c r="E28" s="398"/>
    </row>
    <row r="29" spans="2:5" ht="33" customHeight="1" x14ac:dyDescent="0.25">
      <c r="B29" s="220">
        <v>44013</v>
      </c>
      <c r="C29" s="221" t="s">
        <v>36</v>
      </c>
      <c r="D29" s="397" t="s">
        <v>37</v>
      </c>
      <c r="E29" s="398"/>
    </row>
    <row r="30" spans="2:5" ht="164.25" customHeight="1" x14ac:dyDescent="0.25">
      <c r="B30" s="220">
        <v>44105</v>
      </c>
      <c r="C30" s="221">
        <v>4.8</v>
      </c>
      <c r="D30" s="397" t="s">
        <v>38</v>
      </c>
      <c r="E30" s="398"/>
    </row>
    <row r="31" spans="2:5" ht="34.5" customHeight="1" x14ac:dyDescent="0.25">
      <c r="B31" s="220">
        <v>44138</v>
      </c>
      <c r="C31" s="221" t="s">
        <v>39</v>
      </c>
      <c r="D31" s="397" t="s">
        <v>40</v>
      </c>
      <c r="E31" s="398"/>
    </row>
    <row r="32" spans="2:5" ht="107.25" customHeight="1" thickBot="1" x14ac:dyDescent="0.3">
      <c r="B32" s="222">
        <v>44287</v>
      </c>
      <c r="C32" s="223" t="s">
        <v>41</v>
      </c>
      <c r="D32" s="395" t="s">
        <v>42</v>
      </c>
      <c r="E32" s="396"/>
    </row>
  </sheetData>
  <sheetProtection algorithmName="SHA-512" hashValue="9NEZ0UMjVrwjpFZcsHoSYU0pgF1wDwEtc9RMaOaMZr3zMsLK8jbGaBAHHmFqeZerdeiOinhAs62p+j1qlzZuZw==" saltValue="Pl1TDem1dt18ABphpymFSQ==" spinCount="100000" sheet="1" objects="1" scenarios="1"/>
  <mergeCells count="28">
    <mergeCell ref="B2:E7"/>
    <mergeCell ref="D10:E10"/>
    <mergeCell ref="B10:C10"/>
    <mergeCell ref="D29:E29"/>
    <mergeCell ref="D26:E26"/>
    <mergeCell ref="D25:E25"/>
    <mergeCell ref="D21:E21"/>
    <mergeCell ref="D22:E22"/>
    <mergeCell ref="D23:E23"/>
    <mergeCell ref="D24:E24"/>
    <mergeCell ref="B11:E11"/>
    <mergeCell ref="D12:E12"/>
    <mergeCell ref="D13:E13"/>
    <mergeCell ref="D27:E27"/>
    <mergeCell ref="D28:E28"/>
    <mergeCell ref="B8:E8"/>
    <mergeCell ref="B9:C9"/>
    <mergeCell ref="D9:E9"/>
    <mergeCell ref="D32:E32"/>
    <mergeCell ref="D30:E30"/>
    <mergeCell ref="D20:E20"/>
    <mergeCell ref="D18:E18"/>
    <mergeCell ref="D19:E19"/>
    <mergeCell ref="B14:E14"/>
    <mergeCell ref="D15:E15"/>
    <mergeCell ref="D16:E16"/>
    <mergeCell ref="D17:E17"/>
    <mergeCell ref="D31:E31"/>
  </mergeCells>
  <printOptions horizontalCentered="1"/>
  <pageMargins left="0.74803149606299213" right="0.74803149606299213" top="0.59055118110236227" bottom="0.59055118110236227" header="0.51181102362204722" footer="0.51181102362204722"/>
  <pageSetup paperSize="9" scale="5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499984740745262"/>
    <pageSetUpPr fitToPage="1"/>
  </sheetPr>
  <dimension ref="B1:J44"/>
  <sheetViews>
    <sheetView showGridLines="0" view="pageBreakPreview" zoomScaleNormal="100" zoomScaleSheetLayoutView="100" workbookViewId="0">
      <pane ySplit="8" topLeftCell="A15" activePane="bottomLeft" state="frozen"/>
      <selection activeCell="W45" sqref="W45"/>
      <selection pane="bottomLeft" activeCell="C15" sqref="C15:D15"/>
    </sheetView>
  </sheetViews>
  <sheetFormatPr defaultColWidth="2.5703125" defaultRowHeight="15" x14ac:dyDescent="0.25"/>
  <cols>
    <col min="1" max="1" width="2.85546875" style="15" customWidth="1"/>
    <col min="2" max="2" width="5.7109375" style="15" customWidth="1"/>
    <col min="3" max="3" width="41.140625" style="15" customWidth="1"/>
    <col min="4" max="4" width="77.140625" style="15" customWidth="1"/>
    <col min="5" max="5" width="3" style="15" customWidth="1"/>
    <col min="6" max="6" width="2.5703125" style="15"/>
    <col min="7" max="7" width="59" style="15" customWidth="1"/>
    <col min="8" max="9" width="13.7109375" style="15" customWidth="1"/>
    <col min="10" max="255" width="2.5703125" style="15"/>
    <col min="256" max="256" width="0.7109375" style="15" customWidth="1"/>
    <col min="257" max="257" width="4.140625" style="15" customWidth="1"/>
    <col min="258" max="258" width="6.85546875" style="15" customWidth="1"/>
    <col min="259" max="259" width="18" style="15" customWidth="1"/>
    <col min="260" max="511" width="2.5703125" style="15"/>
    <col min="512" max="512" width="0.7109375" style="15" customWidth="1"/>
    <col min="513" max="513" width="4.140625" style="15" customWidth="1"/>
    <col min="514" max="514" width="6.85546875" style="15" customWidth="1"/>
    <col min="515" max="515" width="18" style="15" customWidth="1"/>
    <col min="516" max="767" width="2.5703125" style="15"/>
    <col min="768" max="768" width="0.7109375" style="15" customWidth="1"/>
    <col min="769" max="769" width="4.140625" style="15" customWidth="1"/>
    <col min="770" max="770" width="6.85546875" style="15" customWidth="1"/>
    <col min="771" max="771" width="18" style="15" customWidth="1"/>
    <col min="772" max="1023" width="2.5703125" style="15"/>
    <col min="1024" max="1024" width="0.7109375" style="15" customWidth="1"/>
    <col min="1025" max="1025" width="4.140625" style="15" customWidth="1"/>
    <col min="1026" max="1026" width="6.85546875" style="15" customWidth="1"/>
    <col min="1027" max="1027" width="18" style="15" customWidth="1"/>
    <col min="1028" max="1279" width="2.5703125" style="15"/>
    <col min="1280" max="1280" width="0.7109375" style="15" customWidth="1"/>
    <col min="1281" max="1281" width="4.140625" style="15" customWidth="1"/>
    <col min="1282" max="1282" width="6.85546875" style="15" customWidth="1"/>
    <col min="1283" max="1283" width="18" style="15" customWidth="1"/>
    <col min="1284" max="1535" width="2.5703125" style="15"/>
    <col min="1536" max="1536" width="0.7109375" style="15" customWidth="1"/>
    <col min="1537" max="1537" width="4.140625" style="15" customWidth="1"/>
    <col min="1538" max="1538" width="6.85546875" style="15" customWidth="1"/>
    <col min="1539" max="1539" width="18" style="15" customWidth="1"/>
    <col min="1540" max="1791" width="2.5703125" style="15"/>
    <col min="1792" max="1792" width="0.7109375" style="15" customWidth="1"/>
    <col min="1793" max="1793" width="4.140625" style="15" customWidth="1"/>
    <col min="1794" max="1794" width="6.85546875" style="15" customWidth="1"/>
    <col min="1795" max="1795" width="18" style="15" customWidth="1"/>
    <col min="1796" max="2047" width="2.5703125" style="15"/>
    <col min="2048" max="2048" width="0.7109375" style="15" customWidth="1"/>
    <col min="2049" max="2049" width="4.140625" style="15" customWidth="1"/>
    <col min="2050" max="2050" width="6.85546875" style="15" customWidth="1"/>
    <col min="2051" max="2051" width="18" style="15" customWidth="1"/>
    <col min="2052" max="2303" width="2.5703125" style="15"/>
    <col min="2304" max="2304" width="0.7109375" style="15" customWidth="1"/>
    <col min="2305" max="2305" width="4.140625" style="15" customWidth="1"/>
    <col min="2306" max="2306" width="6.85546875" style="15" customWidth="1"/>
    <col min="2307" max="2307" width="18" style="15" customWidth="1"/>
    <col min="2308" max="2559" width="2.5703125" style="15"/>
    <col min="2560" max="2560" width="0.7109375" style="15" customWidth="1"/>
    <col min="2561" max="2561" width="4.140625" style="15" customWidth="1"/>
    <col min="2562" max="2562" width="6.85546875" style="15" customWidth="1"/>
    <col min="2563" max="2563" width="18" style="15" customWidth="1"/>
    <col min="2564" max="2815" width="2.5703125" style="15"/>
    <col min="2816" max="2816" width="0.7109375" style="15" customWidth="1"/>
    <col min="2817" max="2817" width="4.140625" style="15" customWidth="1"/>
    <col min="2818" max="2818" width="6.85546875" style="15" customWidth="1"/>
    <col min="2819" max="2819" width="18" style="15" customWidth="1"/>
    <col min="2820" max="3071" width="2.5703125" style="15"/>
    <col min="3072" max="3072" width="0.7109375" style="15" customWidth="1"/>
    <col min="3073" max="3073" width="4.140625" style="15" customWidth="1"/>
    <col min="3074" max="3074" width="6.85546875" style="15" customWidth="1"/>
    <col min="3075" max="3075" width="18" style="15" customWidth="1"/>
    <col min="3076" max="3327" width="2.5703125" style="15"/>
    <col min="3328" max="3328" width="0.7109375" style="15" customWidth="1"/>
    <col min="3329" max="3329" width="4.140625" style="15" customWidth="1"/>
    <col min="3330" max="3330" width="6.85546875" style="15" customWidth="1"/>
    <col min="3331" max="3331" width="18" style="15" customWidth="1"/>
    <col min="3332" max="3583" width="2.5703125" style="15"/>
    <col min="3584" max="3584" width="0.7109375" style="15" customWidth="1"/>
    <col min="3585" max="3585" width="4.140625" style="15" customWidth="1"/>
    <col min="3586" max="3586" width="6.85546875" style="15" customWidth="1"/>
    <col min="3587" max="3587" width="18" style="15" customWidth="1"/>
    <col min="3588" max="3839" width="2.5703125" style="15"/>
    <col min="3840" max="3840" width="0.7109375" style="15" customWidth="1"/>
    <col min="3841" max="3841" width="4.140625" style="15" customWidth="1"/>
    <col min="3842" max="3842" width="6.85546875" style="15" customWidth="1"/>
    <col min="3843" max="3843" width="18" style="15" customWidth="1"/>
    <col min="3844" max="4095" width="2.5703125" style="15"/>
    <col min="4096" max="4096" width="0.7109375" style="15" customWidth="1"/>
    <col min="4097" max="4097" width="4.140625" style="15" customWidth="1"/>
    <col min="4098" max="4098" width="6.85546875" style="15" customWidth="1"/>
    <col min="4099" max="4099" width="18" style="15" customWidth="1"/>
    <col min="4100" max="4351" width="2.5703125" style="15"/>
    <col min="4352" max="4352" width="0.7109375" style="15" customWidth="1"/>
    <col min="4353" max="4353" width="4.140625" style="15" customWidth="1"/>
    <col min="4354" max="4354" width="6.85546875" style="15" customWidth="1"/>
    <col min="4355" max="4355" width="18" style="15" customWidth="1"/>
    <col min="4356" max="4607" width="2.5703125" style="15"/>
    <col min="4608" max="4608" width="0.7109375" style="15" customWidth="1"/>
    <col min="4609" max="4609" width="4.140625" style="15" customWidth="1"/>
    <col min="4610" max="4610" width="6.85546875" style="15" customWidth="1"/>
    <col min="4611" max="4611" width="18" style="15" customWidth="1"/>
    <col min="4612" max="4863" width="2.5703125" style="15"/>
    <col min="4864" max="4864" width="0.7109375" style="15" customWidth="1"/>
    <col min="4865" max="4865" width="4.140625" style="15" customWidth="1"/>
    <col min="4866" max="4866" width="6.85546875" style="15" customWidth="1"/>
    <col min="4867" max="4867" width="18" style="15" customWidth="1"/>
    <col min="4868" max="5119" width="2.5703125" style="15"/>
    <col min="5120" max="5120" width="0.7109375" style="15" customWidth="1"/>
    <col min="5121" max="5121" width="4.140625" style="15" customWidth="1"/>
    <col min="5122" max="5122" width="6.85546875" style="15" customWidth="1"/>
    <col min="5123" max="5123" width="18" style="15" customWidth="1"/>
    <col min="5124" max="5375" width="2.5703125" style="15"/>
    <col min="5376" max="5376" width="0.7109375" style="15" customWidth="1"/>
    <col min="5377" max="5377" width="4.140625" style="15" customWidth="1"/>
    <col min="5378" max="5378" width="6.85546875" style="15" customWidth="1"/>
    <col min="5379" max="5379" width="18" style="15" customWidth="1"/>
    <col min="5380" max="5631" width="2.5703125" style="15"/>
    <col min="5632" max="5632" width="0.7109375" style="15" customWidth="1"/>
    <col min="5633" max="5633" width="4.140625" style="15" customWidth="1"/>
    <col min="5634" max="5634" width="6.85546875" style="15" customWidth="1"/>
    <col min="5635" max="5635" width="18" style="15" customWidth="1"/>
    <col min="5636" max="5887" width="2.5703125" style="15"/>
    <col min="5888" max="5888" width="0.7109375" style="15" customWidth="1"/>
    <col min="5889" max="5889" width="4.140625" style="15" customWidth="1"/>
    <col min="5890" max="5890" width="6.85546875" style="15" customWidth="1"/>
    <col min="5891" max="5891" width="18" style="15" customWidth="1"/>
    <col min="5892" max="6143" width="2.5703125" style="15"/>
    <col min="6144" max="6144" width="0.7109375" style="15" customWidth="1"/>
    <col min="6145" max="6145" width="4.140625" style="15" customWidth="1"/>
    <col min="6146" max="6146" width="6.85546875" style="15" customWidth="1"/>
    <col min="6147" max="6147" width="18" style="15" customWidth="1"/>
    <col min="6148" max="6399" width="2.5703125" style="15"/>
    <col min="6400" max="6400" width="0.7109375" style="15" customWidth="1"/>
    <col min="6401" max="6401" width="4.140625" style="15" customWidth="1"/>
    <col min="6402" max="6402" width="6.85546875" style="15" customWidth="1"/>
    <col min="6403" max="6403" width="18" style="15" customWidth="1"/>
    <col min="6404" max="6655" width="2.5703125" style="15"/>
    <col min="6656" max="6656" width="0.7109375" style="15" customWidth="1"/>
    <col min="6657" max="6657" width="4.140625" style="15" customWidth="1"/>
    <col min="6658" max="6658" width="6.85546875" style="15" customWidth="1"/>
    <col min="6659" max="6659" width="18" style="15" customWidth="1"/>
    <col min="6660" max="6911" width="2.5703125" style="15"/>
    <col min="6912" max="6912" width="0.7109375" style="15" customWidth="1"/>
    <col min="6913" max="6913" width="4.140625" style="15" customWidth="1"/>
    <col min="6914" max="6914" width="6.85546875" style="15" customWidth="1"/>
    <col min="6915" max="6915" width="18" style="15" customWidth="1"/>
    <col min="6916" max="7167" width="2.5703125" style="15"/>
    <col min="7168" max="7168" width="0.7109375" style="15" customWidth="1"/>
    <col min="7169" max="7169" width="4.140625" style="15" customWidth="1"/>
    <col min="7170" max="7170" width="6.85546875" style="15" customWidth="1"/>
    <col min="7171" max="7171" width="18" style="15" customWidth="1"/>
    <col min="7172" max="7423" width="2.5703125" style="15"/>
    <col min="7424" max="7424" width="0.7109375" style="15" customWidth="1"/>
    <col min="7425" max="7425" width="4.140625" style="15" customWidth="1"/>
    <col min="7426" max="7426" width="6.85546875" style="15" customWidth="1"/>
    <col min="7427" max="7427" width="18" style="15" customWidth="1"/>
    <col min="7428" max="7679" width="2.5703125" style="15"/>
    <col min="7680" max="7680" width="0.7109375" style="15" customWidth="1"/>
    <col min="7681" max="7681" width="4.140625" style="15" customWidth="1"/>
    <col min="7682" max="7682" width="6.85546875" style="15" customWidth="1"/>
    <col min="7683" max="7683" width="18" style="15" customWidth="1"/>
    <col min="7684" max="7935" width="2.5703125" style="15"/>
    <col min="7936" max="7936" width="0.7109375" style="15" customWidth="1"/>
    <col min="7937" max="7937" width="4.140625" style="15" customWidth="1"/>
    <col min="7938" max="7938" width="6.85546875" style="15" customWidth="1"/>
    <col min="7939" max="7939" width="18" style="15" customWidth="1"/>
    <col min="7940" max="8191" width="2.5703125" style="15"/>
    <col min="8192" max="8192" width="0.7109375" style="15" customWidth="1"/>
    <col min="8193" max="8193" width="4.140625" style="15" customWidth="1"/>
    <col min="8194" max="8194" width="6.85546875" style="15" customWidth="1"/>
    <col min="8195" max="8195" width="18" style="15" customWidth="1"/>
    <col min="8196" max="8447" width="2.5703125" style="15"/>
    <col min="8448" max="8448" width="0.7109375" style="15" customWidth="1"/>
    <col min="8449" max="8449" width="4.140625" style="15" customWidth="1"/>
    <col min="8450" max="8450" width="6.85546875" style="15" customWidth="1"/>
    <col min="8451" max="8451" width="18" style="15" customWidth="1"/>
    <col min="8452" max="8703" width="2.5703125" style="15"/>
    <col min="8704" max="8704" width="0.7109375" style="15" customWidth="1"/>
    <col min="8705" max="8705" width="4.140625" style="15" customWidth="1"/>
    <col min="8706" max="8706" width="6.85546875" style="15" customWidth="1"/>
    <col min="8707" max="8707" width="18" style="15" customWidth="1"/>
    <col min="8708" max="8959" width="2.5703125" style="15"/>
    <col min="8960" max="8960" width="0.7109375" style="15" customWidth="1"/>
    <col min="8961" max="8961" width="4.140625" style="15" customWidth="1"/>
    <col min="8962" max="8962" width="6.85546875" style="15" customWidth="1"/>
    <col min="8963" max="8963" width="18" style="15" customWidth="1"/>
    <col min="8964" max="9215" width="2.5703125" style="15"/>
    <col min="9216" max="9216" width="0.7109375" style="15" customWidth="1"/>
    <col min="9217" max="9217" width="4.140625" style="15" customWidth="1"/>
    <col min="9218" max="9218" width="6.85546875" style="15" customWidth="1"/>
    <col min="9219" max="9219" width="18" style="15" customWidth="1"/>
    <col min="9220" max="9471" width="2.5703125" style="15"/>
    <col min="9472" max="9472" width="0.7109375" style="15" customWidth="1"/>
    <col min="9473" max="9473" width="4.140625" style="15" customWidth="1"/>
    <col min="9474" max="9474" width="6.85546875" style="15" customWidth="1"/>
    <col min="9475" max="9475" width="18" style="15" customWidth="1"/>
    <col min="9476" max="9727" width="2.5703125" style="15"/>
    <col min="9728" max="9728" width="0.7109375" style="15" customWidth="1"/>
    <col min="9729" max="9729" width="4.140625" style="15" customWidth="1"/>
    <col min="9730" max="9730" width="6.85546875" style="15" customWidth="1"/>
    <col min="9731" max="9731" width="18" style="15" customWidth="1"/>
    <col min="9732" max="9983" width="2.5703125" style="15"/>
    <col min="9984" max="9984" width="0.7109375" style="15" customWidth="1"/>
    <col min="9985" max="9985" width="4.140625" style="15" customWidth="1"/>
    <col min="9986" max="9986" width="6.85546875" style="15" customWidth="1"/>
    <col min="9987" max="9987" width="18" style="15" customWidth="1"/>
    <col min="9988" max="10239" width="2.5703125" style="15"/>
    <col min="10240" max="10240" width="0.7109375" style="15" customWidth="1"/>
    <col min="10241" max="10241" width="4.140625" style="15" customWidth="1"/>
    <col min="10242" max="10242" width="6.85546875" style="15" customWidth="1"/>
    <col min="10243" max="10243" width="18" style="15" customWidth="1"/>
    <col min="10244" max="10495" width="2.5703125" style="15"/>
    <col min="10496" max="10496" width="0.7109375" style="15" customWidth="1"/>
    <col min="10497" max="10497" width="4.140625" style="15" customWidth="1"/>
    <col min="10498" max="10498" width="6.85546875" style="15" customWidth="1"/>
    <col min="10499" max="10499" width="18" style="15" customWidth="1"/>
    <col min="10500" max="10751" width="2.5703125" style="15"/>
    <col min="10752" max="10752" width="0.7109375" style="15" customWidth="1"/>
    <col min="10753" max="10753" width="4.140625" style="15" customWidth="1"/>
    <col min="10754" max="10754" width="6.85546875" style="15" customWidth="1"/>
    <col min="10755" max="10755" width="18" style="15" customWidth="1"/>
    <col min="10756" max="11007" width="2.5703125" style="15"/>
    <col min="11008" max="11008" width="0.7109375" style="15" customWidth="1"/>
    <col min="11009" max="11009" width="4.140625" style="15" customWidth="1"/>
    <col min="11010" max="11010" width="6.85546875" style="15" customWidth="1"/>
    <col min="11011" max="11011" width="18" style="15" customWidth="1"/>
    <col min="11012" max="11263" width="2.5703125" style="15"/>
    <col min="11264" max="11264" width="0.7109375" style="15" customWidth="1"/>
    <col min="11265" max="11265" width="4.140625" style="15" customWidth="1"/>
    <col min="11266" max="11266" width="6.85546875" style="15" customWidth="1"/>
    <col min="11267" max="11267" width="18" style="15" customWidth="1"/>
    <col min="11268" max="11519" width="2.5703125" style="15"/>
    <col min="11520" max="11520" width="0.7109375" style="15" customWidth="1"/>
    <col min="11521" max="11521" width="4.140625" style="15" customWidth="1"/>
    <col min="11522" max="11522" width="6.85546875" style="15" customWidth="1"/>
    <col min="11523" max="11523" width="18" style="15" customWidth="1"/>
    <col min="11524" max="11775" width="2.5703125" style="15"/>
    <col min="11776" max="11776" width="0.7109375" style="15" customWidth="1"/>
    <col min="11777" max="11777" width="4.140625" style="15" customWidth="1"/>
    <col min="11778" max="11778" width="6.85546875" style="15" customWidth="1"/>
    <col min="11779" max="11779" width="18" style="15" customWidth="1"/>
    <col min="11780" max="12031" width="2.5703125" style="15"/>
    <col min="12032" max="12032" width="0.7109375" style="15" customWidth="1"/>
    <col min="12033" max="12033" width="4.140625" style="15" customWidth="1"/>
    <col min="12034" max="12034" width="6.85546875" style="15" customWidth="1"/>
    <col min="12035" max="12035" width="18" style="15" customWidth="1"/>
    <col min="12036" max="12287" width="2.5703125" style="15"/>
    <col min="12288" max="12288" width="0.7109375" style="15" customWidth="1"/>
    <col min="12289" max="12289" width="4.140625" style="15" customWidth="1"/>
    <col min="12290" max="12290" width="6.85546875" style="15" customWidth="1"/>
    <col min="12291" max="12291" width="18" style="15" customWidth="1"/>
    <col min="12292" max="12543" width="2.5703125" style="15"/>
    <col min="12544" max="12544" width="0.7109375" style="15" customWidth="1"/>
    <col min="12545" max="12545" width="4.140625" style="15" customWidth="1"/>
    <col min="12546" max="12546" width="6.85546875" style="15" customWidth="1"/>
    <col min="12547" max="12547" width="18" style="15" customWidth="1"/>
    <col min="12548" max="12799" width="2.5703125" style="15"/>
    <col min="12800" max="12800" width="0.7109375" style="15" customWidth="1"/>
    <col min="12801" max="12801" width="4.140625" style="15" customWidth="1"/>
    <col min="12802" max="12802" width="6.85546875" style="15" customWidth="1"/>
    <col min="12803" max="12803" width="18" style="15" customWidth="1"/>
    <col min="12804" max="13055" width="2.5703125" style="15"/>
    <col min="13056" max="13056" width="0.7109375" style="15" customWidth="1"/>
    <col min="13057" max="13057" width="4.140625" style="15" customWidth="1"/>
    <col min="13058" max="13058" width="6.85546875" style="15" customWidth="1"/>
    <col min="13059" max="13059" width="18" style="15" customWidth="1"/>
    <col min="13060" max="13311" width="2.5703125" style="15"/>
    <col min="13312" max="13312" width="0.7109375" style="15" customWidth="1"/>
    <col min="13313" max="13313" width="4.140625" style="15" customWidth="1"/>
    <col min="13314" max="13314" width="6.85546875" style="15" customWidth="1"/>
    <col min="13315" max="13315" width="18" style="15" customWidth="1"/>
    <col min="13316" max="13567" width="2.5703125" style="15"/>
    <col min="13568" max="13568" width="0.7109375" style="15" customWidth="1"/>
    <col min="13569" max="13569" width="4.140625" style="15" customWidth="1"/>
    <col min="13570" max="13570" width="6.85546875" style="15" customWidth="1"/>
    <col min="13571" max="13571" width="18" style="15" customWidth="1"/>
    <col min="13572" max="13823" width="2.5703125" style="15"/>
    <col min="13824" max="13824" width="0.7109375" style="15" customWidth="1"/>
    <col min="13825" max="13825" width="4.140625" style="15" customWidth="1"/>
    <col min="13826" max="13826" width="6.85546875" style="15" customWidth="1"/>
    <col min="13827" max="13827" width="18" style="15" customWidth="1"/>
    <col min="13828" max="14079" width="2.5703125" style="15"/>
    <col min="14080" max="14080" width="0.7109375" style="15" customWidth="1"/>
    <col min="14081" max="14081" width="4.140625" style="15" customWidth="1"/>
    <col min="14082" max="14082" width="6.85546875" style="15" customWidth="1"/>
    <col min="14083" max="14083" width="18" style="15" customWidth="1"/>
    <col min="14084" max="14335" width="2.5703125" style="15"/>
    <col min="14336" max="14336" width="0.7109375" style="15" customWidth="1"/>
    <col min="14337" max="14337" width="4.140625" style="15" customWidth="1"/>
    <col min="14338" max="14338" width="6.85546875" style="15" customWidth="1"/>
    <col min="14339" max="14339" width="18" style="15" customWidth="1"/>
    <col min="14340" max="14591" width="2.5703125" style="15"/>
    <col min="14592" max="14592" width="0.7109375" style="15" customWidth="1"/>
    <col min="14593" max="14593" width="4.140625" style="15" customWidth="1"/>
    <col min="14594" max="14594" width="6.85546875" style="15" customWidth="1"/>
    <col min="14595" max="14595" width="18" style="15" customWidth="1"/>
    <col min="14596" max="14847" width="2.5703125" style="15"/>
    <col min="14848" max="14848" width="0.7109375" style="15" customWidth="1"/>
    <col min="14849" max="14849" width="4.140625" style="15" customWidth="1"/>
    <col min="14850" max="14850" width="6.85546875" style="15" customWidth="1"/>
    <col min="14851" max="14851" width="18" style="15" customWidth="1"/>
    <col min="14852" max="15103" width="2.5703125" style="15"/>
    <col min="15104" max="15104" width="0.7109375" style="15" customWidth="1"/>
    <col min="15105" max="15105" width="4.140625" style="15" customWidth="1"/>
    <col min="15106" max="15106" width="6.85546875" style="15" customWidth="1"/>
    <col min="15107" max="15107" width="18" style="15" customWidth="1"/>
    <col min="15108" max="15359" width="2.5703125" style="15"/>
    <col min="15360" max="15360" width="0.7109375" style="15" customWidth="1"/>
    <col min="15361" max="15361" width="4.140625" style="15" customWidth="1"/>
    <col min="15362" max="15362" width="6.85546875" style="15" customWidth="1"/>
    <col min="15363" max="15363" width="18" style="15" customWidth="1"/>
    <col min="15364" max="15615" width="2.5703125" style="15"/>
    <col min="15616" max="15616" width="0.7109375" style="15" customWidth="1"/>
    <col min="15617" max="15617" width="4.140625" style="15" customWidth="1"/>
    <col min="15618" max="15618" width="6.85546875" style="15" customWidth="1"/>
    <col min="15619" max="15619" width="18" style="15" customWidth="1"/>
    <col min="15620" max="15871" width="2.5703125" style="15"/>
    <col min="15872" max="15872" width="0.7109375" style="15" customWidth="1"/>
    <col min="15873" max="15873" width="4.140625" style="15" customWidth="1"/>
    <col min="15874" max="15874" width="6.85546875" style="15" customWidth="1"/>
    <col min="15875" max="15875" width="18" style="15" customWidth="1"/>
    <col min="15876" max="16127" width="2.5703125" style="15"/>
    <col min="16128" max="16128" width="0.7109375" style="15" customWidth="1"/>
    <col min="16129" max="16129" width="4.140625" style="15" customWidth="1"/>
    <col min="16130" max="16130" width="6.85546875" style="15" customWidth="1"/>
    <col min="16131" max="16131" width="18" style="15" customWidth="1"/>
    <col min="16132" max="16384" width="2.5703125" style="15"/>
  </cols>
  <sheetData>
    <row r="1" spans="2:4" ht="13.9" customHeight="1" thickBot="1" x14ac:dyDescent="0.3"/>
    <row r="2" spans="2:4" s="27" customFormat="1" ht="16.5" customHeight="1" x14ac:dyDescent="0.2">
      <c r="B2" s="419"/>
      <c r="C2" s="420"/>
      <c r="D2" s="428"/>
    </row>
    <row r="3" spans="2:4" s="27" customFormat="1" ht="16.5" customHeight="1" x14ac:dyDescent="0.2">
      <c r="B3" s="421"/>
      <c r="C3" s="422"/>
      <c r="D3" s="429"/>
    </row>
    <row r="4" spans="2:4" s="27" customFormat="1" ht="16.5" customHeight="1" x14ac:dyDescent="0.2">
      <c r="B4" s="421"/>
      <c r="C4" s="422"/>
      <c r="D4" s="429"/>
    </row>
    <row r="5" spans="2:4" s="27" customFormat="1" ht="16.5" customHeight="1" x14ac:dyDescent="0.2">
      <c r="B5" s="421"/>
      <c r="C5" s="422"/>
      <c r="D5" s="429"/>
    </row>
    <row r="6" spans="2:4" s="27" customFormat="1" ht="16.5" customHeight="1" x14ac:dyDescent="0.2">
      <c r="B6" s="421"/>
      <c r="C6" s="422"/>
      <c r="D6" s="429"/>
    </row>
    <row r="7" spans="2:4" s="27" customFormat="1" ht="16.5" customHeight="1" x14ac:dyDescent="0.2">
      <c r="B7" s="423"/>
      <c r="C7" s="424"/>
      <c r="D7" s="430"/>
    </row>
    <row r="8" spans="2:4" s="27" customFormat="1" ht="22.15" customHeight="1" thickBot="1" x14ac:dyDescent="0.25">
      <c r="B8" s="425" t="s">
        <v>43</v>
      </c>
      <c r="C8" s="426"/>
      <c r="D8" s="427"/>
    </row>
    <row r="9" spans="2:4" s="16" customFormat="1" ht="22.5" customHeight="1" thickBot="1" x14ac:dyDescent="0.3">
      <c r="B9" s="431" t="s">
        <v>44</v>
      </c>
      <c r="C9" s="432"/>
      <c r="D9" s="433"/>
    </row>
    <row r="10" spans="2:4" s="16" customFormat="1" ht="58.5" customHeight="1" x14ac:dyDescent="0.25">
      <c r="B10" s="54" t="s">
        <v>45</v>
      </c>
      <c r="C10" s="434" t="s">
        <v>46</v>
      </c>
      <c r="D10" s="435"/>
    </row>
    <row r="11" spans="2:4" s="16" customFormat="1" ht="63.75" customHeight="1" x14ac:dyDescent="0.25">
      <c r="B11" s="55" t="s">
        <v>47</v>
      </c>
      <c r="C11" s="436" t="s">
        <v>48</v>
      </c>
      <c r="D11" s="437"/>
    </row>
    <row r="12" spans="2:4" s="16" customFormat="1" ht="33.75" customHeight="1" x14ac:dyDescent="0.25">
      <c r="B12" s="55" t="s">
        <v>49</v>
      </c>
      <c r="C12" s="436" t="s">
        <v>50</v>
      </c>
      <c r="D12" s="437"/>
    </row>
    <row r="13" spans="2:4" s="16" customFormat="1" ht="22.5" customHeight="1" thickBot="1" x14ac:dyDescent="0.3">
      <c r="B13" s="438" t="s">
        <v>51</v>
      </c>
      <c r="C13" s="439"/>
      <c r="D13" s="440"/>
    </row>
    <row r="14" spans="2:4" s="16" customFormat="1" ht="204.75" customHeight="1" x14ac:dyDescent="0.25">
      <c r="B14" s="454" t="s">
        <v>45</v>
      </c>
      <c r="C14" s="444" t="s">
        <v>52</v>
      </c>
      <c r="D14" s="445"/>
    </row>
    <row r="15" spans="2:4" s="16" customFormat="1" ht="106.5" customHeight="1" thickBot="1" x14ac:dyDescent="0.3">
      <c r="B15" s="455"/>
      <c r="C15" s="452" t="s">
        <v>53</v>
      </c>
      <c r="D15" s="453"/>
    </row>
    <row r="16" spans="2:4" s="16" customFormat="1" ht="87.75" customHeight="1" x14ac:dyDescent="0.2">
      <c r="B16" s="89" t="s">
        <v>47</v>
      </c>
      <c r="C16" s="446" t="s">
        <v>54</v>
      </c>
      <c r="D16" s="447"/>
    </row>
    <row r="17" spans="2:10" s="16" customFormat="1" ht="92.25" customHeight="1" x14ac:dyDescent="0.25">
      <c r="B17" s="55" t="s">
        <v>49</v>
      </c>
      <c r="C17" s="448" t="s">
        <v>55</v>
      </c>
      <c r="D17" s="449"/>
    </row>
    <row r="18" spans="2:10" s="16" customFormat="1" ht="77.25" customHeight="1" x14ac:dyDescent="0.25">
      <c r="B18" s="88" t="s">
        <v>56</v>
      </c>
      <c r="C18" s="450" t="s">
        <v>57</v>
      </c>
      <c r="D18" s="451"/>
      <c r="F18" s="456"/>
      <c r="G18" s="456"/>
      <c r="H18" s="456"/>
      <c r="I18" s="456"/>
      <c r="J18" s="456"/>
    </row>
    <row r="19" spans="2:10" s="16" customFormat="1" ht="149.25" customHeight="1" x14ac:dyDescent="0.25">
      <c r="B19" s="55" t="s">
        <v>58</v>
      </c>
      <c r="C19" s="448" t="s">
        <v>59</v>
      </c>
      <c r="D19" s="449"/>
    </row>
    <row r="20" spans="2:10" s="16" customFormat="1" ht="134.25" customHeight="1" x14ac:dyDescent="0.25">
      <c r="B20" s="64" t="s">
        <v>60</v>
      </c>
      <c r="C20" s="448" t="s">
        <v>61</v>
      </c>
      <c r="D20" s="449"/>
    </row>
    <row r="21" spans="2:10" s="16" customFormat="1" ht="63.75" customHeight="1" x14ac:dyDescent="0.25">
      <c r="B21" s="55" t="s">
        <v>62</v>
      </c>
      <c r="C21" s="448" t="s">
        <v>63</v>
      </c>
      <c r="D21" s="449"/>
    </row>
    <row r="22" spans="2:10" s="16" customFormat="1" ht="22.5" customHeight="1" x14ac:dyDescent="0.25">
      <c r="B22" s="441" t="s">
        <v>64</v>
      </c>
      <c r="C22" s="442"/>
      <c r="D22" s="443"/>
    </row>
    <row r="23" spans="2:10" s="16" customFormat="1" ht="60" customHeight="1" x14ac:dyDescent="0.25">
      <c r="B23" s="55" t="s">
        <v>45</v>
      </c>
      <c r="C23" s="436" t="s">
        <v>65</v>
      </c>
      <c r="D23" s="437"/>
    </row>
    <row r="24" spans="2:10" s="16" customFormat="1" ht="99" customHeight="1" x14ac:dyDescent="0.25">
      <c r="B24" s="55" t="s">
        <v>47</v>
      </c>
      <c r="C24" s="436" t="s">
        <v>66</v>
      </c>
      <c r="D24" s="437"/>
    </row>
    <row r="25" spans="2:10" s="16" customFormat="1" ht="60.75" customHeight="1" x14ac:dyDescent="0.25">
      <c r="B25" s="55" t="s">
        <v>49</v>
      </c>
      <c r="C25" s="436" t="s">
        <v>67</v>
      </c>
      <c r="D25" s="437"/>
    </row>
    <row r="26" spans="2:10" s="16" customFormat="1" ht="72" customHeight="1" x14ac:dyDescent="0.25">
      <c r="B26" s="55" t="s">
        <v>56</v>
      </c>
      <c r="C26" s="436" t="s">
        <v>68</v>
      </c>
      <c r="D26" s="437"/>
      <c r="E26" s="17"/>
      <c r="F26" s="17"/>
      <c r="G26" s="17"/>
      <c r="H26" s="17"/>
      <c r="I26" s="17"/>
      <c r="J26" s="17"/>
    </row>
    <row r="27" spans="2:10" s="16" customFormat="1" ht="22.5" customHeight="1" thickBot="1" x14ac:dyDescent="0.3">
      <c r="B27" s="438" t="s">
        <v>69</v>
      </c>
      <c r="C27" s="439"/>
      <c r="D27" s="440"/>
    </row>
    <row r="28" spans="2:10" s="18" customFormat="1" ht="96" customHeight="1" thickBot="1" x14ac:dyDescent="0.25">
      <c r="B28" s="54" t="s">
        <v>45</v>
      </c>
      <c r="C28" s="459" t="s">
        <v>70</v>
      </c>
      <c r="D28" s="460"/>
      <c r="G28" s="123"/>
    </row>
    <row r="29" spans="2:10" s="18" customFormat="1" ht="93" customHeight="1" x14ac:dyDescent="0.2">
      <c r="B29" s="89" t="s">
        <v>47</v>
      </c>
      <c r="C29" s="463" t="s">
        <v>71</v>
      </c>
      <c r="D29" s="464"/>
      <c r="G29" s="123"/>
    </row>
    <row r="30" spans="2:10" s="18" customFormat="1" ht="106.5" customHeight="1" x14ac:dyDescent="0.25">
      <c r="B30" s="89" t="s">
        <v>49</v>
      </c>
      <c r="C30" s="448" t="s">
        <v>72</v>
      </c>
      <c r="D30" s="449"/>
    </row>
    <row r="31" spans="2:10" s="16" customFormat="1" ht="108.75" customHeight="1" x14ac:dyDescent="0.25">
      <c r="B31" s="55" t="s">
        <v>56</v>
      </c>
      <c r="C31" s="461" t="s">
        <v>73</v>
      </c>
      <c r="D31" s="462"/>
    </row>
    <row r="32" spans="2:10" ht="81" customHeight="1" x14ac:dyDescent="0.25">
      <c r="B32" s="55" t="s">
        <v>58</v>
      </c>
      <c r="C32" s="448" t="s">
        <v>74</v>
      </c>
      <c r="D32" s="449"/>
    </row>
    <row r="33" spans="2:7" ht="79.5" customHeight="1" x14ac:dyDescent="0.25">
      <c r="B33" s="55" t="s">
        <v>60</v>
      </c>
      <c r="C33" s="448" t="s">
        <v>75</v>
      </c>
      <c r="D33" s="449"/>
    </row>
    <row r="34" spans="2:7" s="121" customFormat="1" ht="178.5" customHeight="1" x14ac:dyDescent="0.25">
      <c r="B34" s="122" t="s">
        <v>62</v>
      </c>
      <c r="C34" s="450" t="s">
        <v>76</v>
      </c>
      <c r="D34" s="451"/>
    </row>
    <row r="35" spans="2:7" ht="159" customHeight="1" x14ac:dyDescent="0.25">
      <c r="B35" s="55" t="s">
        <v>77</v>
      </c>
      <c r="C35" s="450" t="s">
        <v>78</v>
      </c>
      <c r="D35" s="451"/>
    </row>
    <row r="36" spans="2:7" ht="51" customHeight="1" x14ac:dyDescent="0.25">
      <c r="B36" s="55" t="s">
        <v>79</v>
      </c>
      <c r="C36" s="448" t="s">
        <v>80</v>
      </c>
      <c r="D36" s="449"/>
    </row>
    <row r="37" spans="2:7" s="16" customFormat="1" ht="22.5" customHeight="1" thickBot="1" x14ac:dyDescent="0.3">
      <c r="B37" s="438" t="s">
        <v>81</v>
      </c>
      <c r="C37" s="439"/>
      <c r="D37" s="440"/>
    </row>
    <row r="38" spans="2:7" ht="29.25" customHeight="1" x14ac:dyDescent="0.25">
      <c r="B38" s="54" t="s">
        <v>45</v>
      </c>
      <c r="C38" s="434" t="s">
        <v>82</v>
      </c>
      <c r="D38" s="435"/>
    </row>
    <row r="39" spans="2:7" ht="48.75" customHeight="1" x14ac:dyDescent="0.25">
      <c r="B39" s="55" t="s">
        <v>47</v>
      </c>
      <c r="C39" s="436" t="s">
        <v>83</v>
      </c>
      <c r="D39" s="437"/>
      <c r="E39" s="82"/>
    </row>
    <row r="40" spans="2:7" ht="45" customHeight="1" x14ac:dyDescent="0.25">
      <c r="B40" s="55" t="s">
        <v>49</v>
      </c>
      <c r="C40" s="436" t="s">
        <v>84</v>
      </c>
      <c r="D40" s="437"/>
      <c r="E40" s="82"/>
    </row>
    <row r="41" spans="2:7" ht="33.75" customHeight="1" thickBot="1" x14ac:dyDescent="0.3">
      <c r="B41" s="90" t="s">
        <v>56</v>
      </c>
      <c r="C41" s="457" t="s">
        <v>85</v>
      </c>
      <c r="D41" s="458"/>
      <c r="E41" s="82"/>
    </row>
    <row r="42" spans="2:7" x14ac:dyDescent="0.2">
      <c r="B42" s="16"/>
      <c r="C42" s="16"/>
      <c r="G42" s="83"/>
    </row>
    <row r="43" spans="2:7" x14ac:dyDescent="0.25">
      <c r="B43" s="16"/>
      <c r="C43" s="16"/>
    </row>
    <row r="44" spans="2:7" x14ac:dyDescent="0.25">
      <c r="B44" s="16"/>
      <c r="C44" s="16"/>
    </row>
  </sheetData>
  <sheetProtection algorithmName="SHA-512" hashValue="TeDSYBoh6BcEz5ZAWudV9WDx+V5gQosYouVz2IdeJn1GoiUobhDLCOBRE2GVYPpJOaj1YR97L1tJeDsNGh896A==" saltValue="91G9odE9NFgSm6dhv7VYlw==" spinCount="100000" sheet="1" objects="1" scenarios="1"/>
  <mergeCells count="38">
    <mergeCell ref="C40:D40"/>
    <mergeCell ref="C41:D41"/>
    <mergeCell ref="C28:D28"/>
    <mergeCell ref="C30:D30"/>
    <mergeCell ref="C31:D31"/>
    <mergeCell ref="C32:D32"/>
    <mergeCell ref="B37:D37"/>
    <mergeCell ref="C33:D33"/>
    <mergeCell ref="C34:D34"/>
    <mergeCell ref="C35:D35"/>
    <mergeCell ref="C36:D36"/>
    <mergeCell ref="C29:D29"/>
    <mergeCell ref="F18:J18"/>
    <mergeCell ref="C38:D38"/>
    <mergeCell ref="C39:D39"/>
    <mergeCell ref="C23:D23"/>
    <mergeCell ref="C24:D24"/>
    <mergeCell ref="C25:D25"/>
    <mergeCell ref="C26:D26"/>
    <mergeCell ref="C19:D19"/>
    <mergeCell ref="C20:D20"/>
    <mergeCell ref="C21:D21"/>
    <mergeCell ref="B27:D27"/>
    <mergeCell ref="C11:D11"/>
    <mergeCell ref="C12:D12"/>
    <mergeCell ref="B13:D13"/>
    <mergeCell ref="B22:D22"/>
    <mergeCell ref="C14:D14"/>
    <mergeCell ref="C16:D16"/>
    <mergeCell ref="C17:D17"/>
    <mergeCell ref="C18:D18"/>
    <mergeCell ref="C15:D15"/>
    <mergeCell ref="B14:B15"/>
    <mergeCell ref="B2:C7"/>
    <mergeCell ref="B8:D8"/>
    <mergeCell ref="D2:D7"/>
    <mergeCell ref="B9:D9"/>
    <mergeCell ref="C10:D10"/>
  </mergeCells>
  <printOptions horizontalCentered="1"/>
  <pageMargins left="0.25" right="0.25" top="0.38" bottom="0.32" header="0.3" footer="0.3"/>
  <pageSetup paperSize="9" scale="77"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499984740745262"/>
  </sheetPr>
  <dimension ref="B1:AP36"/>
  <sheetViews>
    <sheetView showGridLines="0" view="pageBreakPreview" zoomScale="80" zoomScaleNormal="80" zoomScaleSheetLayoutView="80" workbookViewId="0">
      <pane xSplit="7" ySplit="3" topLeftCell="R4" activePane="bottomRight" state="frozen"/>
      <selection pane="topRight" activeCell="D1" sqref="D1"/>
      <selection pane="bottomLeft" activeCell="A4" sqref="A4"/>
      <selection pane="bottomRight" activeCell="AJ23" sqref="AJ23"/>
    </sheetView>
  </sheetViews>
  <sheetFormatPr defaultColWidth="9.140625" defaultRowHeight="15" x14ac:dyDescent="0.25"/>
  <cols>
    <col min="1" max="1" width="2" style="227" customWidth="1"/>
    <col min="2" max="2" width="9.5703125" style="227" bestFit="1" customWidth="1"/>
    <col min="3" max="3" width="35.140625" style="227" customWidth="1"/>
    <col min="4" max="4" width="18.5703125" style="227" customWidth="1"/>
    <col min="5" max="5" width="6.85546875" style="227" hidden="1" customWidth="1"/>
    <col min="6" max="6" width="4.42578125" style="227" bestFit="1" customWidth="1"/>
    <col min="7" max="7" width="84.7109375" style="227" customWidth="1"/>
    <col min="8" max="8" width="5.85546875" style="227" bestFit="1" customWidth="1"/>
    <col min="9" max="9" width="1.85546875" style="227" customWidth="1"/>
    <col min="10" max="10" width="10.140625" style="227" customWidth="1"/>
    <col min="11" max="11" width="1.85546875" style="227" customWidth="1"/>
    <col min="12" max="12" width="5.42578125" style="227" customWidth="1"/>
    <col min="13" max="13" width="1.85546875" style="227" customWidth="1"/>
    <col min="14" max="14" width="4.42578125" style="227" bestFit="1" customWidth="1"/>
    <col min="15" max="15" width="1.85546875" style="227" customWidth="1"/>
    <col min="16" max="16" width="4.42578125" style="227" bestFit="1" customWidth="1"/>
    <col min="17" max="17" width="1.85546875" style="227" customWidth="1"/>
    <col min="18" max="18" width="5.42578125" style="227" bestFit="1" customWidth="1"/>
    <col min="19" max="19" width="1.85546875" style="227" customWidth="1"/>
    <col min="20" max="20" width="5.28515625" style="227" customWidth="1"/>
    <col min="21" max="21" width="5.28515625" style="227" bestFit="1" customWidth="1"/>
    <col min="22" max="22" width="1.85546875" style="227" customWidth="1"/>
    <col min="23" max="27" width="5.28515625" style="227" bestFit="1" customWidth="1"/>
    <col min="28" max="28" width="1.85546875" style="227" customWidth="1"/>
    <col min="29" max="29" width="5.28515625" style="227" bestFit="1" customWidth="1"/>
    <col min="30" max="30" width="6.7109375" style="227" customWidth="1"/>
    <col min="31" max="31" width="2" style="227" customWidth="1"/>
    <col min="32" max="32" width="12.7109375" style="227" customWidth="1"/>
    <col min="33" max="33" width="1.7109375" style="227" customWidth="1"/>
    <col min="34" max="34" width="4.140625" style="227" bestFit="1" customWidth="1"/>
    <col min="35" max="35" width="2" style="227" customWidth="1"/>
    <col min="36" max="36" width="4.5703125" style="227" bestFit="1" customWidth="1"/>
    <col min="37" max="37" width="2" style="227" customWidth="1"/>
    <col min="38" max="38" width="8.28515625" style="227" customWidth="1"/>
    <col min="39" max="39" width="2" style="227" customWidth="1"/>
    <col min="40" max="40" width="9.5703125" style="227" customWidth="1"/>
    <col min="41" max="41" width="2" style="227" customWidth="1"/>
    <col min="43" max="43" width="14.7109375" style="227" customWidth="1"/>
    <col min="44" max="16384" width="9.140625" style="227"/>
  </cols>
  <sheetData>
    <row r="1" spans="2:40" ht="12" customHeight="1" thickBot="1" x14ac:dyDescent="0.3"/>
    <row r="2" spans="2:40" ht="39" thickBot="1" x14ac:dyDescent="0.3">
      <c r="B2" s="465" t="s">
        <v>86</v>
      </c>
      <c r="C2" s="467" t="s">
        <v>87</v>
      </c>
      <c r="D2" s="467" t="s">
        <v>88</v>
      </c>
      <c r="E2" s="467" t="s">
        <v>89</v>
      </c>
      <c r="F2" s="467" t="s">
        <v>90</v>
      </c>
      <c r="G2" s="467" t="s">
        <v>91</v>
      </c>
      <c r="H2" s="478" t="s">
        <v>92</v>
      </c>
      <c r="I2" s="144"/>
      <c r="J2" s="474" t="s">
        <v>93</v>
      </c>
      <c r="K2" s="144"/>
      <c r="L2" s="474" t="s">
        <v>94</v>
      </c>
      <c r="M2" s="144"/>
      <c r="N2" s="474" t="s">
        <v>95</v>
      </c>
      <c r="O2" s="144"/>
      <c r="P2" s="474" t="s">
        <v>96</v>
      </c>
      <c r="Q2" s="144"/>
      <c r="R2" s="474" t="s">
        <v>97</v>
      </c>
      <c r="S2" s="144"/>
      <c r="T2" s="469" t="s">
        <v>98</v>
      </c>
      <c r="U2" s="471"/>
      <c r="V2" s="144"/>
      <c r="W2" s="469" t="s">
        <v>99</v>
      </c>
      <c r="X2" s="470"/>
      <c r="Y2" s="470"/>
      <c r="Z2" s="470"/>
      <c r="AA2" s="471"/>
      <c r="AB2" s="144"/>
      <c r="AC2" s="469" t="s">
        <v>100</v>
      </c>
      <c r="AD2" s="471"/>
      <c r="AE2" s="144"/>
      <c r="AF2" s="309" t="s">
        <v>101</v>
      </c>
      <c r="AG2" s="333"/>
      <c r="AH2" s="472" t="s">
        <v>102</v>
      </c>
      <c r="AJ2" s="472" t="s">
        <v>103</v>
      </c>
      <c r="AL2" s="476" t="s">
        <v>104</v>
      </c>
      <c r="AN2" s="476" t="s">
        <v>105</v>
      </c>
    </row>
    <row r="3" spans="2:40" ht="26.25" thickBot="1" x14ac:dyDescent="0.3">
      <c r="B3" s="466"/>
      <c r="C3" s="468"/>
      <c r="D3" s="468"/>
      <c r="E3" s="468"/>
      <c r="F3" s="468"/>
      <c r="G3" s="468"/>
      <c r="H3" s="479"/>
      <c r="I3" s="144"/>
      <c r="J3" s="475"/>
      <c r="K3" s="144"/>
      <c r="L3" s="475"/>
      <c r="M3" s="144"/>
      <c r="N3" s="475"/>
      <c r="O3" s="144"/>
      <c r="P3" s="475"/>
      <c r="Q3" s="144"/>
      <c r="R3" s="475"/>
      <c r="S3" s="144"/>
      <c r="T3" s="216" t="s">
        <v>106</v>
      </c>
      <c r="U3" s="217" t="s">
        <v>107</v>
      </c>
      <c r="V3" s="144"/>
      <c r="W3" s="216" t="s">
        <v>108</v>
      </c>
      <c r="X3" s="218" t="s">
        <v>109</v>
      </c>
      <c r="Y3" s="218" t="s">
        <v>110</v>
      </c>
      <c r="Z3" s="218" t="s">
        <v>111</v>
      </c>
      <c r="AA3" s="217" t="s">
        <v>112</v>
      </c>
      <c r="AB3" s="144"/>
      <c r="AC3" s="216" t="s">
        <v>110</v>
      </c>
      <c r="AD3" s="217" t="s">
        <v>111</v>
      </c>
      <c r="AE3" s="144"/>
      <c r="AF3" s="319" t="s">
        <v>113</v>
      </c>
      <c r="AG3" s="333"/>
      <c r="AH3" s="473"/>
      <c r="AJ3" s="473"/>
      <c r="AL3" s="477"/>
      <c r="AN3" s="477"/>
    </row>
    <row r="4" spans="2:40" x14ac:dyDescent="0.25">
      <c r="B4" s="228" t="s">
        <v>114</v>
      </c>
      <c r="C4" s="266" t="s">
        <v>115</v>
      </c>
      <c r="D4" s="266" t="s">
        <v>116</v>
      </c>
      <c r="E4" s="229" t="s">
        <v>117</v>
      </c>
      <c r="F4" s="230" t="s">
        <v>118</v>
      </c>
      <c r="G4" s="230" t="s">
        <v>119</v>
      </c>
      <c r="H4" s="231" t="s">
        <v>120</v>
      </c>
      <c r="I4" s="232"/>
      <c r="J4" s="233"/>
      <c r="K4" s="232"/>
      <c r="L4" s="233" t="s">
        <v>121</v>
      </c>
      <c r="M4" s="232"/>
      <c r="N4" s="233" t="s">
        <v>121</v>
      </c>
      <c r="O4" s="232"/>
      <c r="P4" s="233" t="s">
        <v>121</v>
      </c>
      <c r="Q4" s="232"/>
      <c r="R4" s="233" t="s">
        <v>121</v>
      </c>
      <c r="S4" s="232"/>
      <c r="T4" s="234" t="s">
        <v>121</v>
      </c>
      <c r="U4" s="235" t="s">
        <v>121</v>
      </c>
      <c r="V4" s="232"/>
      <c r="W4" s="234" t="s">
        <v>121</v>
      </c>
      <c r="X4" s="236" t="s">
        <v>121</v>
      </c>
      <c r="Y4" s="236" t="s">
        <v>121</v>
      </c>
      <c r="Z4" s="236" t="s">
        <v>121</v>
      </c>
      <c r="AA4" s="235" t="s">
        <v>121</v>
      </c>
      <c r="AB4" s="232"/>
      <c r="AC4" s="234" t="s">
        <v>121</v>
      </c>
      <c r="AD4" s="235" t="s">
        <v>121</v>
      </c>
      <c r="AE4" s="144"/>
      <c r="AF4" s="318"/>
      <c r="AG4" s="144"/>
      <c r="AH4" s="233" t="s">
        <v>121</v>
      </c>
      <c r="AJ4" s="233" t="s">
        <v>121</v>
      </c>
      <c r="AL4" s="233" t="s">
        <v>121</v>
      </c>
      <c r="AN4" s="233" t="s">
        <v>121</v>
      </c>
    </row>
    <row r="5" spans="2:40" x14ac:dyDescent="0.25">
      <c r="B5" s="228" t="s">
        <v>114</v>
      </c>
      <c r="C5" s="266" t="s">
        <v>115</v>
      </c>
      <c r="D5" s="266" t="s">
        <v>116</v>
      </c>
      <c r="E5" s="229" t="s">
        <v>117</v>
      </c>
      <c r="F5" s="230" t="s">
        <v>122</v>
      </c>
      <c r="G5" s="230" t="s">
        <v>123</v>
      </c>
      <c r="H5" s="231" t="s">
        <v>120</v>
      </c>
      <c r="I5" s="232"/>
      <c r="J5" s="233" t="s">
        <v>121</v>
      </c>
      <c r="K5" s="232"/>
      <c r="L5" s="233"/>
      <c r="M5" s="232"/>
      <c r="N5" s="233"/>
      <c r="O5" s="232"/>
      <c r="P5" s="233"/>
      <c r="Q5" s="232"/>
      <c r="R5" s="233"/>
      <c r="S5" s="232"/>
      <c r="T5" s="234"/>
      <c r="U5" s="235"/>
      <c r="V5" s="232"/>
      <c r="W5" s="234"/>
      <c r="X5" s="236"/>
      <c r="Y5" s="236"/>
      <c r="Z5" s="236"/>
      <c r="AA5" s="235"/>
      <c r="AB5" s="232"/>
      <c r="AC5" s="234"/>
      <c r="AD5" s="235"/>
      <c r="AE5" s="144"/>
      <c r="AF5" s="237"/>
      <c r="AG5" s="334"/>
      <c r="AH5" s="237"/>
      <c r="AJ5" s="237"/>
      <c r="AL5" s="237"/>
      <c r="AN5" s="237"/>
    </row>
    <row r="6" spans="2:40" x14ac:dyDescent="0.25">
      <c r="B6" s="228" t="s">
        <v>114</v>
      </c>
      <c r="C6" s="266" t="s">
        <v>115</v>
      </c>
      <c r="D6" s="266" t="s">
        <v>116</v>
      </c>
      <c r="E6" s="229" t="s">
        <v>124</v>
      </c>
      <c r="F6" s="230" t="s">
        <v>125</v>
      </c>
      <c r="G6" s="230" t="s">
        <v>126</v>
      </c>
      <c r="H6" s="231" t="s">
        <v>120</v>
      </c>
      <c r="I6" s="232"/>
      <c r="J6" s="233"/>
      <c r="K6" s="232"/>
      <c r="L6" s="233"/>
      <c r="M6" s="232"/>
      <c r="N6" s="233"/>
      <c r="O6" s="232"/>
      <c r="P6" s="233"/>
      <c r="Q6" s="232"/>
      <c r="R6" s="233"/>
      <c r="S6" s="232"/>
      <c r="T6" s="234" t="s">
        <v>121</v>
      </c>
      <c r="U6" s="235" t="s">
        <v>121</v>
      </c>
      <c r="V6" s="232"/>
      <c r="W6" s="234" t="s">
        <v>121</v>
      </c>
      <c r="X6" s="236" t="s">
        <v>121</v>
      </c>
      <c r="Y6" s="236" t="s">
        <v>121</v>
      </c>
      <c r="Z6" s="236"/>
      <c r="AA6" s="235"/>
      <c r="AB6" s="232"/>
      <c r="AC6" s="234" t="s">
        <v>121</v>
      </c>
      <c r="AD6" s="235" t="s">
        <v>121</v>
      </c>
      <c r="AE6" s="144"/>
      <c r="AF6" s="233"/>
      <c r="AG6" s="144"/>
      <c r="AH6" s="233" t="s">
        <v>121</v>
      </c>
      <c r="AJ6" s="233" t="s">
        <v>121</v>
      </c>
      <c r="AL6" s="233" t="s">
        <v>121</v>
      </c>
      <c r="AN6" s="233" t="s">
        <v>121</v>
      </c>
    </row>
    <row r="7" spans="2:40" s="331" customFormat="1" ht="12.75" x14ac:dyDescent="0.2">
      <c r="B7" s="320" t="s">
        <v>114</v>
      </c>
      <c r="C7" s="321" t="s">
        <v>115</v>
      </c>
      <c r="D7" s="321" t="s">
        <v>116</v>
      </c>
      <c r="E7" s="322" t="s">
        <v>124</v>
      </c>
      <c r="F7" s="323" t="s">
        <v>127</v>
      </c>
      <c r="G7" s="323" t="s">
        <v>128</v>
      </c>
      <c r="H7" s="324" t="s">
        <v>120</v>
      </c>
      <c r="I7" s="325"/>
      <c r="J7" s="326"/>
      <c r="K7" s="325"/>
      <c r="L7" s="326"/>
      <c r="M7" s="325"/>
      <c r="N7" s="326"/>
      <c r="O7" s="325"/>
      <c r="P7" s="326"/>
      <c r="Q7" s="325"/>
      <c r="R7" s="326"/>
      <c r="S7" s="325"/>
      <c r="T7" s="327"/>
      <c r="U7" s="328"/>
      <c r="V7" s="325"/>
      <c r="W7" s="327" t="s">
        <v>121</v>
      </c>
      <c r="X7" s="329" t="s">
        <v>121</v>
      </c>
      <c r="Y7" s="329" t="s">
        <v>121</v>
      </c>
      <c r="Z7" s="329"/>
      <c r="AA7" s="328"/>
      <c r="AB7" s="325"/>
      <c r="AC7" s="327" t="s">
        <v>121</v>
      </c>
      <c r="AD7" s="328" t="s">
        <v>121</v>
      </c>
      <c r="AE7" s="144"/>
      <c r="AF7" s="330" t="s">
        <v>121</v>
      </c>
      <c r="AG7" s="334"/>
      <c r="AH7" s="330" t="s">
        <v>121</v>
      </c>
      <c r="AJ7" s="330" t="s">
        <v>121</v>
      </c>
      <c r="AL7" s="330" t="s">
        <v>121</v>
      </c>
      <c r="AN7" s="330" t="s">
        <v>121</v>
      </c>
    </row>
    <row r="8" spans="2:40" ht="25.5" x14ac:dyDescent="0.25">
      <c r="B8" s="228" t="s">
        <v>129</v>
      </c>
      <c r="C8" s="266" t="s">
        <v>130</v>
      </c>
      <c r="D8" s="266" t="s">
        <v>131</v>
      </c>
      <c r="E8" s="229" t="s">
        <v>117</v>
      </c>
      <c r="F8" s="230" t="s">
        <v>132</v>
      </c>
      <c r="G8" s="230" t="s">
        <v>133</v>
      </c>
      <c r="H8" s="231" t="s">
        <v>120</v>
      </c>
      <c r="I8" s="232"/>
      <c r="J8" s="233"/>
      <c r="K8" s="232"/>
      <c r="L8" s="233"/>
      <c r="M8" s="232"/>
      <c r="N8" s="233"/>
      <c r="O8" s="232"/>
      <c r="P8" s="233"/>
      <c r="Q8" s="232"/>
      <c r="R8" s="233"/>
      <c r="S8" s="232"/>
      <c r="T8" s="234" t="s">
        <v>121</v>
      </c>
      <c r="U8" s="235" t="s">
        <v>121</v>
      </c>
      <c r="V8" s="232"/>
      <c r="W8" s="234" t="s">
        <v>121</v>
      </c>
      <c r="X8" s="236" t="s">
        <v>121</v>
      </c>
      <c r="Y8" s="236" t="s">
        <v>121</v>
      </c>
      <c r="Z8" s="236"/>
      <c r="AA8" s="235"/>
      <c r="AB8" s="232"/>
      <c r="AC8" s="234" t="s">
        <v>121</v>
      </c>
      <c r="AD8" s="235" t="s">
        <v>121</v>
      </c>
      <c r="AE8" s="144"/>
      <c r="AF8" s="237"/>
      <c r="AG8" s="334"/>
      <c r="AH8" s="233" t="s">
        <v>121</v>
      </c>
      <c r="AJ8" s="233" t="s">
        <v>121</v>
      </c>
      <c r="AL8" s="237" t="s">
        <v>121</v>
      </c>
      <c r="AN8" s="237"/>
    </row>
    <row r="9" spans="2:40" ht="25.5" x14ac:dyDescent="0.25">
      <c r="B9" s="228" t="s">
        <v>129</v>
      </c>
      <c r="C9" s="266" t="s">
        <v>130</v>
      </c>
      <c r="D9" s="266" t="s">
        <v>131</v>
      </c>
      <c r="E9" s="229" t="s">
        <v>124</v>
      </c>
      <c r="F9" s="230" t="s">
        <v>134</v>
      </c>
      <c r="G9" s="230" t="s">
        <v>135</v>
      </c>
      <c r="H9" s="231" t="s">
        <v>120</v>
      </c>
      <c r="I9" s="232"/>
      <c r="J9" s="233"/>
      <c r="K9" s="232"/>
      <c r="L9" s="233"/>
      <c r="M9" s="232"/>
      <c r="N9" s="233"/>
      <c r="O9" s="232"/>
      <c r="P9" s="233"/>
      <c r="Q9" s="232"/>
      <c r="R9" s="233"/>
      <c r="S9" s="232"/>
      <c r="T9" s="234"/>
      <c r="U9" s="235"/>
      <c r="V9" s="232"/>
      <c r="W9" s="234"/>
      <c r="X9" s="236"/>
      <c r="Y9" s="236"/>
      <c r="Z9" s="236"/>
      <c r="AA9" s="235"/>
      <c r="AB9" s="232"/>
      <c r="AC9" s="234" t="s">
        <v>121</v>
      </c>
      <c r="AD9" s="235" t="s">
        <v>121</v>
      </c>
      <c r="AE9" s="144"/>
      <c r="AF9" s="237"/>
      <c r="AG9" s="334"/>
      <c r="AH9" s="233" t="s">
        <v>121</v>
      </c>
      <c r="AJ9" s="233" t="s">
        <v>121</v>
      </c>
      <c r="AL9" s="237" t="s">
        <v>121</v>
      </c>
      <c r="AN9" s="237"/>
    </row>
    <row r="10" spans="2:40" ht="25.5" x14ac:dyDescent="0.25">
      <c r="B10" s="228" t="s">
        <v>129</v>
      </c>
      <c r="C10" s="266" t="s">
        <v>130</v>
      </c>
      <c r="D10" s="266" t="s">
        <v>131</v>
      </c>
      <c r="E10" s="229" t="s">
        <v>117</v>
      </c>
      <c r="F10" s="230" t="s">
        <v>136</v>
      </c>
      <c r="G10" s="230" t="s">
        <v>137</v>
      </c>
      <c r="H10" s="231" t="s">
        <v>120</v>
      </c>
      <c r="I10" s="232"/>
      <c r="J10" s="233" t="s">
        <v>121</v>
      </c>
      <c r="K10" s="232"/>
      <c r="L10" s="233"/>
      <c r="M10" s="232"/>
      <c r="N10" s="233"/>
      <c r="O10" s="232"/>
      <c r="P10" s="233"/>
      <c r="Q10" s="232"/>
      <c r="R10" s="233"/>
      <c r="S10" s="232"/>
      <c r="T10" s="234" t="s">
        <v>121</v>
      </c>
      <c r="U10" s="235" t="s">
        <v>121</v>
      </c>
      <c r="V10" s="232"/>
      <c r="W10" s="234"/>
      <c r="X10" s="236"/>
      <c r="Y10" s="236"/>
      <c r="Z10" s="236"/>
      <c r="AA10" s="235"/>
      <c r="AB10" s="232"/>
      <c r="AC10" s="234"/>
      <c r="AD10" s="235"/>
      <c r="AE10" s="144"/>
      <c r="AF10" s="237"/>
      <c r="AG10" s="334"/>
      <c r="AH10" s="237"/>
      <c r="AJ10" s="237"/>
      <c r="AL10" s="237"/>
      <c r="AN10" s="237"/>
    </row>
    <row r="11" spans="2:40" ht="25.5" x14ac:dyDescent="0.25">
      <c r="B11" s="228" t="s">
        <v>129</v>
      </c>
      <c r="C11" s="266" t="s">
        <v>130</v>
      </c>
      <c r="D11" s="266" t="s">
        <v>131</v>
      </c>
      <c r="E11" s="229" t="s">
        <v>117</v>
      </c>
      <c r="F11" s="230" t="s">
        <v>138</v>
      </c>
      <c r="G11" s="230" t="s">
        <v>139</v>
      </c>
      <c r="H11" s="231" t="s">
        <v>120</v>
      </c>
      <c r="I11" s="232"/>
      <c r="J11" s="233"/>
      <c r="K11" s="232"/>
      <c r="L11" s="233" t="s">
        <v>121</v>
      </c>
      <c r="M11" s="232"/>
      <c r="N11" s="233" t="s">
        <v>121</v>
      </c>
      <c r="O11" s="232"/>
      <c r="P11" s="233" t="s">
        <v>121</v>
      </c>
      <c r="Q11" s="232"/>
      <c r="R11" s="233" t="s">
        <v>121</v>
      </c>
      <c r="S11" s="232"/>
      <c r="T11" s="234"/>
      <c r="U11" s="235"/>
      <c r="V11" s="232"/>
      <c r="W11" s="234"/>
      <c r="X11" s="236"/>
      <c r="Y11" s="236"/>
      <c r="Z11" s="236"/>
      <c r="AA11" s="235"/>
      <c r="AB11" s="232"/>
      <c r="AC11" s="234"/>
      <c r="AD11" s="235"/>
      <c r="AE11" s="144"/>
      <c r="AF11" s="237"/>
      <c r="AG11" s="334"/>
      <c r="AH11" s="233" t="s">
        <v>121</v>
      </c>
      <c r="AJ11" s="233" t="s">
        <v>121</v>
      </c>
      <c r="AL11" s="237" t="s">
        <v>121</v>
      </c>
      <c r="AN11" s="237"/>
    </row>
    <row r="12" spans="2:40" x14ac:dyDescent="0.25">
      <c r="B12" s="228" t="s">
        <v>129</v>
      </c>
      <c r="C12" s="266" t="s">
        <v>140</v>
      </c>
      <c r="D12" s="266" t="s">
        <v>141</v>
      </c>
      <c r="E12" s="229" t="s">
        <v>124</v>
      </c>
      <c r="F12" s="230" t="s">
        <v>142</v>
      </c>
      <c r="G12" s="230" t="s">
        <v>143</v>
      </c>
      <c r="H12" s="231" t="s">
        <v>120</v>
      </c>
      <c r="I12" s="232"/>
      <c r="J12" s="233"/>
      <c r="K12" s="232"/>
      <c r="L12" s="233"/>
      <c r="M12" s="232"/>
      <c r="N12" s="233"/>
      <c r="O12" s="232"/>
      <c r="P12" s="233"/>
      <c r="Q12" s="232"/>
      <c r="R12" s="233"/>
      <c r="S12" s="232"/>
      <c r="T12" s="234"/>
      <c r="U12" s="235"/>
      <c r="V12" s="232"/>
      <c r="W12" s="234"/>
      <c r="X12" s="236"/>
      <c r="Y12" s="236"/>
      <c r="Z12" s="236"/>
      <c r="AA12" s="235"/>
      <c r="AB12" s="232"/>
      <c r="AC12" s="234" t="s">
        <v>121</v>
      </c>
      <c r="AD12" s="235" t="s">
        <v>121</v>
      </c>
      <c r="AE12" s="144"/>
      <c r="AF12" s="237"/>
      <c r="AG12" s="334"/>
      <c r="AH12" s="233" t="s">
        <v>121</v>
      </c>
      <c r="AJ12" s="233" t="s">
        <v>121</v>
      </c>
      <c r="AL12" s="237" t="s">
        <v>121</v>
      </c>
      <c r="AN12" s="237"/>
    </row>
    <row r="13" spans="2:40" x14ac:dyDescent="0.25">
      <c r="B13" s="228" t="s">
        <v>129</v>
      </c>
      <c r="C13" s="266" t="s">
        <v>140</v>
      </c>
      <c r="D13" s="266" t="s">
        <v>144</v>
      </c>
      <c r="E13" s="229" t="s">
        <v>124</v>
      </c>
      <c r="F13" s="230" t="s">
        <v>145</v>
      </c>
      <c r="G13" s="230" t="s">
        <v>146</v>
      </c>
      <c r="H13" s="231" t="s">
        <v>120</v>
      </c>
      <c r="I13" s="232"/>
      <c r="J13" s="233"/>
      <c r="K13" s="232"/>
      <c r="L13" s="233"/>
      <c r="M13" s="232"/>
      <c r="N13" s="233"/>
      <c r="O13" s="232"/>
      <c r="P13" s="233"/>
      <c r="Q13" s="232"/>
      <c r="R13" s="233"/>
      <c r="S13" s="232"/>
      <c r="T13" s="234"/>
      <c r="U13" s="235"/>
      <c r="V13" s="232"/>
      <c r="W13" s="234"/>
      <c r="X13" s="236"/>
      <c r="Y13" s="236"/>
      <c r="Z13" s="236"/>
      <c r="AA13" s="235"/>
      <c r="AB13" s="232"/>
      <c r="AC13" s="234" t="s">
        <v>121</v>
      </c>
      <c r="AD13" s="235" t="s">
        <v>121</v>
      </c>
      <c r="AE13" s="144"/>
      <c r="AF13" s="237"/>
      <c r="AG13" s="334"/>
      <c r="AH13" s="233" t="s">
        <v>121</v>
      </c>
      <c r="AJ13" s="233" t="s">
        <v>121</v>
      </c>
      <c r="AL13" s="237" t="s">
        <v>121</v>
      </c>
      <c r="AN13" s="237"/>
    </row>
    <row r="14" spans="2:40" ht="25.5" x14ac:dyDescent="0.25">
      <c r="B14" s="228" t="s">
        <v>147</v>
      </c>
      <c r="C14" s="266" t="s">
        <v>148</v>
      </c>
      <c r="D14" s="266" t="s">
        <v>149</v>
      </c>
      <c r="E14" s="229" t="s">
        <v>124</v>
      </c>
      <c r="F14" s="230" t="s">
        <v>150</v>
      </c>
      <c r="G14" s="230" t="s">
        <v>151</v>
      </c>
      <c r="H14" s="231" t="s">
        <v>120</v>
      </c>
      <c r="I14" s="232"/>
      <c r="J14" s="233"/>
      <c r="K14" s="232"/>
      <c r="L14" s="233"/>
      <c r="M14" s="232"/>
      <c r="N14" s="233"/>
      <c r="O14" s="232"/>
      <c r="P14" s="233"/>
      <c r="Q14" s="232"/>
      <c r="R14" s="233"/>
      <c r="S14" s="232"/>
      <c r="T14" s="234" t="s">
        <v>121</v>
      </c>
      <c r="U14" s="235" t="s">
        <v>121</v>
      </c>
      <c r="V14" s="232"/>
      <c r="W14" s="234" t="s">
        <v>121</v>
      </c>
      <c r="X14" s="236" t="s">
        <v>121</v>
      </c>
      <c r="Y14" s="236" t="s">
        <v>121</v>
      </c>
      <c r="Z14" s="236" t="s">
        <v>121</v>
      </c>
      <c r="AA14" s="235" t="s">
        <v>121</v>
      </c>
      <c r="AB14" s="232"/>
      <c r="AC14" s="234" t="s">
        <v>121</v>
      </c>
      <c r="AD14" s="235" t="s">
        <v>121</v>
      </c>
      <c r="AE14" s="144"/>
      <c r="AF14" s="233"/>
      <c r="AG14" s="144"/>
      <c r="AH14" s="233" t="s">
        <v>121</v>
      </c>
      <c r="AJ14" s="233" t="s">
        <v>121</v>
      </c>
      <c r="AL14" s="233" t="s">
        <v>121</v>
      </c>
      <c r="AN14" s="233" t="s">
        <v>121</v>
      </c>
    </row>
    <row r="15" spans="2:40" ht="25.5" x14ac:dyDescent="0.25">
      <c r="B15" s="228" t="s">
        <v>147</v>
      </c>
      <c r="C15" s="266" t="s">
        <v>152</v>
      </c>
      <c r="D15" s="266" t="s">
        <v>153</v>
      </c>
      <c r="E15" s="229" t="s">
        <v>117</v>
      </c>
      <c r="F15" s="230" t="s">
        <v>154</v>
      </c>
      <c r="G15" s="230" t="s">
        <v>155</v>
      </c>
      <c r="H15" s="231" t="s">
        <v>120</v>
      </c>
      <c r="I15" s="232"/>
      <c r="J15" s="233"/>
      <c r="K15" s="232"/>
      <c r="L15" s="233" t="s">
        <v>121</v>
      </c>
      <c r="M15" s="232"/>
      <c r="N15" s="233" t="s">
        <v>121</v>
      </c>
      <c r="O15" s="232"/>
      <c r="P15" s="233" t="s">
        <v>121</v>
      </c>
      <c r="Q15" s="232"/>
      <c r="R15" s="233" t="s">
        <v>121</v>
      </c>
      <c r="S15" s="232"/>
      <c r="T15" s="234" t="s">
        <v>121</v>
      </c>
      <c r="U15" s="235" t="s">
        <v>121</v>
      </c>
      <c r="V15" s="232"/>
      <c r="W15" s="234" t="s">
        <v>121</v>
      </c>
      <c r="X15" s="236" t="s">
        <v>121</v>
      </c>
      <c r="Y15" s="236" t="s">
        <v>121</v>
      </c>
      <c r="Z15" s="236" t="s">
        <v>121</v>
      </c>
      <c r="AA15" s="235" t="s">
        <v>121</v>
      </c>
      <c r="AB15" s="232"/>
      <c r="AC15" s="234" t="s">
        <v>121</v>
      </c>
      <c r="AD15" s="235" t="s">
        <v>121</v>
      </c>
      <c r="AE15" s="144"/>
      <c r="AF15" s="233"/>
      <c r="AG15" s="144"/>
      <c r="AH15" s="233" t="s">
        <v>121</v>
      </c>
      <c r="AJ15" s="233" t="s">
        <v>121</v>
      </c>
      <c r="AL15" s="233" t="s">
        <v>121</v>
      </c>
      <c r="AN15" s="233" t="s">
        <v>121</v>
      </c>
    </row>
    <row r="16" spans="2:40" ht="25.5" x14ac:dyDescent="0.25">
      <c r="B16" s="228" t="s">
        <v>147</v>
      </c>
      <c r="C16" s="266" t="s">
        <v>152</v>
      </c>
      <c r="D16" s="266" t="s">
        <v>153</v>
      </c>
      <c r="E16" s="229" t="s">
        <v>117</v>
      </c>
      <c r="F16" s="230" t="s">
        <v>156</v>
      </c>
      <c r="G16" s="230" t="s">
        <v>157</v>
      </c>
      <c r="H16" s="231" t="s">
        <v>120</v>
      </c>
      <c r="I16" s="232"/>
      <c r="J16" s="233"/>
      <c r="K16" s="232"/>
      <c r="L16" s="233"/>
      <c r="M16" s="232"/>
      <c r="N16" s="233"/>
      <c r="O16" s="232"/>
      <c r="P16" s="233"/>
      <c r="Q16" s="232"/>
      <c r="R16" s="233"/>
      <c r="S16" s="232"/>
      <c r="T16" s="234"/>
      <c r="U16" s="235"/>
      <c r="V16" s="232"/>
      <c r="W16" s="234"/>
      <c r="X16" s="236"/>
      <c r="Y16" s="236"/>
      <c r="Z16" s="236"/>
      <c r="AA16" s="235"/>
      <c r="AB16" s="232"/>
      <c r="AC16" s="234"/>
      <c r="AD16" s="235"/>
      <c r="AE16" s="144"/>
      <c r="AF16" s="237"/>
      <c r="AG16" s="334"/>
      <c r="AH16" s="237"/>
      <c r="AJ16" s="233" t="s">
        <v>121</v>
      </c>
      <c r="AL16" s="237"/>
      <c r="AN16" s="237"/>
    </row>
    <row r="17" spans="2:40" ht="25.5" hidden="1" x14ac:dyDescent="0.25">
      <c r="B17" s="228" t="s">
        <v>147</v>
      </c>
      <c r="C17" s="266" t="s">
        <v>158</v>
      </c>
      <c r="D17" s="266" t="s">
        <v>159</v>
      </c>
      <c r="E17" s="229" t="s">
        <v>117</v>
      </c>
      <c r="F17" s="230" t="s">
        <v>160</v>
      </c>
      <c r="G17" s="230" t="s">
        <v>161</v>
      </c>
      <c r="H17" s="231" t="s">
        <v>120</v>
      </c>
      <c r="I17" s="232"/>
      <c r="J17" s="233"/>
      <c r="K17" s="232"/>
      <c r="L17" s="233"/>
      <c r="M17" s="232"/>
      <c r="N17" s="233"/>
      <c r="O17" s="232"/>
      <c r="P17" s="233"/>
      <c r="Q17" s="232"/>
      <c r="R17" s="233"/>
      <c r="S17" s="232"/>
      <c r="T17" s="234"/>
      <c r="U17" s="235"/>
      <c r="V17" s="232"/>
      <c r="W17" s="234"/>
      <c r="X17" s="236"/>
      <c r="Y17" s="236"/>
      <c r="Z17" s="236"/>
      <c r="AA17" s="235"/>
      <c r="AB17" s="232"/>
      <c r="AC17" s="234"/>
      <c r="AD17" s="235"/>
      <c r="AE17" s="144"/>
      <c r="AF17" s="237"/>
      <c r="AG17" s="334"/>
      <c r="AH17" s="237"/>
      <c r="AJ17" s="237"/>
      <c r="AL17" s="237"/>
      <c r="AN17" s="237"/>
    </row>
    <row r="18" spans="2:40" ht="25.5" x14ac:dyDescent="0.25">
      <c r="B18" s="228" t="s">
        <v>147</v>
      </c>
      <c r="C18" s="266" t="s">
        <v>158</v>
      </c>
      <c r="D18" s="266" t="s">
        <v>159</v>
      </c>
      <c r="E18" s="229" t="s">
        <v>117</v>
      </c>
      <c r="F18" s="230" t="s">
        <v>162</v>
      </c>
      <c r="G18" s="230" t="s">
        <v>163</v>
      </c>
      <c r="H18" s="231" t="s">
        <v>164</v>
      </c>
      <c r="I18" s="232"/>
      <c r="J18" s="233"/>
      <c r="K18" s="232"/>
      <c r="L18" s="233"/>
      <c r="M18" s="232"/>
      <c r="N18" s="233"/>
      <c r="O18" s="232"/>
      <c r="P18" s="233"/>
      <c r="Q18" s="232"/>
      <c r="R18" s="233"/>
      <c r="S18" s="232"/>
      <c r="T18" s="234"/>
      <c r="U18" s="235"/>
      <c r="V18" s="232"/>
      <c r="W18" s="234"/>
      <c r="X18" s="236"/>
      <c r="Y18" s="236"/>
      <c r="Z18" s="236"/>
      <c r="AA18" s="235"/>
      <c r="AB18" s="232"/>
      <c r="AC18" s="234"/>
      <c r="AD18" s="235"/>
      <c r="AE18" s="144"/>
      <c r="AF18" s="237"/>
      <c r="AG18" s="334"/>
      <c r="AH18" s="237"/>
      <c r="AJ18" s="233"/>
      <c r="AL18" s="237"/>
      <c r="AN18" s="237"/>
    </row>
    <row r="19" spans="2:40" x14ac:dyDescent="0.25">
      <c r="B19" s="228" t="s">
        <v>147</v>
      </c>
      <c r="C19" s="266" t="s">
        <v>165</v>
      </c>
      <c r="D19" s="266" t="s">
        <v>166</v>
      </c>
      <c r="E19" s="229" t="s">
        <v>124</v>
      </c>
      <c r="F19" s="230" t="s">
        <v>167</v>
      </c>
      <c r="G19" s="230" t="s">
        <v>168</v>
      </c>
      <c r="H19" s="231" t="s">
        <v>120</v>
      </c>
      <c r="I19" s="232"/>
      <c r="J19" s="233"/>
      <c r="K19" s="232"/>
      <c r="L19" s="233"/>
      <c r="M19" s="232"/>
      <c r="N19" s="233"/>
      <c r="O19" s="232"/>
      <c r="P19" s="233"/>
      <c r="Q19" s="232"/>
      <c r="R19" s="233"/>
      <c r="S19" s="232"/>
      <c r="T19" s="234"/>
      <c r="U19" s="235"/>
      <c r="V19" s="232"/>
      <c r="W19" s="234"/>
      <c r="X19" s="236"/>
      <c r="Y19" s="236"/>
      <c r="Z19" s="236"/>
      <c r="AA19" s="235"/>
      <c r="AB19" s="232"/>
      <c r="AC19" s="234" t="s">
        <v>121</v>
      </c>
      <c r="AD19" s="235" t="s">
        <v>121</v>
      </c>
      <c r="AE19" s="144"/>
      <c r="AF19" s="233"/>
      <c r="AG19" s="144"/>
      <c r="AH19" s="233" t="s">
        <v>121</v>
      </c>
      <c r="AJ19" s="233" t="s">
        <v>121</v>
      </c>
      <c r="AL19" s="233" t="s">
        <v>121</v>
      </c>
      <c r="AN19" s="233" t="s">
        <v>121</v>
      </c>
    </row>
    <row r="20" spans="2:40" x14ac:dyDescent="0.25">
      <c r="B20" s="228" t="s">
        <v>147</v>
      </c>
      <c r="C20" s="266" t="s">
        <v>165</v>
      </c>
      <c r="D20" s="266" t="s">
        <v>166</v>
      </c>
      <c r="E20" s="229" t="s">
        <v>124</v>
      </c>
      <c r="F20" s="230" t="s">
        <v>169</v>
      </c>
      <c r="G20" s="230" t="s">
        <v>170</v>
      </c>
      <c r="H20" s="231" t="s">
        <v>120</v>
      </c>
      <c r="I20" s="232"/>
      <c r="J20" s="233"/>
      <c r="K20" s="232"/>
      <c r="L20" s="233"/>
      <c r="M20" s="232"/>
      <c r="N20" s="233"/>
      <c r="O20" s="232"/>
      <c r="P20" s="233"/>
      <c r="Q20" s="232"/>
      <c r="R20" s="233"/>
      <c r="S20" s="232"/>
      <c r="T20" s="234" t="s">
        <v>121</v>
      </c>
      <c r="U20" s="235" t="s">
        <v>121</v>
      </c>
      <c r="V20" s="232"/>
      <c r="W20" s="234" t="s">
        <v>121</v>
      </c>
      <c r="X20" s="236" t="s">
        <v>121</v>
      </c>
      <c r="Y20" s="236" t="s">
        <v>121</v>
      </c>
      <c r="Z20" s="236" t="s">
        <v>121</v>
      </c>
      <c r="AA20" s="235" t="s">
        <v>121</v>
      </c>
      <c r="AB20" s="232"/>
      <c r="AC20" s="234" t="s">
        <v>121</v>
      </c>
      <c r="AD20" s="235" t="s">
        <v>121</v>
      </c>
      <c r="AE20" s="144"/>
      <c r="AF20" s="237"/>
      <c r="AG20" s="334"/>
      <c r="AH20" s="233" t="s">
        <v>121</v>
      </c>
      <c r="AJ20" s="233" t="s">
        <v>121</v>
      </c>
      <c r="AL20" s="237"/>
      <c r="AN20" s="237"/>
    </row>
    <row r="21" spans="2:40" x14ac:dyDescent="0.25">
      <c r="B21" s="228" t="s">
        <v>147</v>
      </c>
      <c r="C21" s="266" t="s">
        <v>165</v>
      </c>
      <c r="D21" s="266" t="s">
        <v>166</v>
      </c>
      <c r="E21" s="229" t="s">
        <v>124</v>
      </c>
      <c r="F21" s="230" t="s">
        <v>171</v>
      </c>
      <c r="G21" s="230" t="s">
        <v>172</v>
      </c>
      <c r="H21" s="231" t="s">
        <v>120</v>
      </c>
      <c r="I21" s="232"/>
      <c r="J21" s="233"/>
      <c r="K21" s="232"/>
      <c r="L21" s="233"/>
      <c r="M21" s="232"/>
      <c r="N21" s="233"/>
      <c r="O21" s="232"/>
      <c r="P21" s="233"/>
      <c r="Q21" s="232"/>
      <c r="R21" s="233"/>
      <c r="S21" s="232"/>
      <c r="T21" s="234" t="s">
        <v>121</v>
      </c>
      <c r="U21" s="235" t="s">
        <v>121</v>
      </c>
      <c r="V21" s="232"/>
      <c r="W21" s="234" t="s">
        <v>121</v>
      </c>
      <c r="X21" s="236" t="s">
        <v>121</v>
      </c>
      <c r="Y21" s="236" t="s">
        <v>121</v>
      </c>
      <c r="Z21" s="236" t="s">
        <v>121</v>
      </c>
      <c r="AA21" s="235" t="s">
        <v>121</v>
      </c>
      <c r="AB21" s="232"/>
      <c r="AC21" s="234" t="s">
        <v>121</v>
      </c>
      <c r="AD21" s="235" t="s">
        <v>121</v>
      </c>
      <c r="AE21" s="144"/>
      <c r="AF21" s="237"/>
      <c r="AG21" s="334"/>
      <c r="AH21" s="233" t="s">
        <v>121</v>
      </c>
      <c r="AJ21" s="233" t="s">
        <v>121</v>
      </c>
      <c r="AL21" s="237"/>
      <c r="AN21" s="237"/>
    </row>
    <row r="22" spans="2:40" x14ac:dyDescent="0.25">
      <c r="B22" s="228" t="s">
        <v>147</v>
      </c>
      <c r="C22" s="266" t="s">
        <v>152</v>
      </c>
      <c r="D22" s="266" t="s">
        <v>173</v>
      </c>
      <c r="E22" s="229" t="s">
        <v>124</v>
      </c>
      <c r="F22" s="230" t="s">
        <v>174</v>
      </c>
      <c r="G22" s="230" t="s">
        <v>175</v>
      </c>
      <c r="H22" s="231" t="s">
        <v>120</v>
      </c>
      <c r="I22" s="232"/>
      <c r="J22" s="233"/>
      <c r="K22" s="232"/>
      <c r="L22" s="233"/>
      <c r="M22" s="232"/>
      <c r="N22" s="233"/>
      <c r="O22" s="232"/>
      <c r="P22" s="233"/>
      <c r="Q22" s="232"/>
      <c r="R22" s="233"/>
      <c r="S22" s="232"/>
      <c r="T22" s="234"/>
      <c r="U22" s="235"/>
      <c r="V22" s="232"/>
      <c r="W22" s="234"/>
      <c r="X22" s="236"/>
      <c r="Y22" s="236"/>
      <c r="Z22" s="236"/>
      <c r="AA22" s="235"/>
      <c r="AB22" s="232"/>
      <c r="AC22" s="234"/>
      <c r="AD22" s="235"/>
      <c r="AE22" s="144"/>
      <c r="AF22" s="237"/>
      <c r="AG22" s="334"/>
      <c r="AH22" s="237"/>
      <c r="AJ22" s="233" t="s">
        <v>121</v>
      </c>
      <c r="AL22" s="237"/>
      <c r="AN22" s="237"/>
    </row>
    <row r="23" spans="2:40" x14ac:dyDescent="0.25">
      <c r="B23" s="228" t="s">
        <v>147</v>
      </c>
      <c r="C23" s="266" t="s">
        <v>152</v>
      </c>
      <c r="D23" s="266" t="s">
        <v>173</v>
      </c>
      <c r="E23" s="229" t="s">
        <v>124</v>
      </c>
      <c r="F23" s="230" t="s">
        <v>176</v>
      </c>
      <c r="G23" s="230" t="s">
        <v>177</v>
      </c>
      <c r="H23" s="231" t="s">
        <v>164</v>
      </c>
      <c r="I23" s="232"/>
      <c r="J23" s="233"/>
      <c r="K23" s="232"/>
      <c r="L23" s="233"/>
      <c r="M23" s="232"/>
      <c r="N23" s="233"/>
      <c r="O23" s="232"/>
      <c r="P23" s="233"/>
      <c r="Q23" s="232"/>
      <c r="R23" s="233"/>
      <c r="S23" s="232"/>
      <c r="T23" s="234"/>
      <c r="U23" s="235"/>
      <c r="V23" s="232"/>
      <c r="W23" s="234"/>
      <c r="X23" s="236"/>
      <c r="Y23" s="236"/>
      <c r="Z23" s="236"/>
      <c r="AA23" s="235"/>
      <c r="AB23" s="232"/>
      <c r="AC23" s="234"/>
      <c r="AD23" s="235"/>
      <c r="AE23" s="144"/>
      <c r="AF23" s="237"/>
      <c r="AG23" s="334"/>
      <c r="AH23" s="237"/>
      <c r="AJ23" s="233"/>
      <c r="AL23" s="237"/>
      <c r="AN23" s="237"/>
    </row>
    <row r="24" spans="2:40" ht="25.5" x14ac:dyDescent="0.25">
      <c r="B24" s="228" t="s">
        <v>147</v>
      </c>
      <c r="C24" s="266" t="s">
        <v>152</v>
      </c>
      <c r="D24" s="266" t="s">
        <v>178</v>
      </c>
      <c r="E24" s="229" t="s">
        <v>124</v>
      </c>
      <c r="F24" s="230" t="s">
        <v>179</v>
      </c>
      <c r="G24" s="230" t="s">
        <v>180</v>
      </c>
      <c r="H24" s="231" t="s">
        <v>120</v>
      </c>
      <c r="I24" s="232"/>
      <c r="J24" s="233"/>
      <c r="K24" s="232"/>
      <c r="L24" s="233"/>
      <c r="M24" s="232"/>
      <c r="N24" s="233" t="s">
        <v>121</v>
      </c>
      <c r="O24" s="232"/>
      <c r="P24" s="233" t="s">
        <v>121</v>
      </c>
      <c r="Q24" s="232"/>
      <c r="R24" s="233" t="s">
        <v>121</v>
      </c>
      <c r="S24" s="232"/>
      <c r="T24" s="234"/>
      <c r="U24" s="235"/>
      <c r="V24" s="232"/>
      <c r="W24" s="234" t="s">
        <v>121</v>
      </c>
      <c r="X24" s="236" t="s">
        <v>121</v>
      </c>
      <c r="Y24" s="236" t="s">
        <v>121</v>
      </c>
      <c r="Z24" s="236" t="s">
        <v>121</v>
      </c>
      <c r="AA24" s="235" t="s">
        <v>121</v>
      </c>
      <c r="AB24" s="232"/>
      <c r="AC24" s="234" t="s">
        <v>121</v>
      </c>
      <c r="AD24" s="235" t="s">
        <v>121</v>
      </c>
      <c r="AE24" s="144"/>
      <c r="AF24" s="233"/>
      <c r="AG24" s="144"/>
      <c r="AH24" s="233" t="s">
        <v>121</v>
      </c>
      <c r="AJ24" s="233" t="s">
        <v>121</v>
      </c>
      <c r="AL24" s="233" t="s">
        <v>121</v>
      </c>
      <c r="AN24" s="233"/>
    </row>
    <row r="25" spans="2:40" x14ac:dyDescent="0.25">
      <c r="B25" s="228" t="s">
        <v>147</v>
      </c>
      <c r="C25" s="266" t="s">
        <v>152</v>
      </c>
      <c r="D25" s="266" t="s">
        <v>181</v>
      </c>
      <c r="E25" s="229" t="s">
        <v>124</v>
      </c>
      <c r="F25" s="230" t="s">
        <v>182</v>
      </c>
      <c r="G25" s="230" t="s">
        <v>183</v>
      </c>
      <c r="H25" s="231" t="s">
        <v>120</v>
      </c>
      <c r="I25" s="232"/>
      <c r="J25" s="233" t="s">
        <v>121</v>
      </c>
      <c r="K25" s="232"/>
      <c r="L25" s="233"/>
      <c r="M25" s="232"/>
      <c r="N25" s="233" t="s">
        <v>121</v>
      </c>
      <c r="O25" s="232"/>
      <c r="P25" s="233" t="s">
        <v>121</v>
      </c>
      <c r="Q25" s="232"/>
      <c r="R25" s="233"/>
      <c r="S25" s="232"/>
      <c r="T25" s="234" t="s">
        <v>121</v>
      </c>
      <c r="U25" s="235" t="s">
        <v>121</v>
      </c>
      <c r="V25" s="232"/>
      <c r="W25" s="234"/>
      <c r="X25" s="236"/>
      <c r="Y25" s="236"/>
      <c r="Z25" s="236"/>
      <c r="AA25" s="235"/>
      <c r="AB25" s="232"/>
      <c r="AC25" s="234"/>
      <c r="AD25" s="235"/>
      <c r="AE25" s="144"/>
      <c r="AF25" s="233"/>
      <c r="AG25" s="144"/>
      <c r="AH25" s="237"/>
      <c r="AJ25" s="237"/>
      <c r="AL25" s="233"/>
      <c r="AN25" s="233"/>
    </row>
    <row r="26" spans="2:40" x14ac:dyDescent="0.25">
      <c r="B26" s="228" t="s">
        <v>147</v>
      </c>
      <c r="C26" s="301" t="s">
        <v>152</v>
      </c>
      <c r="D26" s="301" t="s">
        <v>184</v>
      </c>
      <c r="E26" s="229" t="s">
        <v>124</v>
      </c>
      <c r="F26" s="302" t="s">
        <v>185</v>
      </c>
      <c r="G26" s="302" t="s">
        <v>186</v>
      </c>
      <c r="H26" s="308" t="s">
        <v>120</v>
      </c>
      <c r="I26" s="232"/>
      <c r="J26" s="303"/>
      <c r="K26" s="232"/>
      <c r="L26" s="303"/>
      <c r="M26" s="232"/>
      <c r="N26" s="303"/>
      <c r="O26" s="232"/>
      <c r="P26" s="303"/>
      <c r="Q26" s="232"/>
      <c r="R26" s="303"/>
      <c r="S26" s="232"/>
      <c r="T26" s="304"/>
      <c r="U26" s="305"/>
      <c r="V26" s="232"/>
      <c r="W26" s="304"/>
      <c r="X26" s="306"/>
      <c r="Y26" s="306"/>
      <c r="Z26" s="306"/>
      <c r="AA26" s="305"/>
      <c r="AB26" s="232"/>
      <c r="AC26" s="304"/>
      <c r="AD26" s="305"/>
      <c r="AE26" s="144"/>
      <c r="AF26" s="303" t="s">
        <v>121</v>
      </c>
      <c r="AG26" s="144"/>
      <c r="AH26" s="307"/>
      <c r="AJ26" s="307"/>
      <c r="AL26" s="303"/>
      <c r="AN26" s="303"/>
    </row>
    <row r="27" spans="2:40" ht="15.75" thickBot="1" x14ac:dyDescent="0.3">
      <c r="B27" s="238" t="s">
        <v>147</v>
      </c>
      <c r="C27" s="267" t="s">
        <v>187</v>
      </c>
      <c r="D27" s="267" t="s">
        <v>188</v>
      </c>
      <c r="E27" s="239" t="s">
        <v>124</v>
      </c>
      <c r="F27" s="240" t="s">
        <v>189</v>
      </c>
      <c r="G27" s="240" t="s">
        <v>190</v>
      </c>
      <c r="H27" s="241" t="s">
        <v>120</v>
      </c>
      <c r="I27" s="232"/>
      <c r="J27" s="242"/>
      <c r="K27" s="232"/>
      <c r="L27" s="242" t="s">
        <v>121</v>
      </c>
      <c r="M27" s="232"/>
      <c r="N27" s="242" t="s">
        <v>121</v>
      </c>
      <c r="O27" s="232"/>
      <c r="P27" s="242" t="s">
        <v>121</v>
      </c>
      <c r="Q27" s="232"/>
      <c r="R27" s="242" t="s">
        <v>121</v>
      </c>
      <c r="S27" s="232"/>
      <c r="T27" s="243" t="s">
        <v>121</v>
      </c>
      <c r="U27" s="244" t="s">
        <v>121</v>
      </c>
      <c r="V27" s="232"/>
      <c r="W27" s="243" t="s">
        <v>121</v>
      </c>
      <c r="X27" s="245" t="s">
        <v>121</v>
      </c>
      <c r="Y27" s="245" t="s">
        <v>121</v>
      </c>
      <c r="Z27" s="245" t="s">
        <v>121</v>
      </c>
      <c r="AA27" s="244" t="s">
        <v>121</v>
      </c>
      <c r="AB27" s="232"/>
      <c r="AC27" s="243" t="s">
        <v>121</v>
      </c>
      <c r="AD27" s="244" t="s">
        <v>121</v>
      </c>
      <c r="AE27" s="144"/>
      <c r="AF27" s="242" t="s">
        <v>121</v>
      </c>
      <c r="AG27" s="144"/>
      <c r="AH27" s="242" t="s">
        <v>121</v>
      </c>
      <c r="AJ27" s="242" t="s">
        <v>121</v>
      </c>
      <c r="AL27" s="242" t="s">
        <v>121</v>
      </c>
      <c r="AN27" s="242" t="s">
        <v>121</v>
      </c>
    </row>
    <row r="28" spans="2:40" ht="12" customHeight="1" thickBot="1" x14ac:dyDescent="0.3">
      <c r="F28" s="246"/>
      <c r="G28" s="246"/>
      <c r="H28" s="246"/>
      <c r="I28" s="247"/>
      <c r="J28" s="248"/>
      <c r="K28" s="248"/>
      <c r="L28" s="248"/>
      <c r="M28" s="247"/>
      <c r="N28" s="248"/>
      <c r="O28" s="247"/>
      <c r="P28" s="248"/>
      <c r="Q28" s="247"/>
      <c r="R28" s="248"/>
      <c r="S28" s="247"/>
      <c r="T28" s="248"/>
      <c r="U28" s="248"/>
      <c r="V28" s="247"/>
      <c r="W28" s="248"/>
      <c r="X28" s="248"/>
      <c r="Y28" s="248"/>
      <c r="Z28" s="248"/>
      <c r="AA28" s="248"/>
      <c r="AB28" s="247"/>
      <c r="AC28" s="336"/>
      <c r="AD28" s="337"/>
      <c r="AE28" s="265"/>
      <c r="AF28" s="335"/>
      <c r="AH28" s="335"/>
    </row>
    <row r="29" spans="2:40" ht="15.75" thickBot="1" x14ac:dyDescent="0.3">
      <c r="F29" s="246"/>
      <c r="G29" s="249" t="s">
        <v>191</v>
      </c>
      <c r="H29" s="250"/>
      <c r="I29" s="251"/>
      <c r="J29" s="252">
        <f>COUNTIF(J4:J27,"Y")</f>
        <v>3</v>
      </c>
      <c r="K29" s="253"/>
      <c r="L29" s="252">
        <f>COUNTIF(L4:L27,"Y")</f>
        <v>4</v>
      </c>
      <c r="M29" s="251"/>
      <c r="N29" s="252">
        <f>COUNTIF(N4:N27,"Y")</f>
        <v>6</v>
      </c>
      <c r="O29" s="251"/>
      <c r="P29" s="252">
        <f>COUNTIF(P4:P27,"Y")</f>
        <v>6</v>
      </c>
      <c r="Q29" s="251"/>
      <c r="R29" s="252">
        <f>COUNTIF(R4:R27,"Y")</f>
        <v>5</v>
      </c>
      <c r="S29" s="254"/>
      <c r="T29" s="255">
        <f>COUNTIF(T4:T27,"Y")</f>
        <v>10</v>
      </c>
      <c r="U29" s="256">
        <f>COUNTIF(U4:U27,"Y")</f>
        <v>10</v>
      </c>
      <c r="V29" s="254"/>
      <c r="W29" s="255">
        <f>COUNTIF(W4:W27,"Y")</f>
        <v>10</v>
      </c>
      <c r="X29" s="257">
        <f>COUNTIF(X4:X27,"Y")</f>
        <v>10</v>
      </c>
      <c r="Y29" s="257">
        <f>COUNTIF(Y4:Y27,"Y")</f>
        <v>10</v>
      </c>
      <c r="Z29" s="257">
        <f>COUNTIF(Z4:Z27,"Y")</f>
        <v>7</v>
      </c>
      <c r="AA29" s="256">
        <f>COUNTIF(AA4:AA27,"Y")</f>
        <v>7</v>
      </c>
      <c r="AB29" s="254"/>
      <c r="AC29" s="255">
        <f>COUNTIF(AC4:AC27,"Y")</f>
        <v>14</v>
      </c>
      <c r="AD29" s="256">
        <f>COUNTIF(AD4:AD27,"Y")</f>
        <v>14</v>
      </c>
      <c r="AE29" s="332"/>
      <c r="AF29" s="252">
        <f>COUNTIF(AF4:AF27,"Y")</f>
        <v>3</v>
      </c>
      <c r="AG29" s="332"/>
      <c r="AH29" s="252">
        <f>COUNTIF(AH4:AH27,"Y")</f>
        <v>15</v>
      </c>
      <c r="AI29" s="258"/>
      <c r="AJ29" s="252">
        <f>COUNTIF(AJ4:AJ27,"Y")</f>
        <v>17</v>
      </c>
      <c r="AL29" s="252">
        <f>COUNTIF(AL4:AL27,"Y")</f>
        <v>13</v>
      </c>
      <c r="AN29" s="252">
        <f>COUNTIF(AN4:AN27,"Y")</f>
        <v>7</v>
      </c>
    </row>
    <row r="30" spans="2:40" ht="12" customHeight="1" thickBot="1" x14ac:dyDescent="0.3">
      <c r="F30" s="246"/>
      <c r="G30" s="246"/>
      <c r="H30" s="246"/>
      <c r="I30" s="247"/>
      <c r="J30" s="248"/>
      <c r="K30" s="248"/>
      <c r="L30" s="248"/>
      <c r="M30" s="247"/>
      <c r="N30" s="248"/>
      <c r="O30" s="247"/>
      <c r="P30" s="248"/>
      <c r="Q30" s="247"/>
      <c r="R30" s="248"/>
      <c r="S30" s="247"/>
      <c r="T30" s="248"/>
      <c r="U30" s="248"/>
      <c r="V30" s="247"/>
      <c r="W30" s="248"/>
      <c r="X30" s="248"/>
      <c r="Y30" s="248"/>
      <c r="Z30" s="248"/>
      <c r="AA30" s="248"/>
      <c r="AB30" s="247"/>
      <c r="AC30" s="248"/>
      <c r="AD30" s="248"/>
      <c r="AE30" s="265"/>
    </row>
    <row r="31" spans="2:40" ht="15.75" thickBot="1" x14ac:dyDescent="0.3">
      <c r="F31" s="246"/>
      <c r="G31" s="259" t="s">
        <v>192</v>
      </c>
      <c r="H31" s="260">
        <f>COUNTIF(H4:H27,"G")</f>
        <v>22</v>
      </c>
      <c r="I31" s="261"/>
      <c r="J31" s="248"/>
      <c r="K31" s="248"/>
      <c r="L31" s="248"/>
      <c r="M31" s="261"/>
      <c r="N31" s="248"/>
      <c r="O31" s="261"/>
      <c r="P31" s="248"/>
      <c r="Q31" s="261"/>
      <c r="R31" s="248"/>
      <c r="S31" s="261"/>
      <c r="T31" s="248"/>
      <c r="U31" s="248"/>
      <c r="V31" s="261"/>
      <c r="W31" s="248"/>
      <c r="X31" s="248"/>
      <c r="Y31" s="248"/>
      <c r="Z31" s="248"/>
      <c r="AA31" s="248"/>
      <c r="AB31" s="261"/>
      <c r="AC31" s="248"/>
      <c r="AD31" s="248"/>
      <c r="AE31" s="265"/>
    </row>
    <row r="32" spans="2:40" ht="15.75" thickBot="1" x14ac:dyDescent="0.3">
      <c r="F32" s="246"/>
      <c r="G32" s="259" t="s">
        <v>193</v>
      </c>
      <c r="H32" s="262">
        <f>COUNTIF(H4:H27,"A")</f>
        <v>2</v>
      </c>
      <c r="I32" s="261"/>
      <c r="J32" s="248"/>
      <c r="K32" s="248"/>
      <c r="L32" s="248"/>
      <c r="M32" s="261"/>
      <c r="N32" s="248"/>
      <c r="O32" s="261"/>
      <c r="P32" s="248"/>
      <c r="Q32" s="261"/>
      <c r="R32" s="248"/>
      <c r="S32" s="261"/>
      <c r="T32" s="248"/>
      <c r="U32" s="248"/>
      <c r="V32" s="261"/>
      <c r="W32" s="248"/>
      <c r="X32" s="248"/>
      <c r="Y32" s="248"/>
      <c r="Z32" s="248"/>
      <c r="AA32" s="248"/>
      <c r="AB32" s="261"/>
      <c r="AC32" s="248"/>
      <c r="AD32" s="248"/>
      <c r="AE32" s="265"/>
    </row>
    <row r="33" spans="6:31" ht="15.75" thickBot="1" x14ac:dyDescent="0.3">
      <c r="F33" s="246"/>
      <c r="G33" s="259" t="s">
        <v>194</v>
      </c>
      <c r="H33" s="263">
        <f>COUNTIF(H4:H27,"R")</f>
        <v>0</v>
      </c>
      <c r="I33" s="264"/>
      <c r="J33" s="248"/>
      <c r="K33" s="248"/>
      <c r="L33" s="248"/>
      <c r="M33" s="264"/>
      <c r="N33" s="248"/>
      <c r="O33" s="264"/>
      <c r="P33" s="248"/>
      <c r="Q33" s="264"/>
      <c r="R33" s="248"/>
      <c r="S33" s="264"/>
      <c r="T33" s="248"/>
      <c r="U33" s="248"/>
      <c r="V33" s="264"/>
      <c r="W33" s="248"/>
      <c r="X33" s="248"/>
      <c r="Y33" s="248"/>
      <c r="Z33" s="248"/>
      <c r="AA33" s="248"/>
      <c r="AB33" s="264"/>
      <c r="AC33" s="248"/>
      <c r="AD33" s="248"/>
      <c r="AE33" s="265"/>
    </row>
    <row r="34" spans="6:31" x14ac:dyDescent="0.25">
      <c r="F34" s="246"/>
      <c r="G34" s="259" t="s">
        <v>195</v>
      </c>
      <c r="H34" s="246"/>
      <c r="I34" s="247"/>
      <c r="J34" s="248"/>
      <c r="K34" s="248"/>
      <c r="L34" s="248"/>
      <c r="M34" s="247"/>
      <c r="N34" s="248"/>
      <c r="O34" s="247"/>
      <c r="P34" s="248"/>
      <c r="Q34" s="247"/>
      <c r="R34" s="248"/>
      <c r="S34" s="247"/>
      <c r="T34" s="248"/>
      <c r="U34" s="248"/>
      <c r="V34" s="247"/>
      <c r="W34" s="248"/>
      <c r="X34" s="248"/>
      <c r="Y34" s="248"/>
      <c r="Z34" s="248"/>
      <c r="AA34" s="248"/>
      <c r="AB34" s="247"/>
      <c r="AC34" s="248"/>
      <c r="AD34" s="248"/>
      <c r="AE34" s="265"/>
    </row>
    <row r="35" spans="6:31" ht="12" customHeight="1" x14ac:dyDescent="0.25">
      <c r="F35" s="246"/>
      <c r="G35" s="259"/>
      <c r="H35" s="246"/>
      <c r="I35" s="247"/>
      <c r="J35" s="248"/>
      <c r="K35" s="248"/>
      <c r="L35" s="248"/>
      <c r="M35" s="247"/>
      <c r="N35" s="248"/>
      <c r="O35" s="247"/>
      <c r="P35" s="248"/>
      <c r="Q35" s="247"/>
      <c r="R35" s="248"/>
      <c r="S35" s="247"/>
      <c r="T35" s="248"/>
      <c r="U35" s="248"/>
      <c r="V35" s="247"/>
      <c r="W35" s="248"/>
      <c r="X35" s="248"/>
      <c r="Y35" s="248"/>
      <c r="Z35" s="248"/>
      <c r="AA35" s="248"/>
      <c r="AB35" s="247"/>
      <c r="AC35" s="248"/>
      <c r="AD35" s="248"/>
      <c r="AE35" s="265"/>
    </row>
    <row r="36" spans="6:31" x14ac:dyDescent="0.25">
      <c r="F36" s="247"/>
      <c r="G36" s="247"/>
      <c r="H36" s="247"/>
      <c r="I36" s="247"/>
      <c r="J36" s="265"/>
      <c r="K36" s="265"/>
      <c r="L36" s="265"/>
      <c r="M36" s="247"/>
      <c r="N36" s="265"/>
      <c r="O36" s="247"/>
      <c r="P36" s="265"/>
      <c r="Q36" s="247"/>
      <c r="R36" s="265"/>
      <c r="S36" s="247"/>
      <c r="T36" s="265"/>
      <c r="U36" s="265"/>
      <c r="V36" s="247"/>
      <c r="W36" s="265"/>
      <c r="X36" s="265"/>
      <c r="Y36" s="265"/>
      <c r="Z36" s="265"/>
      <c r="AA36" s="265"/>
      <c r="AB36" s="247"/>
      <c r="AC36" s="265"/>
      <c r="AD36" s="265"/>
      <c r="AE36" s="265"/>
    </row>
  </sheetData>
  <sheetProtection algorithmName="SHA-512" hashValue="e6NyElb/fw2aib9HdwbZRD1hGnXVONunAjJitXlZ64FO829g0pRlv1JyN1rzNkUAUK615kM/TNIbLqVfRlEsng==" saltValue="t21XOUoeAIDYv1AZfPwEBQ==" spinCount="100000" sheet="1" objects="1" scenarios="1"/>
  <mergeCells count="19">
    <mergeCell ref="AN2:AN3"/>
    <mergeCell ref="H2:H3"/>
    <mergeCell ref="AL2:AL3"/>
    <mergeCell ref="B2:B3"/>
    <mergeCell ref="G2:G3"/>
    <mergeCell ref="F2:F3"/>
    <mergeCell ref="W2:AA2"/>
    <mergeCell ref="AJ2:AJ3"/>
    <mergeCell ref="AH2:AH3"/>
    <mergeCell ref="T2:U2"/>
    <mergeCell ref="R2:R3"/>
    <mergeCell ref="AC2:AD2"/>
    <mergeCell ref="P2:P3"/>
    <mergeCell ref="N2:N3"/>
    <mergeCell ref="J2:J3"/>
    <mergeCell ref="L2:L3"/>
    <mergeCell ref="C2:C3"/>
    <mergeCell ref="E2:E3"/>
    <mergeCell ref="D2:D3"/>
  </mergeCells>
  <conditionalFormatting sqref="H13:I13 H5:I9 Q5:Q9 Q13 O5:O9 O13 M5:M9 M13 H4">
    <cfRule type="cellIs" dxfId="61" priority="345" operator="equal">
      <formula>"N"</formula>
    </cfRule>
    <cfRule type="cellIs" dxfId="60" priority="346" operator="equal">
      <formula>"R"</formula>
    </cfRule>
    <cfRule type="cellIs" dxfId="59" priority="347" operator="equal">
      <formula>"A"</formula>
    </cfRule>
    <cfRule type="cellIs" dxfId="58" priority="348" operator="equal">
      <formula>"G"</formula>
    </cfRule>
  </conditionalFormatting>
  <conditionalFormatting sqref="H10:H11">
    <cfRule type="cellIs" dxfId="57" priority="63" operator="equal">
      <formula>"N"</formula>
    </cfRule>
    <cfRule type="cellIs" dxfId="56" priority="64" operator="equal">
      <formula>"R"</formula>
    </cfRule>
    <cfRule type="cellIs" dxfId="55" priority="65" operator="equal">
      <formula>"A"</formula>
    </cfRule>
    <cfRule type="cellIs" dxfId="54" priority="66" operator="equal">
      <formula>"G"</formula>
    </cfRule>
  </conditionalFormatting>
  <conditionalFormatting sqref="H12">
    <cfRule type="cellIs" dxfId="53" priority="59" operator="equal">
      <formula>"N"</formula>
    </cfRule>
    <cfRule type="cellIs" dxfId="52" priority="60" operator="equal">
      <formula>"R"</formula>
    </cfRule>
    <cfRule type="cellIs" dxfId="51" priority="61" operator="equal">
      <formula>"A"</formula>
    </cfRule>
    <cfRule type="cellIs" dxfId="50" priority="62" operator="equal">
      <formula>"G"</formula>
    </cfRule>
  </conditionalFormatting>
  <conditionalFormatting sqref="H14:H15">
    <cfRule type="cellIs" dxfId="49" priority="55" operator="equal">
      <formula>"N"</formula>
    </cfRule>
    <cfRule type="cellIs" dxfId="48" priority="56" operator="equal">
      <formula>"R"</formula>
    </cfRule>
    <cfRule type="cellIs" dxfId="47" priority="57" operator="equal">
      <formula>"A"</formula>
    </cfRule>
    <cfRule type="cellIs" dxfId="46" priority="58" operator="equal">
      <formula>"G"</formula>
    </cfRule>
  </conditionalFormatting>
  <conditionalFormatting sqref="H16">
    <cfRule type="cellIs" dxfId="45" priority="51" operator="equal">
      <formula>"N"</formula>
    </cfRule>
    <cfRule type="cellIs" dxfId="44" priority="52" operator="equal">
      <formula>"R"</formula>
    </cfRule>
    <cfRule type="cellIs" dxfId="43" priority="53" operator="equal">
      <formula>"A"</formula>
    </cfRule>
    <cfRule type="cellIs" dxfId="42" priority="54" operator="equal">
      <formula>"G"</formula>
    </cfRule>
  </conditionalFormatting>
  <conditionalFormatting sqref="H19:H21">
    <cfRule type="cellIs" dxfId="41" priority="47" operator="equal">
      <formula>"N"</formula>
    </cfRule>
    <cfRule type="cellIs" dxfId="40" priority="48" operator="equal">
      <formula>"R"</formula>
    </cfRule>
    <cfRule type="cellIs" dxfId="39" priority="49" operator="equal">
      <formula>"A"</formula>
    </cfRule>
    <cfRule type="cellIs" dxfId="38" priority="50" operator="equal">
      <formula>"G"</formula>
    </cfRule>
  </conditionalFormatting>
  <conditionalFormatting sqref="H22">
    <cfRule type="cellIs" dxfId="37" priority="43" operator="equal">
      <formula>"N"</formula>
    </cfRule>
    <cfRule type="cellIs" dxfId="36" priority="44" operator="equal">
      <formula>"R"</formula>
    </cfRule>
    <cfRule type="cellIs" dxfId="35" priority="45" operator="equal">
      <formula>"A"</formula>
    </cfRule>
    <cfRule type="cellIs" dxfId="34" priority="46" operator="equal">
      <formula>"G"</formula>
    </cfRule>
  </conditionalFormatting>
  <conditionalFormatting sqref="H24:H27">
    <cfRule type="cellIs" dxfId="33" priority="39" operator="equal">
      <formula>"N"</formula>
    </cfRule>
    <cfRule type="cellIs" dxfId="32" priority="40" operator="equal">
      <formula>"R"</formula>
    </cfRule>
    <cfRule type="cellIs" dxfId="31" priority="41" operator="equal">
      <formula>"A"</formula>
    </cfRule>
    <cfRule type="cellIs" dxfId="30" priority="42" operator="equal">
      <formula>"G"</formula>
    </cfRule>
  </conditionalFormatting>
  <conditionalFormatting sqref="H17">
    <cfRule type="cellIs" dxfId="29" priority="27" operator="equal">
      <formula>"N"</formula>
    </cfRule>
    <cfRule type="cellIs" dxfId="28" priority="28" operator="equal">
      <formula>"R"</formula>
    </cfRule>
    <cfRule type="cellIs" dxfId="27" priority="29" operator="equal">
      <formula>"A"</formula>
    </cfRule>
    <cfRule type="cellIs" dxfId="26" priority="30" operator="equal">
      <formula>"G"</formula>
    </cfRule>
  </conditionalFormatting>
  <conditionalFormatting sqref="H23">
    <cfRule type="cellIs" dxfId="25" priority="19" operator="equal">
      <formula>"N"</formula>
    </cfRule>
    <cfRule type="cellIs" dxfId="24" priority="20" operator="equal">
      <formula>"R"</formula>
    </cfRule>
    <cfRule type="cellIs" dxfId="23" priority="21" operator="equal">
      <formula>"A"</formula>
    </cfRule>
    <cfRule type="cellIs" dxfId="22" priority="22" operator="equal">
      <formula>"G"</formula>
    </cfRule>
  </conditionalFormatting>
  <conditionalFormatting sqref="J4:J27 N4:N27 P4:P27 L4:L27 R4:AO27">
    <cfRule type="cellIs" dxfId="21" priority="18" operator="equal">
      <formula>"Y"</formula>
    </cfRule>
  </conditionalFormatting>
  <conditionalFormatting sqref="K5:K9 K13">
    <cfRule type="cellIs" dxfId="20" priority="9" operator="equal">
      <formula>"N"</formula>
    </cfRule>
    <cfRule type="cellIs" dxfId="19" priority="10" operator="equal">
      <formula>"R"</formula>
    </cfRule>
    <cfRule type="cellIs" dxfId="18" priority="11" operator="equal">
      <formula>"A"</formula>
    </cfRule>
    <cfRule type="cellIs" dxfId="17" priority="12" operator="equal">
      <formula>"G"</formula>
    </cfRule>
  </conditionalFormatting>
  <conditionalFormatting sqref="H18">
    <cfRule type="cellIs" dxfId="16" priority="1" operator="equal">
      <formula>"N"</formula>
    </cfRule>
    <cfRule type="cellIs" dxfId="15" priority="2" operator="equal">
      <formula>"R"</formula>
    </cfRule>
    <cfRule type="cellIs" dxfId="14" priority="3" operator="equal">
      <formula>"A"</formula>
    </cfRule>
    <cfRule type="cellIs" dxfId="13" priority="4" operator="equal">
      <formula>"G"</formula>
    </cfRule>
  </conditionalFormatting>
  <pageMargins left="0.7" right="0.7" top="0.75" bottom="0.75" header="0.3" footer="0.3"/>
  <pageSetup paperSize="9" scale="4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pageSetUpPr fitToPage="1"/>
  </sheetPr>
  <dimension ref="A1:R97"/>
  <sheetViews>
    <sheetView showGridLines="0" view="pageBreakPreview" zoomScale="70" zoomScaleNormal="80" zoomScaleSheetLayoutView="70" workbookViewId="0">
      <pane ySplit="8" topLeftCell="A42" activePane="bottomLeft" state="frozen"/>
      <selection activeCell="C10" sqref="C10:D10"/>
      <selection pane="bottomLeft" activeCell="D51" sqref="D51:I51"/>
    </sheetView>
  </sheetViews>
  <sheetFormatPr defaultColWidth="2" defaultRowHeight="12.75" x14ac:dyDescent="0.2"/>
  <cols>
    <col min="1" max="1" width="2.7109375" style="50" customWidth="1"/>
    <col min="2" max="3" width="13.28515625" style="50" customWidth="1"/>
    <col min="4" max="4" width="47.5703125" style="50" customWidth="1"/>
    <col min="5" max="5" width="2.42578125" style="50" hidden="1" customWidth="1"/>
    <col min="6" max="6" width="3.140625" style="50" hidden="1" customWidth="1"/>
    <col min="7" max="7" width="54.42578125" style="50" customWidth="1"/>
    <col min="8" max="8" width="9" style="50" customWidth="1"/>
    <col min="9" max="9" width="13.28515625" style="50" customWidth="1"/>
    <col min="10" max="10" width="4" style="50" customWidth="1"/>
    <col min="11" max="11" width="4" style="63" hidden="1" customWidth="1"/>
    <col min="12" max="12" width="4.42578125" style="63" hidden="1" customWidth="1"/>
    <col min="13" max="13" width="9.85546875" style="112" customWidth="1"/>
    <col min="14" max="14" width="2.28515625" style="50" bestFit="1" customWidth="1"/>
    <col min="15" max="15" width="7.140625" style="50" bestFit="1" customWidth="1"/>
    <col min="16" max="16384" width="2" style="50"/>
  </cols>
  <sheetData>
    <row r="1" spans="1:13" s="27" customFormat="1" ht="15" customHeight="1" thickBot="1" x14ac:dyDescent="0.25">
      <c r="E1" s="24"/>
      <c r="K1" s="151"/>
      <c r="L1" s="151"/>
      <c r="M1" s="61"/>
    </row>
    <row r="2" spans="1:13" s="27" customFormat="1" ht="16.5" customHeight="1" x14ac:dyDescent="0.2">
      <c r="B2" s="66"/>
      <c r="C2" s="67"/>
      <c r="D2" s="584" t="s">
        <v>196</v>
      </c>
      <c r="E2" s="30" t="s">
        <v>197</v>
      </c>
      <c r="F2" s="31"/>
      <c r="G2" s="585" t="str">
        <f>+IF(Cover!$D$13="","",Cover!$D$13)</f>
        <v/>
      </c>
      <c r="H2" s="586"/>
      <c r="I2" s="587"/>
      <c r="K2" s="151"/>
      <c r="L2" s="568"/>
      <c r="M2" s="568"/>
    </row>
    <row r="3" spans="1:13" s="27" customFormat="1" ht="16.5" customHeight="1" x14ac:dyDescent="0.2">
      <c r="B3" s="68"/>
      <c r="C3" s="69"/>
      <c r="D3" s="570"/>
      <c r="E3" s="32" t="s">
        <v>198</v>
      </c>
      <c r="F3" s="33"/>
      <c r="G3" s="575"/>
      <c r="H3" s="576"/>
      <c r="I3" s="577"/>
      <c r="K3" s="151"/>
      <c r="L3" s="568"/>
      <c r="M3" s="568"/>
    </row>
    <row r="4" spans="1:13" s="27" customFormat="1" ht="16.5" customHeight="1" x14ac:dyDescent="0.2">
      <c r="B4" s="68"/>
      <c r="C4" s="69"/>
      <c r="D4" s="569" t="s">
        <v>199</v>
      </c>
      <c r="E4" s="32" t="s">
        <v>200</v>
      </c>
      <c r="F4" s="33"/>
      <c r="G4" s="572" t="str">
        <f>+IF(Cover!$D$10="","",""&amp;Cover!$D$10&amp;" "&amp;Cover!$E$10)</f>
        <v/>
      </c>
      <c r="H4" s="573"/>
      <c r="I4" s="574"/>
      <c r="K4" s="151"/>
      <c r="L4" s="568"/>
      <c r="M4" s="568"/>
    </row>
    <row r="5" spans="1:13" s="27" customFormat="1" ht="16.5" customHeight="1" x14ac:dyDescent="0.2">
      <c r="B5" s="68"/>
      <c r="C5" s="69"/>
      <c r="D5" s="570"/>
      <c r="E5" s="32" t="s">
        <v>201</v>
      </c>
      <c r="F5" s="33"/>
      <c r="G5" s="575"/>
      <c r="H5" s="576"/>
      <c r="I5" s="577"/>
      <c r="K5" s="151"/>
      <c r="L5" s="568"/>
      <c r="M5" s="568"/>
    </row>
    <row r="6" spans="1:13" s="27" customFormat="1" ht="16.5" customHeight="1" x14ac:dyDescent="0.2">
      <c r="B6" s="68"/>
      <c r="C6" s="69"/>
      <c r="D6" s="569" t="s">
        <v>202</v>
      </c>
      <c r="E6" s="32" t="s">
        <v>203</v>
      </c>
      <c r="F6" s="33"/>
      <c r="G6" s="572" t="str">
        <f>+IF(Cover!$D$11="","",""&amp;Cover!$D$11&amp;" "&amp;Cover!$E$11)</f>
        <v/>
      </c>
      <c r="H6" s="573"/>
      <c r="I6" s="574"/>
      <c r="K6" s="151"/>
      <c r="L6" s="568"/>
      <c r="M6" s="568"/>
    </row>
    <row r="7" spans="1:13" s="27" customFormat="1" ht="16.5" customHeight="1" thickBot="1" x14ac:dyDescent="0.25">
      <c r="B7" s="70"/>
      <c r="C7" s="71"/>
      <c r="D7" s="571"/>
      <c r="E7" s="138" t="s">
        <v>204</v>
      </c>
      <c r="F7" s="139"/>
      <c r="G7" s="578"/>
      <c r="H7" s="579"/>
      <c r="I7" s="580"/>
      <c r="K7" s="151"/>
      <c r="L7" s="151"/>
      <c r="M7" s="61"/>
    </row>
    <row r="8" spans="1:13" s="27" customFormat="1" ht="22.15" hidden="1" customHeight="1" x14ac:dyDescent="0.2">
      <c r="B8" s="581" t="s">
        <v>205</v>
      </c>
      <c r="C8" s="582"/>
      <c r="D8" s="582"/>
      <c r="E8" s="582"/>
      <c r="F8" s="582"/>
      <c r="G8" s="582"/>
      <c r="H8" s="582"/>
      <c r="I8" s="583"/>
      <c r="K8" s="151">
        <v>1.1000000000000001</v>
      </c>
      <c r="L8" s="151" t="s">
        <v>206</v>
      </c>
      <c r="M8" s="61"/>
    </row>
    <row r="9" spans="1:13" s="103" customFormat="1" ht="22.15" hidden="1" customHeight="1" x14ac:dyDescent="0.25">
      <c r="A9" s="5"/>
      <c r="B9" s="549" t="s">
        <v>114</v>
      </c>
      <c r="C9" s="550"/>
      <c r="D9" s="560" t="s">
        <v>207</v>
      </c>
      <c r="E9" s="560"/>
      <c r="F9" s="560"/>
      <c r="G9" s="560"/>
      <c r="H9" s="560"/>
      <c r="I9" s="561"/>
      <c r="J9" s="5"/>
      <c r="K9" s="151">
        <v>1.1000000000000001</v>
      </c>
      <c r="L9" s="151" t="s">
        <v>118</v>
      </c>
      <c r="M9" s="105"/>
    </row>
    <row r="10" spans="1:13" s="104" customFormat="1" ht="16.5" hidden="1" customHeight="1" x14ac:dyDescent="0.2">
      <c r="A10" s="19"/>
      <c r="B10" s="526" t="s">
        <v>208</v>
      </c>
      <c r="C10" s="527"/>
      <c r="D10" s="505" t="s">
        <v>209</v>
      </c>
      <c r="E10" s="505"/>
      <c r="F10" s="505"/>
      <c r="G10" s="505"/>
      <c r="H10" s="505"/>
      <c r="I10" s="506"/>
      <c r="J10" s="19"/>
      <c r="K10" s="151">
        <v>1.1000000000000001</v>
      </c>
      <c r="L10" s="151" t="s">
        <v>118</v>
      </c>
      <c r="M10" s="106"/>
    </row>
    <row r="11" spans="1:13" s="104" customFormat="1" ht="16.5" hidden="1" customHeight="1" x14ac:dyDescent="0.2">
      <c r="A11" s="19"/>
      <c r="B11" s="526" t="s">
        <v>210</v>
      </c>
      <c r="C11" s="527"/>
      <c r="D11" s="603" t="s">
        <v>211</v>
      </c>
      <c r="E11" s="603"/>
      <c r="F11" s="603"/>
      <c r="G11" s="603"/>
      <c r="H11" s="603"/>
      <c r="I11" s="604"/>
      <c r="J11" s="19"/>
      <c r="K11" s="151">
        <v>1.1000000000000001</v>
      </c>
      <c r="L11" s="151" t="s">
        <v>118</v>
      </c>
      <c r="M11" s="106"/>
    </row>
    <row r="12" spans="1:13" s="104" customFormat="1" ht="202.5" hidden="1" customHeight="1" x14ac:dyDescent="0.2">
      <c r="A12" s="19"/>
      <c r="B12" s="596" t="s">
        <v>212</v>
      </c>
      <c r="C12" s="597"/>
      <c r="D12" s="600" t="s">
        <v>213</v>
      </c>
      <c r="E12" s="601"/>
      <c r="F12" s="601"/>
      <c r="G12" s="601"/>
      <c r="H12" s="601"/>
      <c r="I12" s="602"/>
      <c r="J12" s="19"/>
      <c r="K12" s="151">
        <v>1.1000000000000001</v>
      </c>
      <c r="L12" s="151" t="s">
        <v>118</v>
      </c>
      <c r="M12" s="106"/>
    </row>
    <row r="13" spans="1:13" s="104" customFormat="1" ht="202.5" hidden="1" customHeight="1" x14ac:dyDescent="0.2">
      <c r="A13" s="19"/>
      <c r="B13" s="598"/>
      <c r="C13" s="599"/>
      <c r="D13" s="517"/>
      <c r="E13" s="518"/>
      <c r="F13" s="518"/>
      <c r="G13" s="518"/>
      <c r="H13" s="518"/>
      <c r="I13" s="519"/>
      <c r="J13" s="19"/>
      <c r="K13" s="151"/>
      <c r="L13" s="151"/>
      <c r="M13" s="106"/>
    </row>
    <row r="14" spans="1:13" s="27" customFormat="1" ht="42" hidden="1" customHeight="1" x14ac:dyDescent="0.2">
      <c r="B14" s="526" t="s">
        <v>214</v>
      </c>
      <c r="C14" s="527"/>
      <c r="D14" s="503" t="s">
        <v>215</v>
      </c>
      <c r="E14" s="503"/>
      <c r="F14" s="503"/>
      <c r="G14" s="503"/>
      <c r="H14" s="503"/>
      <c r="I14" s="504"/>
      <c r="J14" s="2"/>
      <c r="K14" s="151">
        <v>1.1000000000000001</v>
      </c>
      <c r="L14" s="151" t="s">
        <v>118</v>
      </c>
      <c r="M14" s="151"/>
    </row>
    <row r="15" spans="1:13" s="27" customFormat="1" ht="17.25" hidden="1" customHeight="1" thickBot="1" x14ac:dyDescent="0.25">
      <c r="B15" s="562" t="s">
        <v>216</v>
      </c>
      <c r="C15" s="563"/>
      <c r="D15" s="509" t="s">
        <v>217</v>
      </c>
      <c r="E15" s="509"/>
      <c r="F15" s="509"/>
      <c r="G15" s="509"/>
      <c r="H15" s="509"/>
      <c r="I15" s="510"/>
      <c r="J15" s="2"/>
      <c r="K15" s="151">
        <v>1.1000000000000001</v>
      </c>
      <c r="L15" s="151" t="s">
        <v>118</v>
      </c>
      <c r="M15" s="151"/>
    </row>
    <row r="16" spans="1:13" s="27" customFormat="1" ht="7.5" hidden="1" customHeight="1" thickBot="1" x14ac:dyDescent="0.25">
      <c r="B16" s="167"/>
      <c r="C16" s="167"/>
      <c r="D16" s="20"/>
      <c r="E16" s="20"/>
      <c r="F16" s="20"/>
      <c r="G16" s="20"/>
      <c r="H16" s="20"/>
      <c r="I16" s="20"/>
      <c r="J16" s="2"/>
      <c r="K16" s="151">
        <v>1.1000000000000001</v>
      </c>
      <c r="L16" s="151" t="s">
        <v>118</v>
      </c>
      <c r="M16" s="61"/>
    </row>
    <row r="17" spans="1:13" s="61" customFormat="1" ht="30" hidden="1" customHeight="1" x14ac:dyDescent="0.2">
      <c r="B17" s="558" t="s">
        <v>218</v>
      </c>
      <c r="C17" s="559"/>
      <c r="D17" s="559"/>
      <c r="E17" s="287" t="s">
        <v>219</v>
      </c>
      <c r="F17" s="287" t="s">
        <v>220</v>
      </c>
      <c r="G17" s="287" t="s">
        <v>221</v>
      </c>
      <c r="H17" s="287" t="s">
        <v>222</v>
      </c>
      <c r="I17" s="169" t="s">
        <v>223</v>
      </c>
      <c r="J17" s="20"/>
      <c r="K17" s="151">
        <v>1.1000000000000001</v>
      </c>
      <c r="L17" s="151" t="s">
        <v>118</v>
      </c>
    </row>
    <row r="18" spans="1:13" s="27" customFormat="1" ht="16.5" hidden="1" customHeight="1" x14ac:dyDescent="0.2">
      <c r="B18" s="564" t="s">
        <v>224</v>
      </c>
      <c r="C18" s="565"/>
      <c r="D18" s="565"/>
      <c r="E18" s="588" t="s">
        <v>225</v>
      </c>
      <c r="F18" s="588" t="s">
        <v>226</v>
      </c>
      <c r="G18" s="95" t="s">
        <v>227</v>
      </c>
      <c r="H18" s="162">
        <v>0</v>
      </c>
      <c r="I18" s="592" t="str">
        <f>H26</f>
        <v>N/A</v>
      </c>
      <c r="K18" s="151">
        <v>1.1000000000000001</v>
      </c>
      <c r="L18" s="151" t="s">
        <v>118</v>
      </c>
      <c r="M18" s="61"/>
    </row>
    <row r="19" spans="1:13" s="27" customFormat="1" ht="25.5" hidden="1" x14ac:dyDescent="0.2">
      <c r="B19" s="564"/>
      <c r="C19" s="565"/>
      <c r="D19" s="565"/>
      <c r="E19" s="589"/>
      <c r="F19" s="588"/>
      <c r="G19" s="95" t="s">
        <v>228</v>
      </c>
      <c r="H19" s="163">
        <v>2</v>
      </c>
      <c r="I19" s="592"/>
      <c r="K19" s="151">
        <v>1.1000000000000001</v>
      </c>
      <c r="L19" s="151" t="s">
        <v>118</v>
      </c>
      <c r="M19" s="61"/>
    </row>
    <row r="20" spans="1:13" s="27" customFormat="1" ht="39" hidden="1" customHeight="1" x14ac:dyDescent="0.2">
      <c r="B20" s="564"/>
      <c r="C20" s="565"/>
      <c r="D20" s="565"/>
      <c r="E20" s="589"/>
      <c r="F20" s="588"/>
      <c r="G20" s="95" t="s">
        <v>229</v>
      </c>
      <c r="H20" s="164">
        <v>4</v>
      </c>
      <c r="I20" s="592"/>
      <c r="K20" s="151">
        <v>1.1000000000000001</v>
      </c>
      <c r="L20" s="151" t="s">
        <v>118</v>
      </c>
      <c r="M20" s="61"/>
    </row>
    <row r="21" spans="1:13" s="27" customFormat="1" ht="57" hidden="1" customHeight="1" x14ac:dyDescent="0.2">
      <c r="B21" s="564"/>
      <c r="C21" s="565"/>
      <c r="D21" s="565"/>
      <c r="E21" s="589"/>
      <c r="F21" s="588"/>
      <c r="G21" s="95" t="s">
        <v>230</v>
      </c>
      <c r="H21" s="165">
        <v>6</v>
      </c>
      <c r="I21" s="592"/>
      <c r="K21" s="151">
        <v>1.1000000000000001</v>
      </c>
      <c r="L21" s="151" t="s">
        <v>118</v>
      </c>
      <c r="M21" s="61"/>
    </row>
    <row r="22" spans="1:13" s="27" customFormat="1" ht="80.25" hidden="1" customHeight="1" x14ac:dyDescent="0.2">
      <c r="B22" s="564"/>
      <c r="C22" s="565"/>
      <c r="D22" s="565"/>
      <c r="E22" s="589"/>
      <c r="F22" s="588"/>
      <c r="G22" s="219" t="s">
        <v>231</v>
      </c>
      <c r="H22" s="166">
        <v>8</v>
      </c>
      <c r="I22" s="592"/>
      <c r="K22" s="151">
        <v>1.1000000000000001</v>
      </c>
      <c r="L22" s="151" t="s">
        <v>118</v>
      </c>
      <c r="M22" s="61"/>
    </row>
    <row r="23" spans="1:13" s="27" customFormat="1" ht="51.75" hidden="1" thickBot="1" x14ac:dyDescent="0.25">
      <c r="B23" s="566"/>
      <c r="C23" s="567"/>
      <c r="D23" s="567"/>
      <c r="E23" s="590"/>
      <c r="F23" s="591"/>
      <c r="G23" s="96" t="s">
        <v>232</v>
      </c>
      <c r="H23" s="170">
        <v>10</v>
      </c>
      <c r="I23" s="593"/>
      <c r="K23" s="151">
        <v>1.1000000000000001</v>
      </c>
      <c r="L23" s="151" t="s">
        <v>118</v>
      </c>
      <c r="M23" s="61"/>
    </row>
    <row r="24" spans="1:13" s="27" customFormat="1" ht="7.5" hidden="1" customHeight="1" thickBot="1" x14ac:dyDescent="0.25">
      <c r="B24" s="168"/>
      <c r="C24" s="168"/>
      <c r="D24" s="168"/>
      <c r="E24" s="168"/>
      <c r="F24" s="168"/>
      <c r="G24" s="168"/>
      <c r="H24" s="168"/>
      <c r="I24" s="168"/>
      <c r="K24" s="151">
        <v>1.1000000000000001</v>
      </c>
      <c r="L24" s="151" t="s">
        <v>118</v>
      </c>
      <c r="M24" s="61"/>
    </row>
    <row r="25" spans="1:13" s="26" customFormat="1" ht="22.15" hidden="1" customHeight="1" thickBot="1" x14ac:dyDescent="0.25">
      <c r="B25" s="605" t="s">
        <v>233</v>
      </c>
      <c r="C25" s="533"/>
      <c r="D25" s="533"/>
      <c r="E25" s="533"/>
      <c r="F25" s="533"/>
      <c r="G25" s="533"/>
      <c r="H25" s="533"/>
      <c r="I25" s="534"/>
      <c r="K25" s="151">
        <v>1.1000000000000001</v>
      </c>
      <c r="L25" s="151" t="s">
        <v>118</v>
      </c>
      <c r="M25" s="107"/>
    </row>
    <row r="26" spans="1:13" s="29" customFormat="1" ht="16.899999999999999" hidden="1" customHeight="1" thickBot="1" x14ac:dyDescent="0.3">
      <c r="A26" s="34"/>
      <c r="B26" s="60" t="s">
        <v>234</v>
      </c>
      <c r="C26" s="606" t="s">
        <v>235</v>
      </c>
      <c r="D26" s="607"/>
      <c r="E26" s="607"/>
      <c r="F26" s="607"/>
      <c r="G26" s="608"/>
      <c r="H26" s="547" t="s">
        <v>236</v>
      </c>
      <c r="I26" s="548"/>
      <c r="K26" s="63">
        <v>1.1000000000000001</v>
      </c>
      <c r="L26" s="151" t="s">
        <v>118</v>
      </c>
      <c r="M26" s="108"/>
    </row>
    <row r="27" spans="1:13" s="51" customFormat="1" ht="69" hidden="1" customHeight="1" thickBot="1" x14ac:dyDescent="0.25">
      <c r="A27" s="47"/>
      <c r="B27" s="65" t="s">
        <v>237</v>
      </c>
      <c r="C27" s="52" t="s">
        <v>234</v>
      </c>
      <c r="D27" s="537" t="s">
        <v>238</v>
      </c>
      <c r="E27" s="538"/>
      <c r="F27" s="538"/>
      <c r="G27" s="538"/>
      <c r="H27" s="538"/>
      <c r="I27" s="539"/>
      <c r="K27" s="63">
        <v>1.1000000000000001</v>
      </c>
      <c r="L27" s="151" t="s">
        <v>118</v>
      </c>
      <c r="M27" s="109"/>
    </row>
    <row r="28" spans="1:13" s="27" customFormat="1" ht="7.5" hidden="1" customHeight="1" thickBot="1" x14ac:dyDescent="0.25">
      <c r="K28" s="151">
        <v>1.1000000000000001</v>
      </c>
      <c r="L28" s="151" t="s">
        <v>118</v>
      </c>
      <c r="M28" s="61"/>
    </row>
    <row r="29" spans="1:13" s="51" customFormat="1" ht="69" hidden="1" customHeight="1" thickBot="1" x14ac:dyDescent="0.25">
      <c r="A29" s="47"/>
      <c r="B29" s="65" t="s">
        <v>239</v>
      </c>
      <c r="C29" s="52" t="s">
        <v>234</v>
      </c>
      <c r="D29" s="537" t="s">
        <v>238</v>
      </c>
      <c r="E29" s="538"/>
      <c r="F29" s="538"/>
      <c r="G29" s="538"/>
      <c r="H29" s="538"/>
      <c r="I29" s="539"/>
      <c r="K29" s="63">
        <v>1.1000000000000001</v>
      </c>
      <c r="L29" s="151" t="s">
        <v>118</v>
      </c>
      <c r="M29" s="109"/>
    </row>
    <row r="30" spans="1:13" s="47" customFormat="1" ht="7.5" customHeight="1" thickBot="1" x14ac:dyDescent="0.25">
      <c r="K30" s="151">
        <v>1.1000000000000001</v>
      </c>
      <c r="L30" s="151" t="s">
        <v>118</v>
      </c>
      <c r="M30" s="110"/>
    </row>
    <row r="31" spans="1:13" s="27" customFormat="1" ht="30" customHeight="1" x14ac:dyDescent="0.2">
      <c r="B31" s="493" t="s">
        <v>205</v>
      </c>
      <c r="C31" s="494"/>
      <c r="D31" s="494"/>
      <c r="E31" s="494"/>
      <c r="F31" s="494"/>
      <c r="G31" s="494"/>
      <c r="H31" s="494"/>
      <c r="I31" s="495"/>
      <c r="K31" s="151">
        <v>1.4</v>
      </c>
      <c r="L31" s="151" t="s">
        <v>122</v>
      </c>
      <c r="M31" s="61"/>
    </row>
    <row r="32" spans="1:13" s="103" customFormat="1" ht="22.15" customHeight="1" x14ac:dyDescent="0.25">
      <c r="A32" s="27"/>
      <c r="B32" s="549" t="s">
        <v>114</v>
      </c>
      <c r="C32" s="550"/>
      <c r="D32" s="613" t="s">
        <v>240</v>
      </c>
      <c r="E32" s="613"/>
      <c r="F32" s="613"/>
      <c r="G32" s="613"/>
      <c r="H32" s="613"/>
      <c r="I32" s="614"/>
      <c r="J32" s="5"/>
      <c r="K32" s="151">
        <v>1.4</v>
      </c>
      <c r="L32" s="151" t="s">
        <v>122</v>
      </c>
      <c r="M32" s="105"/>
    </row>
    <row r="33" spans="1:13" s="104" customFormat="1" ht="16.5" customHeight="1" x14ac:dyDescent="0.2">
      <c r="A33" s="27"/>
      <c r="B33" s="526" t="s">
        <v>208</v>
      </c>
      <c r="C33" s="527"/>
      <c r="D33" s="505" t="s">
        <v>209</v>
      </c>
      <c r="E33" s="505"/>
      <c r="F33" s="505"/>
      <c r="G33" s="505"/>
      <c r="H33" s="505"/>
      <c r="I33" s="506"/>
      <c r="J33" s="19"/>
      <c r="K33" s="151">
        <v>1.4</v>
      </c>
      <c r="L33" s="151" t="s">
        <v>122</v>
      </c>
      <c r="M33" s="106"/>
    </row>
    <row r="34" spans="1:13" s="104" customFormat="1" ht="16.5" customHeight="1" x14ac:dyDescent="0.2">
      <c r="A34" s="27"/>
      <c r="B34" s="526" t="s">
        <v>241</v>
      </c>
      <c r="C34" s="527"/>
      <c r="D34" s="603" t="s">
        <v>211</v>
      </c>
      <c r="E34" s="603"/>
      <c r="F34" s="603"/>
      <c r="G34" s="603"/>
      <c r="H34" s="603"/>
      <c r="I34" s="604"/>
      <c r="J34" s="19"/>
      <c r="K34" s="151">
        <v>1.4</v>
      </c>
      <c r="L34" s="151" t="s">
        <v>122</v>
      </c>
      <c r="M34" s="106"/>
    </row>
    <row r="35" spans="1:13" s="25" customFormat="1" ht="96.75" customHeight="1" x14ac:dyDescent="0.2">
      <c r="A35" s="27"/>
      <c r="B35" s="521" t="s">
        <v>212</v>
      </c>
      <c r="C35" s="522"/>
      <c r="D35" s="523" t="s">
        <v>242</v>
      </c>
      <c r="E35" s="524"/>
      <c r="F35" s="524"/>
      <c r="G35" s="524"/>
      <c r="H35" s="524"/>
      <c r="I35" s="525"/>
      <c r="J35" s="4"/>
      <c r="K35" s="151">
        <v>1.4</v>
      </c>
      <c r="L35" s="151" t="s">
        <v>122</v>
      </c>
      <c r="M35" s="111"/>
    </row>
    <row r="36" spans="1:13" s="27" customFormat="1" ht="18.75" customHeight="1" x14ac:dyDescent="0.2">
      <c r="B36" s="526" t="s">
        <v>214</v>
      </c>
      <c r="C36" s="527"/>
      <c r="D36" s="551" t="s">
        <v>243</v>
      </c>
      <c r="E36" s="551"/>
      <c r="F36" s="551"/>
      <c r="G36" s="551"/>
      <c r="H36" s="551"/>
      <c r="I36" s="552"/>
      <c r="J36" s="2"/>
      <c r="K36" s="151">
        <v>1.4</v>
      </c>
      <c r="L36" s="151" t="s">
        <v>122</v>
      </c>
      <c r="M36" s="61"/>
    </row>
    <row r="37" spans="1:13" s="27" customFormat="1" ht="18.75" customHeight="1" thickBot="1" x14ac:dyDescent="0.25">
      <c r="B37" s="553" t="s">
        <v>216</v>
      </c>
      <c r="C37" s="554"/>
      <c r="D37" s="556" t="s">
        <v>244</v>
      </c>
      <c r="E37" s="556"/>
      <c r="F37" s="556"/>
      <c r="G37" s="556"/>
      <c r="H37" s="556"/>
      <c r="I37" s="557"/>
      <c r="J37" s="2"/>
      <c r="K37" s="151">
        <v>1.4</v>
      </c>
      <c r="L37" s="151" t="s">
        <v>122</v>
      </c>
      <c r="M37" s="61"/>
    </row>
    <row r="38" spans="1:13" s="27" customFormat="1" ht="7.5" customHeight="1" thickBot="1" x14ac:dyDescent="0.25">
      <c r="B38" s="167"/>
      <c r="C38" s="167"/>
      <c r="D38" s="20"/>
      <c r="E38" s="20"/>
      <c r="F38" s="20"/>
      <c r="G38" s="20"/>
      <c r="H38" s="20"/>
      <c r="I38" s="20"/>
      <c r="J38" s="2"/>
      <c r="K38" s="151">
        <v>1.4</v>
      </c>
      <c r="L38" s="151" t="s">
        <v>122</v>
      </c>
      <c r="M38" s="61"/>
    </row>
    <row r="39" spans="1:13" s="61" customFormat="1" ht="30" customHeight="1" x14ac:dyDescent="0.2">
      <c r="A39" s="27"/>
      <c r="B39" s="558" t="s">
        <v>218</v>
      </c>
      <c r="C39" s="559"/>
      <c r="D39" s="559"/>
      <c r="E39" s="287" t="s">
        <v>219</v>
      </c>
      <c r="F39" s="287" t="s">
        <v>220</v>
      </c>
      <c r="G39" s="287" t="s">
        <v>221</v>
      </c>
      <c r="H39" s="287" t="s">
        <v>222</v>
      </c>
      <c r="I39" s="169" t="s">
        <v>223</v>
      </c>
      <c r="J39" s="20"/>
      <c r="K39" s="151">
        <v>1.4</v>
      </c>
      <c r="L39" s="151" t="s">
        <v>122</v>
      </c>
    </row>
    <row r="40" spans="1:13" s="27" customFormat="1" ht="73.5" customHeight="1" x14ac:dyDescent="0.2">
      <c r="B40" s="609" t="s">
        <v>123</v>
      </c>
      <c r="C40" s="610"/>
      <c r="D40" s="610"/>
      <c r="E40" s="497" t="s">
        <v>245</v>
      </c>
      <c r="F40" s="497" t="s">
        <v>226</v>
      </c>
      <c r="G40" s="161" t="s">
        <v>246</v>
      </c>
      <c r="H40" s="162">
        <v>0</v>
      </c>
      <c r="I40" s="485">
        <f>H48</f>
        <v>0</v>
      </c>
      <c r="K40" s="151">
        <v>1.4</v>
      </c>
      <c r="L40" s="151" t="s">
        <v>122</v>
      </c>
      <c r="M40" s="61"/>
    </row>
    <row r="41" spans="1:13" s="27" customFormat="1" ht="45.75" customHeight="1" x14ac:dyDescent="0.2">
      <c r="B41" s="609"/>
      <c r="C41" s="610"/>
      <c r="D41" s="610"/>
      <c r="E41" s="500"/>
      <c r="F41" s="500"/>
      <c r="G41" s="155" t="s">
        <v>247</v>
      </c>
      <c r="H41" s="163">
        <v>2</v>
      </c>
      <c r="I41" s="485"/>
      <c r="K41" s="151">
        <v>1.4</v>
      </c>
      <c r="L41" s="151" t="s">
        <v>122</v>
      </c>
      <c r="M41" s="61"/>
    </row>
    <row r="42" spans="1:13" s="27" customFormat="1" ht="41.25" customHeight="1" x14ac:dyDescent="0.2">
      <c r="B42" s="609"/>
      <c r="C42" s="610"/>
      <c r="D42" s="610"/>
      <c r="E42" s="500"/>
      <c r="F42" s="500"/>
      <c r="G42" s="155" t="s">
        <v>248</v>
      </c>
      <c r="H42" s="164">
        <v>4</v>
      </c>
      <c r="I42" s="485"/>
      <c r="K42" s="151">
        <v>1.4</v>
      </c>
      <c r="L42" s="151" t="s">
        <v>122</v>
      </c>
      <c r="M42" s="61"/>
    </row>
    <row r="43" spans="1:13" s="27" customFormat="1" ht="43.5" customHeight="1" x14ac:dyDescent="0.2">
      <c r="B43" s="609"/>
      <c r="C43" s="610"/>
      <c r="D43" s="610"/>
      <c r="E43" s="500"/>
      <c r="F43" s="500"/>
      <c r="G43" s="161" t="s">
        <v>249</v>
      </c>
      <c r="H43" s="165">
        <v>6</v>
      </c>
      <c r="I43" s="485"/>
      <c r="K43" s="151">
        <v>1.4</v>
      </c>
      <c r="L43" s="151" t="s">
        <v>122</v>
      </c>
      <c r="M43" s="61"/>
    </row>
    <row r="44" spans="1:13" s="27" customFormat="1" ht="42" customHeight="1" x14ac:dyDescent="0.2">
      <c r="B44" s="609"/>
      <c r="C44" s="610"/>
      <c r="D44" s="610"/>
      <c r="E44" s="500"/>
      <c r="F44" s="500"/>
      <c r="G44" s="161" t="s">
        <v>250</v>
      </c>
      <c r="H44" s="166">
        <v>8</v>
      </c>
      <c r="I44" s="485"/>
      <c r="K44" s="151">
        <v>1.4</v>
      </c>
      <c r="L44" s="151" t="s">
        <v>122</v>
      </c>
      <c r="M44" s="61"/>
    </row>
    <row r="45" spans="1:13" s="27" customFormat="1" ht="49.5" customHeight="1" thickBot="1" x14ac:dyDescent="0.25">
      <c r="B45" s="611"/>
      <c r="C45" s="612"/>
      <c r="D45" s="612"/>
      <c r="E45" s="499"/>
      <c r="F45" s="499"/>
      <c r="G45" s="171" t="s">
        <v>251</v>
      </c>
      <c r="H45" s="170">
        <v>10</v>
      </c>
      <c r="I45" s="486"/>
      <c r="K45" s="151">
        <v>1.4</v>
      </c>
      <c r="L45" s="151" t="s">
        <v>122</v>
      </c>
      <c r="M45" s="61"/>
    </row>
    <row r="46" spans="1:13" s="27" customFormat="1" ht="7.5" customHeight="1" thickBot="1" x14ac:dyDescent="0.25">
      <c r="B46" s="555"/>
      <c r="C46" s="555"/>
      <c r="D46" s="555"/>
      <c r="E46" s="555"/>
      <c r="F46" s="555"/>
      <c r="G46" s="555"/>
      <c r="H46" s="555"/>
      <c r="I46" s="555"/>
      <c r="K46" s="151">
        <v>1.4</v>
      </c>
      <c r="L46" s="151" t="s">
        <v>122</v>
      </c>
      <c r="M46" s="61"/>
    </row>
    <row r="47" spans="1:13" s="26" customFormat="1" ht="22.15" customHeight="1" thickBot="1" x14ac:dyDescent="0.25">
      <c r="A47" s="27"/>
      <c r="B47" s="532" t="s">
        <v>252</v>
      </c>
      <c r="C47" s="533"/>
      <c r="D47" s="533"/>
      <c r="E47" s="533"/>
      <c r="F47" s="533"/>
      <c r="G47" s="533"/>
      <c r="H47" s="533"/>
      <c r="I47" s="534"/>
      <c r="K47" s="151">
        <v>1.4</v>
      </c>
      <c r="L47" s="151" t="s">
        <v>122</v>
      </c>
      <c r="M47" s="107"/>
    </row>
    <row r="48" spans="1:13" s="29" customFormat="1" ht="16.899999999999999" customHeight="1" thickBot="1" x14ac:dyDescent="0.25">
      <c r="A48" s="27"/>
      <c r="B48" s="62" t="s">
        <v>253</v>
      </c>
      <c r="C48" s="528" t="s">
        <v>235</v>
      </c>
      <c r="D48" s="529"/>
      <c r="E48" s="529"/>
      <c r="F48" s="529"/>
      <c r="G48" s="530"/>
      <c r="H48" s="531"/>
      <c r="I48" s="531"/>
      <c r="K48" s="151">
        <v>1.4</v>
      </c>
      <c r="L48" s="151" t="s">
        <v>122</v>
      </c>
      <c r="M48" s="108"/>
    </row>
    <row r="49" spans="1:13" s="51" customFormat="1" ht="69" customHeight="1" thickBot="1" x14ac:dyDescent="0.25">
      <c r="A49" s="47"/>
      <c r="B49" s="65" t="s">
        <v>237</v>
      </c>
      <c r="C49" s="52" t="s">
        <v>253</v>
      </c>
      <c r="D49" s="537"/>
      <c r="E49" s="538"/>
      <c r="F49" s="538"/>
      <c r="G49" s="538"/>
      <c r="H49" s="538"/>
      <c r="I49" s="539"/>
      <c r="K49" s="151">
        <v>1.4</v>
      </c>
      <c r="L49" s="151" t="s">
        <v>122</v>
      </c>
      <c r="M49" s="109"/>
    </row>
    <row r="50" spans="1:13" s="27" customFormat="1" ht="7.5" customHeight="1" thickBot="1" x14ac:dyDescent="0.25">
      <c r="K50" s="151">
        <v>1.1000000000000001</v>
      </c>
      <c r="L50" s="151" t="s">
        <v>118</v>
      </c>
      <c r="M50" s="61"/>
    </row>
    <row r="51" spans="1:13" s="51" customFormat="1" ht="69" customHeight="1" thickBot="1" x14ac:dyDescent="0.25">
      <c r="A51" s="47"/>
      <c r="B51" s="65" t="s">
        <v>239</v>
      </c>
      <c r="C51" s="52" t="s">
        <v>253</v>
      </c>
      <c r="D51" s="537"/>
      <c r="E51" s="538"/>
      <c r="F51" s="538"/>
      <c r="G51" s="538"/>
      <c r="H51" s="538"/>
      <c r="I51" s="539"/>
      <c r="K51" s="151">
        <v>1.4</v>
      </c>
      <c r="L51" s="151" t="s">
        <v>122</v>
      </c>
      <c r="M51" s="109"/>
    </row>
    <row r="52" spans="1:13" ht="7.5" customHeight="1" x14ac:dyDescent="0.2">
      <c r="K52" s="151">
        <v>1.4</v>
      </c>
      <c r="L52" s="151" t="s">
        <v>122</v>
      </c>
    </row>
    <row r="53" spans="1:13" s="27" customFormat="1" ht="30" hidden="1" customHeight="1" x14ac:dyDescent="0.2">
      <c r="B53" s="493" t="s">
        <v>205</v>
      </c>
      <c r="C53" s="494"/>
      <c r="D53" s="494"/>
      <c r="E53" s="494"/>
      <c r="F53" s="494"/>
      <c r="G53" s="494"/>
      <c r="H53" s="494"/>
      <c r="I53" s="495"/>
      <c r="K53" s="151">
        <v>1.2</v>
      </c>
      <c r="L53" s="151" t="s">
        <v>254</v>
      </c>
      <c r="M53" s="61"/>
    </row>
    <row r="54" spans="1:13" s="26" customFormat="1" ht="22.15" hidden="1" customHeight="1" x14ac:dyDescent="0.25">
      <c r="A54" s="5"/>
      <c r="B54" s="511" t="s">
        <v>114</v>
      </c>
      <c r="C54" s="512"/>
      <c r="D54" s="535" t="s">
        <v>255</v>
      </c>
      <c r="E54" s="535"/>
      <c r="F54" s="535"/>
      <c r="G54" s="535"/>
      <c r="H54" s="535"/>
      <c r="I54" s="536"/>
      <c r="J54" s="5"/>
    </row>
    <row r="55" spans="1:13" s="104" customFormat="1" ht="16.5" hidden="1" customHeight="1" x14ac:dyDescent="0.2">
      <c r="A55" s="19"/>
      <c r="B55" s="515" t="s">
        <v>208</v>
      </c>
      <c r="C55" s="520"/>
      <c r="D55" s="505" t="s">
        <v>209</v>
      </c>
      <c r="E55" s="505"/>
      <c r="F55" s="505"/>
      <c r="G55" s="505"/>
      <c r="H55" s="505"/>
      <c r="I55" s="506"/>
      <c r="J55" s="19"/>
    </row>
    <row r="56" spans="1:13" s="104" customFormat="1" ht="16.5" hidden="1" customHeight="1" x14ac:dyDescent="0.2">
      <c r="A56" s="19"/>
      <c r="B56" s="515" t="s">
        <v>241</v>
      </c>
      <c r="C56" s="520"/>
      <c r="D56" s="505" t="s">
        <v>211</v>
      </c>
      <c r="E56" s="505"/>
      <c r="F56" s="505"/>
      <c r="G56" s="505"/>
      <c r="H56" s="505"/>
      <c r="I56" s="506"/>
      <c r="J56" s="19"/>
    </row>
    <row r="57" spans="1:13" s="104" customFormat="1" ht="342" hidden="1" customHeight="1" x14ac:dyDescent="0.2">
      <c r="A57" s="19"/>
      <c r="B57" s="515" t="s">
        <v>212</v>
      </c>
      <c r="C57" s="516"/>
      <c r="D57" s="517" t="s">
        <v>256</v>
      </c>
      <c r="E57" s="518"/>
      <c r="F57" s="518"/>
      <c r="G57" s="518"/>
      <c r="H57" s="518"/>
      <c r="I57" s="519"/>
      <c r="J57" s="19"/>
    </row>
    <row r="58" spans="1:13" s="34" customFormat="1" ht="19.5" hidden="1" customHeight="1" x14ac:dyDescent="0.2">
      <c r="A58" s="27"/>
      <c r="B58" s="501" t="s">
        <v>214</v>
      </c>
      <c r="C58" s="502"/>
      <c r="D58" s="503" t="s">
        <v>257</v>
      </c>
      <c r="E58" s="503"/>
      <c r="F58" s="503"/>
      <c r="G58" s="503"/>
      <c r="H58" s="503"/>
      <c r="I58" s="504"/>
      <c r="J58" s="2"/>
    </row>
    <row r="59" spans="1:13" s="34" customFormat="1" ht="24" hidden="1" customHeight="1" thickBot="1" x14ac:dyDescent="0.25">
      <c r="A59" s="27"/>
      <c r="B59" s="507" t="s">
        <v>216</v>
      </c>
      <c r="C59" s="508"/>
      <c r="D59" s="509" t="s">
        <v>258</v>
      </c>
      <c r="E59" s="509"/>
      <c r="F59" s="509"/>
      <c r="G59" s="509"/>
      <c r="H59" s="509"/>
      <c r="I59" s="510"/>
      <c r="J59" s="2"/>
    </row>
    <row r="60" spans="1:13" s="34" customFormat="1" ht="7.5" hidden="1" customHeight="1" thickBot="1" x14ac:dyDescent="0.25">
      <c r="A60" s="27"/>
      <c r="B60" s="172"/>
      <c r="C60" s="172"/>
      <c r="D60" s="23"/>
      <c r="E60" s="23"/>
      <c r="F60" s="23"/>
      <c r="G60" s="23"/>
      <c r="H60" s="23"/>
      <c r="I60" s="23"/>
      <c r="J60" s="2"/>
    </row>
    <row r="61" spans="1:13" s="47" customFormat="1" ht="30" hidden="1" customHeight="1" x14ac:dyDescent="0.2">
      <c r="A61" s="61"/>
      <c r="B61" s="513" t="s">
        <v>218</v>
      </c>
      <c r="C61" s="514"/>
      <c r="D61" s="514"/>
      <c r="E61" s="286" t="s">
        <v>219</v>
      </c>
      <c r="F61" s="286" t="s">
        <v>220</v>
      </c>
      <c r="G61" s="286" t="s">
        <v>221</v>
      </c>
      <c r="H61" s="286" t="s">
        <v>222</v>
      </c>
      <c r="I61" s="173" t="s">
        <v>223</v>
      </c>
      <c r="J61" s="23"/>
    </row>
    <row r="62" spans="1:13" s="27" customFormat="1" ht="22.5" hidden="1" customHeight="1" x14ac:dyDescent="0.2">
      <c r="B62" s="496" t="s">
        <v>259</v>
      </c>
      <c r="C62" s="497"/>
      <c r="D62" s="497"/>
      <c r="E62" s="497"/>
      <c r="F62" s="497"/>
      <c r="G62" s="292" t="s">
        <v>227</v>
      </c>
      <c r="H62" s="162">
        <v>0</v>
      </c>
      <c r="I62" s="485" t="str">
        <f>H70</f>
        <v>N/A</v>
      </c>
    </row>
    <row r="63" spans="1:13" s="27" customFormat="1" ht="39" hidden="1" customHeight="1" x14ac:dyDescent="0.2">
      <c r="B63" s="496"/>
      <c r="C63" s="497"/>
      <c r="D63" s="497"/>
      <c r="E63" s="500"/>
      <c r="F63" s="500"/>
      <c r="G63" s="292" t="s">
        <v>260</v>
      </c>
      <c r="H63" s="163">
        <v>2</v>
      </c>
      <c r="I63" s="485"/>
    </row>
    <row r="64" spans="1:13" s="27" customFormat="1" ht="56.25" hidden="1" customHeight="1" x14ac:dyDescent="0.2">
      <c r="B64" s="496"/>
      <c r="C64" s="497"/>
      <c r="D64" s="497"/>
      <c r="E64" s="500"/>
      <c r="F64" s="500"/>
      <c r="G64" s="292" t="s">
        <v>261</v>
      </c>
      <c r="H64" s="164">
        <v>4</v>
      </c>
      <c r="I64" s="485"/>
    </row>
    <row r="65" spans="1:18" s="103" customFormat="1" ht="48" hidden="1" customHeight="1" x14ac:dyDescent="0.25">
      <c r="A65" s="27"/>
      <c r="B65" s="496"/>
      <c r="C65" s="497"/>
      <c r="D65" s="497"/>
      <c r="E65" s="500"/>
      <c r="F65" s="500"/>
      <c r="G65" s="292" t="s">
        <v>262</v>
      </c>
      <c r="H65" s="165">
        <v>6</v>
      </c>
      <c r="I65" s="485"/>
      <c r="J65" s="27"/>
    </row>
    <row r="66" spans="1:18" s="25" customFormat="1" ht="53.25" hidden="1" customHeight="1" x14ac:dyDescent="0.2">
      <c r="A66" s="27"/>
      <c r="B66" s="496"/>
      <c r="C66" s="497"/>
      <c r="D66" s="497"/>
      <c r="E66" s="500"/>
      <c r="F66" s="500"/>
      <c r="G66" s="141" t="s">
        <v>263</v>
      </c>
      <c r="H66" s="166">
        <v>8</v>
      </c>
      <c r="I66" s="485"/>
      <c r="J66" s="27"/>
    </row>
    <row r="67" spans="1:18" s="27" customFormat="1" ht="84.75" hidden="1" customHeight="1" thickBot="1" x14ac:dyDescent="0.25">
      <c r="B67" s="498"/>
      <c r="C67" s="499"/>
      <c r="D67" s="499"/>
      <c r="E67" s="499"/>
      <c r="F67" s="499"/>
      <c r="G67" s="142" t="s">
        <v>264</v>
      </c>
      <c r="H67" s="170">
        <v>10</v>
      </c>
      <c r="I67" s="486"/>
    </row>
    <row r="68" spans="1:18" s="27" customFormat="1" ht="7.5" hidden="1" customHeight="1" thickBot="1" x14ac:dyDescent="0.25">
      <c r="B68" s="75"/>
      <c r="C68" s="75"/>
      <c r="D68" s="75"/>
      <c r="E68" s="28"/>
      <c r="F68" s="28"/>
      <c r="G68" s="140"/>
      <c r="H68" s="76"/>
      <c r="I68" s="77"/>
    </row>
    <row r="69" spans="1:18" s="29" customFormat="1" ht="16.149999999999999" hidden="1" customHeight="1" thickBot="1" x14ac:dyDescent="0.3">
      <c r="A69" s="34"/>
      <c r="B69" s="487" t="s">
        <v>252</v>
      </c>
      <c r="C69" s="488"/>
      <c r="D69" s="488"/>
      <c r="E69" s="488"/>
      <c r="F69" s="488"/>
      <c r="G69" s="489"/>
      <c r="H69" s="489"/>
      <c r="I69" s="490"/>
    </row>
    <row r="70" spans="1:18" ht="17.45" hidden="1" customHeight="1" thickBot="1" x14ac:dyDescent="0.25">
      <c r="A70" s="47"/>
      <c r="B70" s="285" t="s">
        <v>265</v>
      </c>
      <c r="C70" s="482" t="s">
        <v>235</v>
      </c>
      <c r="D70" s="483"/>
      <c r="E70" s="483"/>
      <c r="F70" s="483"/>
      <c r="G70" s="484"/>
      <c r="H70" s="491" t="s">
        <v>236</v>
      </c>
      <c r="I70" s="492"/>
      <c r="J70" s="51"/>
      <c r="K70" s="50"/>
      <c r="L70" s="50"/>
      <c r="M70" s="50"/>
    </row>
    <row r="71" spans="1:18" ht="69" hidden="1" customHeight="1" thickBot="1" x14ac:dyDescent="0.25">
      <c r="A71" s="47"/>
      <c r="B71" s="65" t="s">
        <v>237</v>
      </c>
      <c r="C71" s="285" t="s">
        <v>265</v>
      </c>
      <c r="D71" s="540" t="s">
        <v>238</v>
      </c>
      <c r="E71" s="541"/>
      <c r="F71" s="541"/>
      <c r="G71" s="541"/>
      <c r="H71" s="541"/>
      <c r="I71" s="542"/>
      <c r="J71" s="51"/>
      <c r="K71" s="50"/>
      <c r="L71" s="50"/>
      <c r="M71" s="143"/>
      <c r="N71" s="143"/>
      <c r="O71" s="143"/>
      <c r="P71" s="143"/>
      <c r="Q71" s="143"/>
      <c r="R71" s="143"/>
    </row>
    <row r="72" spans="1:18" ht="7.5" hidden="1" customHeight="1" thickBot="1" x14ac:dyDescent="0.25">
      <c r="B72" s="543"/>
      <c r="C72" s="543"/>
      <c r="D72" s="543"/>
      <c r="E72" s="543"/>
      <c r="F72" s="543"/>
      <c r="G72" s="543"/>
      <c r="H72" s="543"/>
      <c r="I72" s="543"/>
      <c r="K72" s="50"/>
      <c r="L72" s="50"/>
      <c r="M72" s="50"/>
    </row>
    <row r="73" spans="1:18" ht="69" hidden="1" customHeight="1" thickBot="1" x14ac:dyDescent="0.25">
      <c r="B73" s="65" t="s">
        <v>239</v>
      </c>
      <c r="C73" s="49" t="s">
        <v>265</v>
      </c>
      <c r="D73" s="544" t="s">
        <v>238</v>
      </c>
      <c r="E73" s="545"/>
      <c r="F73" s="545"/>
      <c r="G73" s="545"/>
      <c r="H73" s="545"/>
      <c r="I73" s="546"/>
      <c r="K73" s="50"/>
      <c r="L73" s="50"/>
      <c r="M73" s="50"/>
    </row>
    <row r="74" spans="1:18" ht="7.5" hidden="1" customHeight="1" thickBot="1" x14ac:dyDescent="0.25">
      <c r="K74" s="151">
        <v>1.4</v>
      </c>
      <c r="L74" s="151" t="s">
        <v>122</v>
      </c>
    </row>
    <row r="75" spans="1:18" s="27" customFormat="1" ht="30" hidden="1" customHeight="1" x14ac:dyDescent="0.2">
      <c r="B75" s="493" t="s">
        <v>205</v>
      </c>
      <c r="C75" s="494"/>
      <c r="D75" s="494"/>
      <c r="E75" s="494"/>
      <c r="F75" s="494"/>
      <c r="G75" s="494"/>
      <c r="H75" s="494"/>
      <c r="I75" s="495"/>
      <c r="K75" s="151">
        <v>1.2</v>
      </c>
      <c r="L75" s="151" t="s">
        <v>254</v>
      </c>
      <c r="M75" s="61"/>
    </row>
    <row r="76" spans="1:18" s="26" customFormat="1" ht="22.15" hidden="1" customHeight="1" x14ac:dyDescent="0.25">
      <c r="A76" s="5"/>
      <c r="B76" s="511" t="s">
        <v>114</v>
      </c>
      <c r="C76" s="512"/>
      <c r="D76" s="594" t="s">
        <v>266</v>
      </c>
      <c r="E76" s="594"/>
      <c r="F76" s="594"/>
      <c r="G76" s="594"/>
      <c r="H76" s="594"/>
      <c r="I76" s="595"/>
      <c r="J76" s="5"/>
    </row>
    <row r="77" spans="1:18" s="104" customFormat="1" ht="16.5" hidden="1" customHeight="1" x14ac:dyDescent="0.2">
      <c r="A77" s="19"/>
      <c r="B77" s="515" t="s">
        <v>208</v>
      </c>
      <c r="C77" s="520"/>
      <c r="D77" s="505" t="s">
        <v>209</v>
      </c>
      <c r="E77" s="505"/>
      <c r="F77" s="505"/>
      <c r="G77" s="505"/>
      <c r="H77" s="505"/>
      <c r="I77" s="506"/>
      <c r="J77" s="19"/>
    </row>
    <row r="78" spans="1:18" s="104" customFormat="1" ht="16.5" hidden="1" customHeight="1" x14ac:dyDescent="0.2">
      <c r="A78" s="19"/>
      <c r="B78" s="515" t="s">
        <v>241</v>
      </c>
      <c r="C78" s="520"/>
      <c r="D78" s="505" t="s">
        <v>211</v>
      </c>
      <c r="E78" s="505"/>
      <c r="F78" s="505"/>
      <c r="G78" s="505"/>
      <c r="H78" s="505"/>
      <c r="I78" s="506"/>
      <c r="J78" s="19"/>
    </row>
    <row r="79" spans="1:18" s="104" customFormat="1" ht="296.25" hidden="1" customHeight="1" x14ac:dyDescent="0.2">
      <c r="A79" s="19"/>
      <c r="B79" s="515" t="s">
        <v>212</v>
      </c>
      <c r="C79" s="516"/>
      <c r="D79" s="517" t="s">
        <v>267</v>
      </c>
      <c r="E79" s="518"/>
      <c r="F79" s="518"/>
      <c r="G79" s="518"/>
      <c r="H79" s="518"/>
      <c r="I79" s="519"/>
      <c r="J79" s="19"/>
    </row>
    <row r="80" spans="1:18" s="34" customFormat="1" ht="22.5" hidden="1" customHeight="1" x14ac:dyDescent="0.2">
      <c r="A80" s="27"/>
      <c r="B80" s="501" t="s">
        <v>214</v>
      </c>
      <c r="C80" s="502"/>
      <c r="D80" s="503" t="s">
        <v>268</v>
      </c>
      <c r="E80" s="503"/>
      <c r="F80" s="503"/>
      <c r="G80" s="503"/>
      <c r="H80" s="503"/>
      <c r="I80" s="504"/>
      <c r="J80" s="2"/>
    </row>
    <row r="81" spans="1:18" s="34" customFormat="1" ht="24" hidden="1" customHeight="1" thickBot="1" x14ac:dyDescent="0.25">
      <c r="A81" s="27"/>
      <c r="B81" s="507" t="s">
        <v>216</v>
      </c>
      <c r="C81" s="508"/>
      <c r="D81" s="509" t="s">
        <v>269</v>
      </c>
      <c r="E81" s="509"/>
      <c r="F81" s="509"/>
      <c r="G81" s="509"/>
      <c r="H81" s="509"/>
      <c r="I81" s="510"/>
      <c r="J81" s="2"/>
    </row>
    <row r="82" spans="1:18" s="34" customFormat="1" ht="186.6" hidden="1" customHeight="1" thickBot="1" x14ac:dyDescent="0.25">
      <c r="A82" s="27"/>
      <c r="B82" s="312" t="s">
        <v>270</v>
      </c>
      <c r="C82" s="480" t="s">
        <v>271</v>
      </c>
      <c r="D82" s="481"/>
      <c r="E82" s="313"/>
      <c r="F82" s="313"/>
      <c r="G82" s="313"/>
      <c r="H82" s="313"/>
      <c r="I82" s="314"/>
      <c r="J82" s="2"/>
    </row>
    <row r="83" spans="1:18" s="34" customFormat="1" ht="7.5" hidden="1" customHeight="1" thickBot="1" x14ac:dyDescent="0.25">
      <c r="A83" s="27"/>
      <c r="B83" s="172"/>
      <c r="C83" s="172"/>
      <c r="D83" s="23"/>
      <c r="E83" s="23"/>
      <c r="F83" s="23"/>
      <c r="G83" s="23"/>
      <c r="H83" s="23"/>
      <c r="I83" s="23"/>
      <c r="J83" s="2"/>
    </row>
    <row r="84" spans="1:18" s="47" customFormat="1" ht="30" hidden="1" customHeight="1" x14ac:dyDescent="0.2">
      <c r="A84" s="61"/>
      <c r="B84" s="513" t="s">
        <v>218</v>
      </c>
      <c r="C84" s="514"/>
      <c r="D84" s="514"/>
      <c r="E84" s="286" t="s">
        <v>219</v>
      </c>
      <c r="F84" s="286" t="s">
        <v>220</v>
      </c>
      <c r="G84" s="286" t="s">
        <v>221</v>
      </c>
      <c r="H84" s="286" t="s">
        <v>222</v>
      </c>
      <c r="I84" s="173" t="s">
        <v>223</v>
      </c>
      <c r="J84" s="23"/>
    </row>
    <row r="85" spans="1:18" s="27" customFormat="1" hidden="1" x14ac:dyDescent="0.2">
      <c r="B85" s="496" t="s">
        <v>272</v>
      </c>
      <c r="C85" s="497"/>
      <c r="D85" s="497"/>
      <c r="E85" s="497"/>
      <c r="F85" s="497"/>
      <c r="G85" s="292" t="s">
        <v>273</v>
      </c>
      <c r="H85" s="162">
        <v>0</v>
      </c>
      <c r="I85" s="485" t="str">
        <f>H93</f>
        <v>N/A</v>
      </c>
    </row>
    <row r="86" spans="1:18" s="27" customFormat="1" hidden="1" x14ac:dyDescent="0.2">
      <c r="B86" s="496"/>
      <c r="C86" s="497"/>
      <c r="D86" s="497"/>
      <c r="E86" s="500"/>
      <c r="F86" s="500"/>
      <c r="G86" s="292" t="s">
        <v>274</v>
      </c>
      <c r="H86" s="163">
        <v>2</v>
      </c>
      <c r="I86" s="485"/>
    </row>
    <row r="87" spans="1:18" s="27" customFormat="1" hidden="1" x14ac:dyDescent="0.2">
      <c r="B87" s="496"/>
      <c r="C87" s="497"/>
      <c r="D87" s="497"/>
      <c r="E87" s="500"/>
      <c r="F87" s="500"/>
      <c r="G87" s="292" t="s">
        <v>275</v>
      </c>
      <c r="H87" s="164">
        <v>4</v>
      </c>
      <c r="I87" s="485"/>
    </row>
    <row r="88" spans="1:18" s="103" customFormat="1" ht="15.75" hidden="1" x14ac:dyDescent="0.25">
      <c r="A88" s="27"/>
      <c r="B88" s="496"/>
      <c r="C88" s="497"/>
      <c r="D88" s="497"/>
      <c r="E88" s="500"/>
      <c r="F88" s="500"/>
      <c r="G88" s="292" t="s">
        <v>276</v>
      </c>
      <c r="H88" s="165">
        <v>6</v>
      </c>
      <c r="I88" s="485"/>
      <c r="J88" s="27"/>
    </row>
    <row r="89" spans="1:18" s="25" customFormat="1" hidden="1" x14ac:dyDescent="0.2">
      <c r="A89" s="27"/>
      <c r="B89" s="496"/>
      <c r="C89" s="497"/>
      <c r="D89" s="497"/>
      <c r="E89" s="500"/>
      <c r="F89" s="500"/>
      <c r="G89" s="141" t="s">
        <v>277</v>
      </c>
      <c r="H89" s="166">
        <v>8</v>
      </c>
      <c r="I89" s="485"/>
      <c r="J89" s="27"/>
    </row>
    <row r="90" spans="1:18" s="27" customFormat="1" ht="13.5" hidden="1" thickBot="1" x14ac:dyDescent="0.25">
      <c r="B90" s="498"/>
      <c r="C90" s="499"/>
      <c r="D90" s="499"/>
      <c r="E90" s="499"/>
      <c r="F90" s="499"/>
      <c r="G90" s="142" t="s">
        <v>278</v>
      </c>
      <c r="H90" s="170">
        <v>10</v>
      </c>
      <c r="I90" s="486"/>
    </row>
    <row r="91" spans="1:18" s="27" customFormat="1" ht="7.5" hidden="1" customHeight="1" thickBot="1" x14ac:dyDescent="0.25">
      <c r="B91" s="75"/>
      <c r="C91" s="75"/>
      <c r="D91" s="75"/>
      <c r="E91" s="28"/>
      <c r="F91" s="28"/>
      <c r="G91" s="140"/>
      <c r="H91" s="76"/>
      <c r="I91" s="77"/>
    </row>
    <row r="92" spans="1:18" s="29" customFormat="1" ht="16.149999999999999" hidden="1" customHeight="1" thickBot="1" x14ac:dyDescent="0.3">
      <c r="A92" s="34"/>
      <c r="B92" s="487" t="s">
        <v>252</v>
      </c>
      <c r="C92" s="488"/>
      <c r="D92" s="488"/>
      <c r="E92" s="488"/>
      <c r="F92" s="488"/>
      <c r="G92" s="488"/>
      <c r="H92" s="489"/>
      <c r="I92" s="490"/>
    </row>
    <row r="93" spans="1:18" ht="18" hidden="1" customHeight="1" thickBot="1" x14ac:dyDescent="0.25">
      <c r="A93" s="47"/>
      <c r="B93" s="285" t="s">
        <v>279</v>
      </c>
      <c r="C93" s="482" t="s">
        <v>235</v>
      </c>
      <c r="D93" s="483"/>
      <c r="E93" s="483"/>
      <c r="F93" s="483"/>
      <c r="G93" s="484"/>
      <c r="H93" s="491" t="s">
        <v>236</v>
      </c>
      <c r="I93" s="492"/>
      <c r="J93" s="51"/>
      <c r="K93" s="50"/>
      <c r="L93" s="50"/>
      <c r="M93" s="50"/>
    </row>
    <row r="94" spans="1:18" ht="69" hidden="1" customHeight="1" thickBot="1" x14ac:dyDescent="0.25">
      <c r="A94" s="47"/>
      <c r="B94" s="65" t="s">
        <v>237</v>
      </c>
      <c r="C94" s="285" t="s">
        <v>279</v>
      </c>
      <c r="D94" s="544" t="s">
        <v>238</v>
      </c>
      <c r="E94" s="545"/>
      <c r="F94" s="545"/>
      <c r="G94" s="545"/>
      <c r="H94" s="545"/>
      <c r="I94" s="546"/>
      <c r="J94" s="51"/>
      <c r="K94" s="50"/>
      <c r="L94" s="50"/>
      <c r="M94" s="143"/>
      <c r="N94" s="143"/>
      <c r="O94" s="143"/>
      <c r="P94" s="143"/>
      <c r="Q94" s="143"/>
      <c r="R94" s="143"/>
    </row>
    <row r="95" spans="1:18" ht="7.5" hidden="1" customHeight="1" thickBot="1" x14ac:dyDescent="0.25">
      <c r="B95" s="543"/>
      <c r="C95" s="543"/>
      <c r="D95" s="543"/>
      <c r="E95" s="543"/>
      <c r="F95" s="543"/>
      <c r="G95" s="543"/>
      <c r="H95" s="543"/>
      <c r="I95" s="543"/>
      <c r="K95" s="50"/>
      <c r="L95" s="50"/>
      <c r="M95" s="50"/>
    </row>
    <row r="96" spans="1:18" ht="69" hidden="1" customHeight="1" thickBot="1" x14ac:dyDescent="0.25">
      <c r="B96" s="65" t="s">
        <v>239</v>
      </c>
      <c r="C96" s="49" t="s">
        <v>279</v>
      </c>
      <c r="D96" s="544" t="s">
        <v>238</v>
      </c>
      <c r="E96" s="545"/>
      <c r="F96" s="545"/>
      <c r="G96" s="545"/>
      <c r="H96" s="545"/>
      <c r="I96" s="546"/>
      <c r="K96" s="50"/>
      <c r="L96" s="50"/>
      <c r="M96" s="50"/>
    </row>
    <row r="97" spans="11:12" ht="7.5" customHeight="1" x14ac:dyDescent="0.2">
      <c r="K97" s="151">
        <v>1.4</v>
      </c>
      <c r="L97" s="151" t="s">
        <v>122</v>
      </c>
    </row>
  </sheetData>
  <sheetProtection algorithmName="SHA-512" hashValue="5jrdCYmhwTkKjbZ011CCVf0goLNNOpbh+HUHfp12+pj/FdT08ypAcjUS5lTPa4NSy6AfB6h8cekok/Od3SfyJg==" saltValue="iLupvJSZ1qay34IPAZa8+Q==" spinCount="100000" sheet="1" objects="1" scenarios="1"/>
  <mergeCells count="107">
    <mergeCell ref="D94:I94"/>
    <mergeCell ref="B95:I95"/>
    <mergeCell ref="D96:I96"/>
    <mergeCell ref="D76:I76"/>
    <mergeCell ref="B77:C77"/>
    <mergeCell ref="D77:I77"/>
    <mergeCell ref="I85:I90"/>
    <mergeCell ref="B84:D84"/>
    <mergeCell ref="D10:I10"/>
    <mergeCell ref="B12:C13"/>
    <mergeCell ref="D12:I13"/>
    <mergeCell ref="B11:C11"/>
    <mergeCell ref="D11:I11"/>
    <mergeCell ref="B92:I92"/>
    <mergeCell ref="H93:I93"/>
    <mergeCell ref="B25:I25"/>
    <mergeCell ref="C26:G26"/>
    <mergeCell ref="D51:I51"/>
    <mergeCell ref="B40:D45"/>
    <mergeCell ref="E40:E45"/>
    <mergeCell ref="F40:F45"/>
    <mergeCell ref="D32:I32"/>
    <mergeCell ref="I40:I45"/>
    <mergeCell ref="D34:I34"/>
    <mergeCell ref="B9:C9"/>
    <mergeCell ref="D9:I9"/>
    <mergeCell ref="B15:C15"/>
    <mergeCell ref="D15:I15"/>
    <mergeCell ref="B17:D17"/>
    <mergeCell ref="B18:D23"/>
    <mergeCell ref="L2:M2"/>
    <mergeCell ref="L3:M3"/>
    <mergeCell ref="L4:M4"/>
    <mergeCell ref="L5:M5"/>
    <mergeCell ref="L6:M6"/>
    <mergeCell ref="D4:D5"/>
    <mergeCell ref="D6:D7"/>
    <mergeCell ref="G4:I5"/>
    <mergeCell ref="G6:I7"/>
    <mergeCell ref="B8:I8"/>
    <mergeCell ref="D2:D3"/>
    <mergeCell ref="G2:I3"/>
    <mergeCell ref="B14:C14"/>
    <mergeCell ref="D14:I14"/>
    <mergeCell ref="E18:E23"/>
    <mergeCell ref="F18:F23"/>
    <mergeCell ref="I18:I23"/>
    <mergeCell ref="B10:C10"/>
    <mergeCell ref="B31:I31"/>
    <mergeCell ref="H26:I26"/>
    <mergeCell ref="D27:I27"/>
    <mergeCell ref="D29:I29"/>
    <mergeCell ref="B32:C32"/>
    <mergeCell ref="D36:I36"/>
    <mergeCell ref="B37:C37"/>
    <mergeCell ref="B46:I46"/>
    <mergeCell ref="B36:C36"/>
    <mergeCell ref="D37:I37"/>
    <mergeCell ref="B39:D39"/>
    <mergeCell ref="D78:I78"/>
    <mergeCell ref="B78:C78"/>
    <mergeCell ref="B75:I75"/>
    <mergeCell ref="B35:C35"/>
    <mergeCell ref="D35:I35"/>
    <mergeCell ref="B34:C34"/>
    <mergeCell ref="C48:G48"/>
    <mergeCell ref="H48:I48"/>
    <mergeCell ref="B33:C33"/>
    <mergeCell ref="D33:I33"/>
    <mergeCell ref="B47:I47"/>
    <mergeCell ref="D54:I54"/>
    <mergeCell ref="B55:C55"/>
    <mergeCell ref="D55:I55"/>
    <mergeCell ref="B56:C56"/>
    <mergeCell ref="D49:I49"/>
    <mergeCell ref="B57:C57"/>
    <mergeCell ref="D71:I71"/>
    <mergeCell ref="B72:I72"/>
    <mergeCell ref="D73:I73"/>
    <mergeCell ref="D57:I57"/>
    <mergeCell ref="B58:C58"/>
    <mergeCell ref="D58:I58"/>
    <mergeCell ref="C70:G70"/>
    <mergeCell ref="C82:D82"/>
    <mergeCell ref="C93:G93"/>
    <mergeCell ref="I62:I67"/>
    <mergeCell ref="B69:I69"/>
    <mergeCell ref="H70:I70"/>
    <mergeCell ref="B53:I53"/>
    <mergeCell ref="B85:D90"/>
    <mergeCell ref="E85:E90"/>
    <mergeCell ref="F85:F90"/>
    <mergeCell ref="B80:C80"/>
    <mergeCell ref="D80:I80"/>
    <mergeCell ref="D56:I56"/>
    <mergeCell ref="B81:C81"/>
    <mergeCell ref="D81:I81"/>
    <mergeCell ref="B76:C76"/>
    <mergeCell ref="B59:C59"/>
    <mergeCell ref="D59:I59"/>
    <mergeCell ref="B61:D61"/>
    <mergeCell ref="B62:D67"/>
    <mergeCell ref="E62:E67"/>
    <mergeCell ref="F62:F67"/>
    <mergeCell ref="B79:C79"/>
    <mergeCell ref="D79:I79"/>
    <mergeCell ref="B54:C54"/>
  </mergeCells>
  <dataValidations count="2">
    <dataValidation type="list" allowBlank="1" showInputMessage="1" showErrorMessage="1" sqref="E40:F45 E18:F24">
      <formula1>#REF!</formula1>
    </dataValidation>
    <dataValidation type="list" allowBlank="1" showInputMessage="1" showErrorMessage="1" sqref="H26:I26 H48:I48 H70:I70 H93:I93">
      <formula1>"0,2,4,6,8,10,N/A"</formula1>
    </dataValidation>
  </dataValidations>
  <printOptions horizontalCentered="1"/>
  <pageMargins left="0.25" right="0.25" top="0.38" bottom="0.32" header="0.3" footer="0.3"/>
  <pageSetup paperSize="9" scale="64"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'http://share/Users/smiths7/AppData/Local/OTLocal/share/Workbin/1D31F10.R.O/[Copy of CDF MP_Template_v14.xlsx NE suggestions.xlsx]Ref Sheet'!#REF!</xm:f>
          </x14:formula1>
          <xm:sqref>I68 E62:E68 F68 I91 E85:E91 F91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P172"/>
  <sheetViews>
    <sheetView showGridLines="0" view="pageBreakPreview" zoomScale="90" zoomScaleNormal="80" zoomScaleSheetLayoutView="90" workbookViewId="0">
      <pane ySplit="8" topLeftCell="A69" activePane="bottomLeft" state="frozen"/>
      <selection activeCell="C10" sqref="C10:D10"/>
      <selection pane="bottomLeft" activeCell="D72" sqref="D72:I72"/>
    </sheetView>
  </sheetViews>
  <sheetFormatPr defaultColWidth="2" defaultRowHeight="12.75" x14ac:dyDescent="0.2"/>
  <cols>
    <col min="1" max="1" width="2.7109375" style="50" customWidth="1"/>
    <col min="2" max="3" width="13.28515625" style="50" customWidth="1"/>
    <col min="4" max="4" width="47.42578125" style="50" customWidth="1"/>
    <col min="5" max="6" width="10.140625" style="50" hidden="1" customWidth="1"/>
    <col min="7" max="7" width="47.42578125" style="50" customWidth="1"/>
    <col min="8" max="8" width="8.7109375" style="50" customWidth="1"/>
    <col min="9" max="9" width="13.28515625" style="50" customWidth="1"/>
    <col min="10" max="10" width="2.7109375" style="50" customWidth="1"/>
    <col min="11" max="11" width="4.28515625" style="50" hidden="1" customWidth="1"/>
    <col min="12" max="12" width="5.28515625" style="50" hidden="1" customWidth="1"/>
    <col min="13" max="15" width="2.28515625" style="50" hidden="1" customWidth="1"/>
    <col min="16" max="16" width="7" style="50" hidden="1" customWidth="1"/>
    <col min="17" max="16384" width="2" style="50"/>
  </cols>
  <sheetData>
    <row r="1" spans="1:16" s="27" customFormat="1" ht="15" customHeight="1" thickBot="1" x14ac:dyDescent="0.25">
      <c r="E1" s="24"/>
      <c r="K1" s="151"/>
      <c r="L1" s="151"/>
      <c r="M1" s="61"/>
    </row>
    <row r="2" spans="1:16" s="27" customFormat="1" ht="16.5" customHeight="1" x14ac:dyDescent="0.2">
      <c r="B2" s="66"/>
      <c r="C2" s="67"/>
      <c r="D2" s="584" t="s">
        <v>196</v>
      </c>
      <c r="E2" s="30" t="s">
        <v>197</v>
      </c>
      <c r="F2" s="31"/>
      <c r="G2" s="585" t="str">
        <f>+IF(Cover!$D$13="","",Cover!$D$13)</f>
        <v/>
      </c>
      <c r="H2" s="586"/>
      <c r="I2" s="587"/>
      <c r="K2" s="151"/>
      <c r="L2" s="568"/>
      <c r="M2" s="568"/>
    </row>
    <row r="3" spans="1:16" s="27" customFormat="1" ht="16.5" customHeight="1" x14ac:dyDescent="0.2">
      <c r="B3" s="68"/>
      <c r="C3" s="69"/>
      <c r="D3" s="570"/>
      <c r="E3" s="32" t="s">
        <v>198</v>
      </c>
      <c r="F3" s="33"/>
      <c r="G3" s="575"/>
      <c r="H3" s="576"/>
      <c r="I3" s="577"/>
      <c r="K3" s="151"/>
      <c r="L3" s="568"/>
      <c r="M3" s="568"/>
    </row>
    <row r="4" spans="1:16" s="27" customFormat="1" ht="16.5" customHeight="1" x14ac:dyDescent="0.2">
      <c r="B4" s="68"/>
      <c r="C4" s="69"/>
      <c r="D4" s="569" t="s">
        <v>199</v>
      </c>
      <c r="E4" s="32" t="s">
        <v>200</v>
      </c>
      <c r="F4" s="33"/>
      <c r="G4" s="572" t="str">
        <f>+IF(Cover!$D$10="","",""&amp;Cover!$D$10&amp;" "&amp;Cover!$E$10)</f>
        <v/>
      </c>
      <c r="H4" s="573"/>
      <c r="I4" s="574"/>
      <c r="K4" s="151"/>
      <c r="L4" s="568"/>
      <c r="M4" s="568"/>
    </row>
    <row r="5" spans="1:16" s="27" customFormat="1" ht="16.5" customHeight="1" x14ac:dyDescent="0.2">
      <c r="B5" s="68"/>
      <c r="C5" s="69"/>
      <c r="D5" s="570"/>
      <c r="E5" s="32" t="s">
        <v>201</v>
      </c>
      <c r="F5" s="33"/>
      <c r="G5" s="575"/>
      <c r="H5" s="576"/>
      <c r="I5" s="577"/>
      <c r="K5" s="151"/>
      <c r="L5" s="568"/>
      <c r="M5" s="568"/>
      <c r="P5" s="133" t="str">
        <f>IF(G166="N/A","N/A",
IF(G166="Motorway Scheme",I151,
IF(G166="A-Road and/or Junction Scheme",I158,
0)))</f>
        <v>N/A</v>
      </c>
    </row>
    <row r="6" spans="1:16" s="27" customFormat="1" ht="16.5" customHeight="1" x14ac:dyDescent="0.2">
      <c r="B6" s="68"/>
      <c r="C6" s="69"/>
      <c r="D6" s="569" t="s">
        <v>202</v>
      </c>
      <c r="E6" s="32" t="s">
        <v>203</v>
      </c>
      <c r="F6" s="33"/>
      <c r="G6" s="572" t="str">
        <f>+IF(Cover!$D$11="","",""&amp;Cover!$D$11&amp;" "&amp;Cover!$E$11)</f>
        <v/>
      </c>
      <c r="H6" s="573"/>
      <c r="I6" s="574"/>
      <c r="K6" s="151"/>
      <c r="L6" s="568"/>
      <c r="M6" s="568"/>
    </row>
    <row r="7" spans="1:16" s="27" customFormat="1" ht="16.5" customHeight="1" thickBot="1" x14ac:dyDescent="0.25">
      <c r="B7" s="70"/>
      <c r="C7" s="71"/>
      <c r="D7" s="571"/>
      <c r="E7" s="138" t="s">
        <v>204</v>
      </c>
      <c r="F7" s="139"/>
      <c r="G7" s="578"/>
      <c r="H7" s="579"/>
      <c r="I7" s="580"/>
      <c r="K7" s="151"/>
      <c r="L7" s="151"/>
      <c r="M7" s="61"/>
    </row>
    <row r="8" spans="1:16" s="27" customFormat="1" ht="22.15" hidden="1" customHeight="1" x14ac:dyDescent="0.2">
      <c r="B8" s="388" t="s">
        <v>205</v>
      </c>
      <c r="C8" s="389"/>
      <c r="D8" s="582"/>
      <c r="E8" s="582"/>
      <c r="F8" s="582"/>
      <c r="G8" s="582"/>
      <c r="H8" s="582"/>
      <c r="I8" s="583"/>
      <c r="K8" s="27">
        <v>2.1</v>
      </c>
      <c r="L8" s="27" t="s">
        <v>132</v>
      </c>
    </row>
    <row r="9" spans="1:16" s="103" customFormat="1" ht="22.5" hidden="1" customHeight="1" x14ac:dyDescent="0.25">
      <c r="A9" s="5"/>
      <c r="B9" s="549" t="s">
        <v>129</v>
      </c>
      <c r="C9" s="550"/>
      <c r="D9" s="613" t="s">
        <v>280</v>
      </c>
      <c r="E9" s="613"/>
      <c r="F9" s="613"/>
      <c r="G9" s="613"/>
      <c r="H9" s="613"/>
      <c r="I9" s="614"/>
      <c r="J9" s="5"/>
      <c r="K9" s="27">
        <v>2.1</v>
      </c>
      <c r="L9" s="27" t="s">
        <v>132</v>
      </c>
      <c r="M9" s="5"/>
    </row>
    <row r="10" spans="1:16" s="104" customFormat="1" ht="16.5" hidden="1" customHeight="1" x14ac:dyDescent="0.2">
      <c r="A10" s="19"/>
      <c r="B10" s="526" t="s">
        <v>208</v>
      </c>
      <c r="C10" s="527"/>
      <c r="D10" s="505" t="s">
        <v>281</v>
      </c>
      <c r="E10" s="505"/>
      <c r="F10" s="505"/>
      <c r="G10" s="505"/>
      <c r="H10" s="505"/>
      <c r="I10" s="506"/>
      <c r="J10" s="19"/>
      <c r="K10" s="27">
        <v>2.1</v>
      </c>
      <c r="L10" s="27" t="s">
        <v>132</v>
      </c>
      <c r="M10" s="19"/>
    </row>
    <row r="11" spans="1:16" s="104" customFormat="1" ht="16.5" hidden="1" customHeight="1" x14ac:dyDescent="0.2">
      <c r="A11" s="19"/>
      <c r="B11" s="526" t="s">
        <v>241</v>
      </c>
      <c r="C11" s="527"/>
      <c r="D11" s="505" t="s">
        <v>131</v>
      </c>
      <c r="E11" s="505"/>
      <c r="F11" s="505"/>
      <c r="G11" s="505"/>
      <c r="H11" s="505"/>
      <c r="I11" s="506"/>
      <c r="J11" s="19"/>
      <c r="K11" s="27">
        <v>2.1</v>
      </c>
      <c r="L11" s="27" t="s">
        <v>132</v>
      </c>
      <c r="M11" s="19"/>
    </row>
    <row r="12" spans="1:16" s="25" customFormat="1" ht="368.25" hidden="1" customHeight="1" x14ac:dyDescent="0.2">
      <c r="B12" s="648" t="s">
        <v>212</v>
      </c>
      <c r="C12" s="649"/>
      <c r="D12" s="650" t="s">
        <v>282</v>
      </c>
      <c r="E12" s="651"/>
      <c r="F12" s="651"/>
      <c r="G12" s="651"/>
      <c r="H12" s="651"/>
      <c r="I12" s="652"/>
      <c r="J12" s="4"/>
      <c r="K12" s="27">
        <v>2.1</v>
      </c>
      <c r="L12" s="27" t="s">
        <v>132</v>
      </c>
    </row>
    <row r="13" spans="1:16" s="27" customFormat="1" ht="93.75" hidden="1" customHeight="1" x14ac:dyDescent="0.2">
      <c r="B13" s="648" t="s">
        <v>214</v>
      </c>
      <c r="C13" s="649"/>
      <c r="D13" s="650" t="s">
        <v>283</v>
      </c>
      <c r="E13" s="651"/>
      <c r="F13" s="651"/>
      <c r="G13" s="651"/>
      <c r="H13" s="651"/>
      <c r="I13" s="652"/>
      <c r="J13" s="2"/>
      <c r="K13" s="27">
        <v>2.1</v>
      </c>
      <c r="L13" s="27" t="s">
        <v>132</v>
      </c>
    </row>
    <row r="14" spans="1:16" s="27" customFormat="1" ht="51" hidden="1" customHeight="1" x14ac:dyDescent="0.2">
      <c r="B14" s="663" t="s">
        <v>216</v>
      </c>
      <c r="C14" s="664"/>
      <c r="D14" s="556" t="s">
        <v>284</v>
      </c>
      <c r="E14" s="556"/>
      <c r="F14" s="556"/>
      <c r="G14" s="556"/>
      <c r="H14" s="556"/>
      <c r="I14" s="557"/>
      <c r="J14" s="2"/>
      <c r="K14" s="27">
        <v>2.1</v>
      </c>
      <c r="L14" s="27" t="s">
        <v>132</v>
      </c>
    </row>
    <row r="15" spans="1:16" s="27" customFormat="1" ht="9.6" hidden="1" customHeight="1" thickBot="1" x14ac:dyDescent="0.25">
      <c r="B15" s="167"/>
      <c r="C15" s="167"/>
      <c r="D15" s="20"/>
      <c r="E15" s="20"/>
      <c r="F15" s="20"/>
      <c r="G15" s="20"/>
      <c r="H15" s="20"/>
      <c r="I15" s="20"/>
      <c r="J15" s="2"/>
      <c r="K15" s="27">
        <v>2.1</v>
      </c>
      <c r="L15" s="27" t="s">
        <v>132</v>
      </c>
    </row>
    <row r="16" spans="1:16" s="61" customFormat="1" ht="60" hidden="1" x14ac:dyDescent="0.2">
      <c r="B16" s="558" t="s">
        <v>218</v>
      </c>
      <c r="C16" s="559"/>
      <c r="D16" s="559"/>
      <c r="E16" s="287" t="s">
        <v>219</v>
      </c>
      <c r="F16" s="287" t="s">
        <v>220</v>
      </c>
      <c r="G16" s="287" t="s">
        <v>221</v>
      </c>
      <c r="H16" s="287" t="s">
        <v>222</v>
      </c>
      <c r="I16" s="169" t="s">
        <v>223</v>
      </c>
      <c r="J16" s="20"/>
      <c r="K16" s="27">
        <v>2.1</v>
      </c>
      <c r="L16" s="27" t="s">
        <v>132</v>
      </c>
    </row>
    <row r="17" spans="1:13" s="27" customFormat="1" ht="16.899999999999999" hidden="1" customHeight="1" x14ac:dyDescent="0.2">
      <c r="B17" s="609" t="s">
        <v>285</v>
      </c>
      <c r="C17" s="610"/>
      <c r="D17" s="610"/>
      <c r="E17" s="497" t="s">
        <v>245</v>
      </c>
      <c r="F17" s="497" t="s">
        <v>226</v>
      </c>
      <c r="G17" s="21" t="s">
        <v>286</v>
      </c>
      <c r="H17" s="162">
        <v>0</v>
      </c>
      <c r="I17" s="621" t="str">
        <f>IF(H25="",0, IF(H25="N/A","N/A",IF(H25&lt;=0.23,2,IF(H25&lt;=0.59,4,IF(H25&lt;=0.75,6,IF(H25&lt;=0.89,8,IF(H25&lt;=1,10,"Error - check input below")))))))</f>
        <v>N/A</v>
      </c>
      <c r="K17" s="27">
        <v>2.1</v>
      </c>
      <c r="L17" s="27" t="s">
        <v>132</v>
      </c>
    </row>
    <row r="18" spans="1:13" s="27" customFormat="1" ht="16.899999999999999" hidden="1" customHeight="1" x14ac:dyDescent="0.2">
      <c r="B18" s="609"/>
      <c r="C18" s="610"/>
      <c r="D18" s="610"/>
      <c r="E18" s="500"/>
      <c r="F18" s="500"/>
      <c r="G18" s="21" t="s">
        <v>287</v>
      </c>
      <c r="H18" s="163">
        <v>2</v>
      </c>
      <c r="I18" s="621"/>
      <c r="K18" s="27">
        <v>2.1</v>
      </c>
      <c r="L18" s="27" t="s">
        <v>132</v>
      </c>
    </row>
    <row r="19" spans="1:13" s="27" customFormat="1" ht="16.899999999999999" hidden="1" customHeight="1" x14ac:dyDescent="0.2">
      <c r="B19" s="609"/>
      <c r="C19" s="610"/>
      <c r="D19" s="610"/>
      <c r="E19" s="500"/>
      <c r="F19" s="500"/>
      <c r="G19" s="21" t="s">
        <v>288</v>
      </c>
      <c r="H19" s="164">
        <v>4</v>
      </c>
      <c r="I19" s="621"/>
      <c r="K19" s="27">
        <v>2.1</v>
      </c>
      <c r="L19" s="27" t="s">
        <v>132</v>
      </c>
    </row>
    <row r="20" spans="1:13" s="27" customFormat="1" ht="16.899999999999999" hidden="1" customHeight="1" x14ac:dyDescent="0.2">
      <c r="B20" s="609"/>
      <c r="C20" s="610"/>
      <c r="D20" s="610"/>
      <c r="E20" s="500"/>
      <c r="F20" s="500"/>
      <c r="G20" s="22" t="s">
        <v>289</v>
      </c>
      <c r="H20" s="165">
        <v>6</v>
      </c>
      <c r="I20" s="621"/>
      <c r="K20" s="27">
        <v>2.1</v>
      </c>
      <c r="L20" s="27" t="s">
        <v>132</v>
      </c>
    </row>
    <row r="21" spans="1:13" s="27" customFormat="1" ht="16.899999999999999" hidden="1" customHeight="1" x14ac:dyDescent="0.2">
      <c r="B21" s="609"/>
      <c r="C21" s="610"/>
      <c r="D21" s="610"/>
      <c r="E21" s="500"/>
      <c r="F21" s="500"/>
      <c r="G21" s="21" t="s">
        <v>290</v>
      </c>
      <c r="H21" s="166">
        <v>8</v>
      </c>
      <c r="I21" s="621"/>
      <c r="K21" s="27">
        <v>2.1</v>
      </c>
      <c r="L21" s="27" t="s">
        <v>132</v>
      </c>
    </row>
    <row r="22" spans="1:13" s="27" customFormat="1" ht="16.899999999999999" hidden="1" customHeight="1" thickBot="1" x14ac:dyDescent="0.25">
      <c r="B22" s="611"/>
      <c r="C22" s="612"/>
      <c r="D22" s="612"/>
      <c r="E22" s="499"/>
      <c r="F22" s="499"/>
      <c r="G22" s="293" t="s">
        <v>291</v>
      </c>
      <c r="H22" s="170">
        <v>10</v>
      </c>
      <c r="I22" s="622"/>
      <c r="K22" s="27">
        <v>2.1</v>
      </c>
      <c r="L22" s="27" t="s">
        <v>132</v>
      </c>
    </row>
    <row r="23" spans="1:13" s="27" customFormat="1" ht="9.6" hidden="1" customHeight="1" thickBot="1" x14ac:dyDescent="0.25">
      <c r="K23" s="27">
        <v>2.1</v>
      </c>
      <c r="L23" s="27" t="s">
        <v>132</v>
      </c>
    </row>
    <row r="24" spans="1:13" s="26" customFormat="1" ht="21.6" hidden="1" customHeight="1" thickBot="1" x14ac:dyDescent="0.25">
      <c r="B24" s="532" t="s">
        <v>252</v>
      </c>
      <c r="C24" s="533"/>
      <c r="D24" s="533"/>
      <c r="E24" s="533"/>
      <c r="F24" s="533"/>
      <c r="G24" s="533"/>
      <c r="H24" s="533"/>
      <c r="I24" s="534"/>
      <c r="K24" s="27">
        <v>2.1</v>
      </c>
      <c r="L24" s="27" t="s">
        <v>132</v>
      </c>
    </row>
    <row r="25" spans="1:13" s="29" customFormat="1" ht="16.5" hidden="1" customHeight="1" thickBot="1" x14ac:dyDescent="0.25">
      <c r="A25" s="34" t="s">
        <v>292</v>
      </c>
      <c r="B25" s="285" t="s">
        <v>293</v>
      </c>
      <c r="C25" s="606" t="s">
        <v>294</v>
      </c>
      <c r="D25" s="607"/>
      <c r="E25" s="607"/>
      <c r="F25" s="607"/>
      <c r="G25" s="608"/>
      <c r="H25" s="656" t="s">
        <v>238</v>
      </c>
      <c r="I25" s="657"/>
      <c r="K25" s="27">
        <v>2.1</v>
      </c>
      <c r="L25" s="50" t="s">
        <v>132</v>
      </c>
    </row>
    <row r="26" spans="1:13" s="51" customFormat="1" ht="69" hidden="1" customHeight="1" thickBot="1" x14ac:dyDescent="0.25">
      <c r="A26" s="47"/>
      <c r="B26" s="65" t="s">
        <v>237</v>
      </c>
      <c r="C26" s="52" t="s">
        <v>293</v>
      </c>
      <c r="D26" s="545" t="s">
        <v>238</v>
      </c>
      <c r="E26" s="545"/>
      <c r="F26" s="545"/>
      <c r="G26" s="545"/>
      <c r="H26" s="545"/>
      <c r="I26" s="546"/>
      <c r="K26" s="27">
        <v>2.1</v>
      </c>
      <c r="L26" s="50" t="s">
        <v>132</v>
      </c>
    </row>
    <row r="27" spans="1:13" s="47" customFormat="1" ht="9" hidden="1" customHeight="1" thickBot="1" x14ac:dyDescent="0.25">
      <c r="K27" s="27">
        <v>2.1</v>
      </c>
      <c r="L27" s="27" t="s">
        <v>132</v>
      </c>
    </row>
    <row r="28" spans="1:13" s="51" customFormat="1" ht="69" hidden="1" customHeight="1" thickBot="1" x14ac:dyDescent="0.25">
      <c r="A28" s="47"/>
      <c r="B28" s="65" t="s">
        <v>239</v>
      </c>
      <c r="C28" s="52" t="s">
        <v>293</v>
      </c>
      <c r="D28" s="545" t="s">
        <v>238</v>
      </c>
      <c r="E28" s="545"/>
      <c r="F28" s="545"/>
      <c r="G28" s="545"/>
      <c r="H28" s="545"/>
      <c r="I28" s="546"/>
      <c r="K28" s="27">
        <v>2.1</v>
      </c>
      <c r="L28" s="50" t="s">
        <v>132</v>
      </c>
    </row>
    <row r="29" spans="1:13" s="47" customFormat="1" ht="9.6" hidden="1" customHeight="1" thickBot="1" x14ac:dyDescent="0.25">
      <c r="K29" s="27">
        <v>2.1</v>
      </c>
      <c r="L29" s="27" t="s">
        <v>132</v>
      </c>
    </row>
    <row r="30" spans="1:13" s="27" customFormat="1" ht="30" hidden="1" customHeight="1" x14ac:dyDescent="0.2">
      <c r="B30" s="493" t="s">
        <v>205</v>
      </c>
      <c r="C30" s="494"/>
      <c r="D30" s="494"/>
      <c r="E30" s="494"/>
      <c r="F30" s="494"/>
      <c r="G30" s="494"/>
      <c r="H30" s="494"/>
      <c r="I30" s="495"/>
      <c r="K30" s="27">
        <v>2.1</v>
      </c>
      <c r="L30" s="27" t="s">
        <v>134</v>
      </c>
    </row>
    <row r="31" spans="1:13" s="103" customFormat="1" ht="22.5" hidden="1" customHeight="1" x14ac:dyDescent="0.25">
      <c r="A31" s="5"/>
      <c r="B31" s="549" t="s">
        <v>129</v>
      </c>
      <c r="C31" s="550"/>
      <c r="D31" s="613" t="s">
        <v>295</v>
      </c>
      <c r="E31" s="613"/>
      <c r="F31" s="613"/>
      <c r="G31" s="613"/>
      <c r="H31" s="613"/>
      <c r="I31" s="614"/>
      <c r="J31" s="5"/>
      <c r="K31" s="27">
        <v>2.1</v>
      </c>
      <c r="L31" s="27" t="s">
        <v>134</v>
      </c>
      <c r="M31" s="5"/>
    </row>
    <row r="32" spans="1:13" s="104" customFormat="1" ht="16.5" hidden="1" customHeight="1" x14ac:dyDescent="0.2">
      <c r="A32" s="19"/>
      <c r="B32" s="526" t="s">
        <v>208</v>
      </c>
      <c r="C32" s="527"/>
      <c r="D32" s="505" t="s">
        <v>281</v>
      </c>
      <c r="E32" s="505"/>
      <c r="F32" s="505"/>
      <c r="G32" s="505"/>
      <c r="H32" s="505"/>
      <c r="I32" s="506"/>
      <c r="J32" s="19"/>
      <c r="K32" s="27">
        <v>2.1</v>
      </c>
      <c r="L32" s="27" t="s">
        <v>134</v>
      </c>
      <c r="M32" s="19"/>
    </row>
    <row r="33" spans="1:13" s="104" customFormat="1" ht="16.5" hidden="1" customHeight="1" x14ac:dyDescent="0.2">
      <c r="A33" s="19"/>
      <c r="B33" s="526" t="s">
        <v>241</v>
      </c>
      <c r="C33" s="527"/>
      <c r="D33" s="623" t="s">
        <v>131</v>
      </c>
      <c r="E33" s="624"/>
      <c r="F33" s="624"/>
      <c r="G33" s="624"/>
      <c r="H33" s="624"/>
      <c r="I33" s="625"/>
      <c r="J33" s="19"/>
      <c r="K33" s="27">
        <v>2.1</v>
      </c>
      <c r="L33" s="27" t="s">
        <v>134</v>
      </c>
      <c r="M33" s="19"/>
    </row>
    <row r="34" spans="1:13" s="25" customFormat="1" ht="366.75" hidden="1" customHeight="1" x14ac:dyDescent="0.2">
      <c r="B34" s="648" t="s">
        <v>212</v>
      </c>
      <c r="C34" s="649"/>
      <c r="D34" s="615" t="s">
        <v>296</v>
      </c>
      <c r="E34" s="616"/>
      <c r="F34" s="616"/>
      <c r="G34" s="616"/>
      <c r="H34" s="616"/>
      <c r="I34" s="617"/>
      <c r="J34" s="4"/>
      <c r="K34" s="27">
        <v>2.1</v>
      </c>
      <c r="L34" s="27" t="s">
        <v>134</v>
      </c>
    </row>
    <row r="35" spans="1:13" s="104" customFormat="1" ht="32.25" hidden="1" customHeight="1" x14ac:dyDescent="0.2">
      <c r="A35" s="19"/>
      <c r="B35" s="526" t="s">
        <v>214</v>
      </c>
      <c r="C35" s="527"/>
      <c r="D35" s="623" t="s">
        <v>297</v>
      </c>
      <c r="E35" s="624"/>
      <c r="F35" s="624"/>
      <c r="G35" s="624"/>
      <c r="H35" s="624"/>
      <c r="I35" s="625"/>
      <c r="J35" s="19"/>
      <c r="K35" s="27">
        <v>2.1</v>
      </c>
      <c r="L35" s="27" t="s">
        <v>134</v>
      </c>
      <c r="M35" s="19"/>
    </row>
    <row r="36" spans="1:13" s="27" customFormat="1" ht="17.25" hidden="1" customHeight="1" x14ac:dyDescent="0.2">
      <c r="B36" s="562" t="s">
        <v>216</v>
      </c>
      <c r="C36" s="563"/>
      <c r="D36" s="653" t="s">
        <v>298</v>
      </c>
      <c r="E36" s="654"/>
      <c r="F36" s="654"/>
      <c r="G36" s="654"/>
      <c r="H36" s="654"/>
      <c r="I36" s="655"/>
      <c r="J36" s="2"/>
      <c r="K36" s="27">
        <v>2.1</v>
      </c>
      <c r="L36" s="27" t="s">
        <v>134</v>
      </c>
    </row>
    <row r="37" spans="1:13" s="27" customFormat="1" ht="9.6" hidden="1" customHeight="1" thickBot="1" x14ac:dyDescent="0.25">
      <c r="B37" s="167"/>
      <c r="C37" s="167"/>
      <c r="D37" s="20"/>
      <c r="E37" s="20"/>
      <c r="F37" s="20"/>
      <c r="G37" s="20"/>
      <c r="H37" s="20"/>
      <c r="I37" s="20"/>
      <c r="J37" s="2"/>
      <c r="K37" s="27">
        <v>2.1</v>
      </c>
      <c r="L37" s="27" t="s">
        <v>134</v>
      </c>
    </row>
    <row r="38" spans="1:13" s="61" customFormat="1" ht="30" hidden="1" customHeight="1" x14ac:dyDescent="0.2">
      <c r="B38" s="558" t="s">
        <v>218</v>
      </c>
      <c r="C38" s="559"/>
      <c r="D38" s="559"/>
      <c r="E38" s="287" t="s">
        <v>219</v>
      </c>
      <c r="F38" s="287" t="s">
        <v>220</v>
      </c>
      <c r="G38" s="287" t="s">
        <v>221</v>
      </c>
      <c r="H38" s="287" t="s">
        <v>222</v>
      </c>
      <c r="I38" s="169" t="s">
        <v>223</v>
      </c>
      <c r="J38" s="20"/>
      <c r="K38" s="27">
        <v>2.1</v>
      </c>
      <c r="L38" s="27" t="s">
        <v>134</v>
      </c>
    </row>
    <row r="39" spans="1:13" s="27" customFormat="1" ht="16.149999999999999" hidden="1" customHeight="1" x14ac:dyDescent="0.2">
      <c r="B39" s="609" t="s">
        <v>135</v>
      </c>
      <c r="C39" s="610"/>
      <c r="D39" s="610"/>
      <c r="E39" s="497" t="s">
        <v>225</v>
      </c>
      <c r="F39" s="497" t="s">
        <v>226</v>
      </c>
      <c r="G39" s="21" t="s">
        <v>299</v>
      </c>
      <c r="H39" s="162">
        <v>0</v>
      </c>
      <c r="I39" s="621" t="str">
        <f>IF(H47="",0,IF(H47="N/A","N/A",IF(H47=0,0,IF(H47&lt;=20,0,IF(H47&lt;=40,2,IF(H47&lt;=70,4,IF(H47&lt;=80,6,IF(H47&lt;=90,8,IF(H47&gt;90,10,"Error - check input below")))))))))</f>
        <v>N/A</v>
      </c>
      <c r="K39" s="27">
        <v>2.1</v>
      </c>
      <c r="L39" s="27" t="s">
        <v>134</v>
      </c>
    </row>
    <row r="40" spans="1:13" s="27" customFormat="1" ht="16.149999999999999" hidden="1" customHeight="1" x14ac:dyDescent="0.2">
      <c r="B40" s="609"/>
      <c r="C40" s="610"/>
      <c r="D40" s="610"/>
      <c r="E40" s="497"/>
      <c r="F40" s="497"/>
      <c r="G40" s="21" t="s">
        <v>300</v>
      </c>
      <c r="H40" s="163">
        <v>2</v>
      </c>
      <c r="I40" s="621"/>
      <c r="K40" s="27">
        <v>2.1</v>
      </c>
      <c r="L40" s="27" t="s">
        <v>134</v>
      </c>
    </row>
    <row r="41" spans="1:13" s="27" customFormat="1" ht="16.149999999999999" hidden="1" customHeight="1" x14ac:dyDescent="0.2">
      <c r="B41" s="609"/>
      <c r="C41" s="610"/>
      <c r="D41" s="610"/>
      <c r="E41" s="497"/>
      <c r="F41" s="497"/>
      <c r="G41" s="21" t="s">
        <v>301</v>
      </c>
      <c r="H41" s="164">
        <v>4</v>
      </c>
      <c r="I41" s="621"/>
      <c r="K41" s="27">
        <v>2.1</v>
      </c>
      <c r="L41" s="27" t="s">
        <v>134</v>
      </c>
    </row>
    <row r="42" spans="1:13" s="27" customFormat="1" ht="16.149999999999999" hidden="1" customHeight="1" x14ac:dyDescent="0.2">
      <c r="B42" s="609"/>
      <c r="C42" s="610"/>
      <c r="D42" s="610"/>
      <c r="E42" s="497"/>
      <c r="F42" s="497"/>
      <c r="G42" s="21" t="s">
        <v>302</v>
      </c>
      <c r="H42" s="165">
        <v>6</v>
      </c>
      <c r="I42" s="621"/>
      <c r="K42" s="27">
        <v>2.1</v>
      </c>
      <c r="L42" s="27" t="s">
        <v>134</v>
      </c>
    </row>
    <row r="43" spans="1:13" s="27" customFormat="1" ht="16.149999999999999" hidden="1" customHeight="1" x14ac:dyDescent="0.2">
      <c r="B43" s="609"/>
      <c r="C43" s="610"/>
      <c r="D43" s="610"/>
      <c r="E43" s="497"/>
      <c r="F43" s="497"/>
      <c r="G43" s="21" t="s">
        <v>303</v>
      </c>
      <c r="H43" s="166">
        <v>8</v>
      </c>
      <c r="I43" s="621"/>
      <c r="K43" s="27">
        <v>2.1</v>
      </c>
      <c r="L43" s="27" t="s">
        <v>134</v>
      </c>
    </row>
    <row r="44" spans="1:13" s="27" customFormat="1" ht="16.149999999999999" hidden="1" customHeight="1" thickBot="1" x14ac:dyDescent="0.25">
      <c r="B44" s="661"/>
      <c r="C44" s="662"/>
      <c r="D44" s="662"/>
      <c r="E44" s="660"/>
      <c r="F44" s="660"/>
      <c r="G44" s="293" t="s">
        <v>304</v>
      </c>
      <c r="H44" s="170">
        <v>10</v>
      </c>
      <c r="I44" s="622"/>
      <c r="K44" s="27">
        <v>2.1</v>
      </c>
      <c r="L44" s="27" t="s">
        <v>134</v>
      </c>
    </row>
    <row r="45" spans="1:13" s="27" customFormat="1" ht="9.6" hidden="1" customHeight="1" thickBot="1" x14ac:dyDescent="0.25">
      <c r="K45" s="27">
        <v>2.1</v>
      </c>
      <c r="L45" s="27" t="s">
        <v>134</v>
      </c>
    </row>
    <row r="46" spans="1:13" s="26" customFormat="1" ht="22.15" hidden="1" customHeight="1" thickBot="1" x14ac:dyDescent="0.25">
      <c r="B46" s="532" t="s">
        <v>252</v>
      </c>
      <c r="C46" s="533"/>
      <c r="D46" s="533"/>
      <c r="E46" s="533"/>
      <c r="F46" s="533"/>
      <c r="G46" s="533"/>
      <c r="H46" s="533"/>
      <c r="I46" s="534"/>
      <c r="K46" s="27">
        <v>2.1</v>
      </c>
      <c r="L46" s="27" t="s">
        <v>134</v>
      </c>
    </row>
    <row r="47" spans="1:13" s="29" customFormat="1" ht="16.5" hidden="1" customHeight="1" thickBot="1" x14ac:dyDescent="0.25">
      <c r="A47" s="34" t="s">
        <v>292</v>
      </c>
      <c r="B47" s="285" t="s">
        <v>305</v>
      </c>
      <c r="C47" s="606" t="s">
        <v>306</v>
      </c>
      <c r="D47" s="607"/>
      <c r="E47" s="607"/>
      <c r="F47" s="607"/>
      <c r="G47" s="608"/>
      <c r="H47" s="658" t="s">
        <v>238</v>
      </c>
      <c r="I47" s="659"/>
      <c r="K47" s="27">
        <v>2.1</v>
      </c>
      <c r="L47" s="50" t="s">
        <v>134</v>
      </c>
    </row>
    <row r="48" spans="1:13" s="51" customFormat="1" ht="69" hidden="1" customHeight="1" thickBot="1" x14ac:dyDescent="0.25">
      <c r="A48" s="47"/>
      <c r="B48" s="65" t="s">
        <v>237</v>
      </c>
      <c r="C48" s="52" t="s">
        <v>305</v>
      </c>
      <c r="D48" s="537" t="s">
        <v>238</v>
      </c>
      <c r="E48" s="538"/>
      <c r="F48" s="538"/>
      <c r="G48" s="538"/>
      <c r="H48" s="538"/>
      <c r="I48" s="539"/>
      <c r="K48" s="27">
        <v>2.1</v>
      </c>
      <c r="L48" s="50" t="s">
        <v>134</v>
      </c>
    </row>
    <row r="49" spans="1:13" ht="9" hidden="1" customHeight="1" thickBot="1" x14ac:dyDescent="0.25">
      <c r="A49" s="27"/>
      <c r="B49" s="27"/>
      <c r="K49" s="27">
        <v>2.1</v>
      </c>
      <c r="L49" s="50" t="s">
        <v>134</v>
      </c>
    </row>
    <row r="50" spans="1:13" s="51" customFormat="1" ht="69" hidden="1" customHeight="1" thickBot="1" x14ac:dyDescent="0.25">
      <c r="A50" s="47"/>
      <c r="B50" s="65" t="s">
        <v>239</v>
      </c>
      <c r="C50" s="52" t="s">
        <v>305</v>
      </c>
      <c r="D50" s="537" t="s">
        <v>238</v>
      </c>
      <c r="E50" s="538"/>
      <c r="F50" s="538"/>
      <c r="G50" s="538"/>
      <c r="H50" s="538"/>
      <c r="I50" s="539"/>
      <c r="K50" s="27">
        <v>2.1</v>
      </c>
      <c r="L50" s="50" t="s">
        <v>134</v>
      </c>
    </row>
    <row r="51" spans="1:13" s="47" customFormat="1" ht="9.6" customHeight="1" thickBot="1" x14ac:dyDescent="0.25">
      <c r="K51" s="27">
        <v>2.1</v>
      </c>
      <c r="L51" s="27" t="s">
        <v>134</v>
      </c>
    </row>
    <row r="52" spans="1:13" s="27" customFormat="1" ht="30" customHeight="1" x14ac:dyDescent="0.2">
      <c r="B52" s="493" t="s">
        <v>205</v>
      </c>
      <c r="C52" s="494"/>
      <c r="D52" s="494"/>
      <c r="E52" s="494"/>
      <c r="F52" s="494"/>
      <c r="G52" s="494"/>
      <c r="H52" s="494"/>
      <c r="I52" s="495"/>
      <c r="K52" s="27">
        <v>2.1</v>
      </c>
      <c r="L52" s="27" t="s">
        <v>136</v>
      </c>
    </row>
    <row r="53" spans="1:13" s="103" customFormat="1" ht="22.5" customHeight="1" x14ac:dyDescent="0.25">
      <c r="A53" s="5"/>
      <c r="B53" s="549" t="s">
        <v>129</v>
      </c>
      <c r="C53" s="550"/>
      <c r="D53" s="613" t="s">
        <v>307</v>
      </c>
      <c r="E53" s="613"/>
      <c r="F53" s="613"/>
      <c r="G53" s="613"/>
      <c r="H53" s="613"/>
      <c r="I53" s="614"/>
      <c r="J53" s="5"/>
      <c r="K53" s="27">
        <v>2.1</v>
      </c>
      <c r="L53" s="27" t="s">
        <v>136</v>
      </c>
      <c r="M53" s="5"/>
    </row>
    <row r="54" spans="1:13" s="104" customFormat="1" ht="16.5" customHeight="1" x14ac:dyDescent="0.2">
      <c r="A54" s="19"/>
      <c r="B54" s="526" t="s">
        <v>208</v>
      </c>
      <c r="C54" s="527"/>
      <c r="D54" s="505" t="s">
        <v>281</v>
      </c>
      <c r="E54" s="505"/>
      <c r="F54" s="505"/>
      <c r="G54" s="505"/>
      <c r="H54" s="505"/>
      <c r="I54" s="506"/>
      <c r="J54" s="19"/>
      <c r="K54" s="27">
        <v>2.1</v>
      </c>
      <c r="L54" s="27" t="s">
        <v>136</v>
      </c>
      <c r="M54" s="19"/>
    </row>
    <row r="55" spans="1:13" s="104" customFormat="1" ht="16.5" customHeight="1" x14ac:dyDescent="0.2">
      <c r="A55" s="19"/>
      <c r="B55" s="526" t="s">
        <v>241</v>
      </c>
      <c r="C55" s="527"/>
      <c r="D55" s="551" t="s">
        <v>131</v>
      </c>
      <c r="E55" s="551"/>
      <c r="F55" s="551"/>
      <c r="G55" s="551"/>
      <c r="H55" s="551"/>
      <c r="I55" s="552"/>
      <c r="J55" s="19"/>
      <c r="K55" s="27">
        <v>2.1</v>
      </c>
      <c r="L55" s="27" t="s">
        <v>136</v>
      </c>
      <c r="M55" s="19"/>
    </row>
    <row r="56" spans="1:13" s="25" customFormat="1" ht="174.75" customHeight="1" x14ac:dyDescent="0.2">
      <c r="B56" s="521" t="s">
        <v>212</v>
      </c>
      <c r="C56" s="522"/>
      <c r="D56" s="615" t="s">
        <v>308</v>
      </c>
      <c r="E56" s="616"/>
      <c r="F56" s="616"/>
      <c r="G56" s="616"/>
      <c r="H56" s="616"/>
      <c r="I56" s="617"/>
      <c r="J56" s="4"/>
      <c r="K56" s="27">
        <v>2.1</v>
      </c>
      <c r="L56" s="27" t="s">
        <v>136</v>
      </c>
    </row>
    <row r="57" spans="1:13" s="27" customFormat="1" ht="60.75" customHeight="1" x14ac:dyDescent="0.2">
      <c r="B57" s="521" t="s">
        <v>214</v>
      </c>
      <c r="C57" s="522"/>
      <c r="D57" s="615" t="s">
        <v>309</v>
      </c>
      <c r="E57" s="616"/>
      <c r="F57" s="616"/>
      <c r="G57" s="616"/>
      <c r="H57" s="616"/>
      <c r="I57" s="617"/>
      <c r="J57" s="2"/>
      <c r="K57" s="27">
        <v>2.1</v>
      </c>
      <c r="L57" s="27" t="s">
        <v>136</v>
      </c>
    </row>
    <row r="58" spans="1:13" s="27" customFormat="1" ht="33" customHeight="1" x14ac:dyDescent="0.2">
      <c r="B58" s="521" t="s">
        <v>216</v>
      </c>
      <c r="C58" s="522"/>
      <c r="D58" s="615" t="s">
        <v>310</v>
      </c>
      <c r="E58" s="616"/>
      <c r="F58" s="616"/>
      <c r="G58" s="616"/>
      <c r="H58" s="616"/>
      <c r="I58" s="617"/>
      <c r="J58" s="2"/>
      <c r="K58" s="27">
        <v>2.1</v>
      </c>
      <c r="L58" s="27" t="s">
        <v>136</v>
      </c>
    </row>
    <row r="59" spans="1:13" s="27" customFormat="1" ht="9.6" customHeight="1" thickBot="1" x14ac:dyDescent="0.25">
      <c r="B59" s="167"/>
      <c r="C59" s="167"/>
      <c r="D59" s="20"/>
      <c r="E59" s="20"/>
      <c r="F59" s="20"/>
      <c r="G59" s="20"/>
      <c r="H59" s="20"/>
      <c r="I59" s="20"/>
      <c r="J59" s="2"/>
      <c r="K59" s="27">
        <v>2.1</v>
      </c>
      <c r="L59" s="27" t="s">
        <v>136</v>
      </c>
    </row>
    <row r="60" spans="1:13" s="61" customFormat="1" ht="29.25" customHeight="1" x14ac:dyDescent="0.2">
      <c r="B60" s="558" t="s">
        <v>218</v>
      </c>
      <c r="C60" s="559"/>
      <c r="D60" s="559"/>
      <c r="E60" s="287" t="s">
        <v>219</v>
      </c>
      <c r="F60" s="287" t="s">
        <v>220</v>
      </c>
      <c r="G60" s="287" t="s">
        <v>221</v>
      </c>
      <c r="H60" s="287" t="s">
        <v>222</v>
      </c>
      <c r="I60" s="169" t="s">
        <v>223</v>
      </c>
      <c r="J60" s="20"/>
      <c r="K60" s="27">
        <v>2.1</v>
      </c>
      <c r="L60" s="27" t="s">
        <v>136</v>
      </c>
    </row>
    <row r="61" spans="1:13" s="27" customFormat="1" ht="31.5" customHeight="1" x14ac:dyDescent="0.2">
      <c r="B61" s="609" t="s">
        <v>137</v>
      </c>
      <c r="C61" s="610"/>
      <c r="D61" s="610"/>
      <c r="E61" s="497" t="s">
        <v>225</v>
      </c>
      <c r="F61" s="497" t="s">
        <v>311</v>
      </c>
      <c r="G61" s="155" t="s">
        <v>312</v>
      </c>
      <c r="H61" s="162">
        <v>0</v>
      </c>
      <c r="I61" s="621">
        <f>H69</f>
        <v>0</v>
      </c>
      <c r="K61" s="27">
        <v>2.1</v>
      </c>
      <c r="L61" s="27" t="s">
        <v>136</v>
      </c>
    </row>
    <row r="62" spans="1:13" s="27" customFormat="1" ht="71.25" customHeight="1" x14ac:dyDescent="0.2">
      <c r="B62" s="609"/>
      <c r="C62" s="610"/>
      <c r="D62" s="610"/>
      <c r="E62" s="500"/>
      <c r="F62" s="500"/>
      <c r="G62" s="155" t="s">
        <v>313</v>
      </c>
      <c r="H62" s="163">
        <v>2</v>
      </c>
      <c r="I62" s="621"/>
      <c r="K62" s="27">
        <v>2.1</v>
      </c>
      <c r="L62" s="27" t="s">
        <v>136</v>
      </c>
    </row>
    <row r="63" spans="1:13" s="27" customFormat="1" ht="72" customHeight="1" x14ac:dyDescent="0.2">
      <c r="B63" s="609"/>
      <c r="C63" s="610"/>
      <c r="D63" s="610"/>
      <c r="E63" s="500"/>
      <c r="F63" s="500"/>
      <c r="G63" s="155" t="s">
        <v>314</v>
      </c>
      <c r="H63" s="164">
        <v>4</v>
      </c>
      <c r="I63" s="621"/>
      <c r="K63" s="27">
        <v>2.1</v>
      </c>
      <c r="L63" s="27" t="s">
        <v>136</v>
      </c>
    </row>
    <row r="64" spans="1:13" s="27" customFormat="1" ht="33" customHeight="1" x14ac:dyDescent="0.2">
      <c r="B64" s="609"/>
      <c r="C64" s="610"/>
      <c r="D64" s="610"/>
      <c r="E64" s="500"/>
      <c r="F64" s="500"/>
      <c r="G64" s="155" t="s">
        <v>315</v>
      </c>
      <c r="H64" s="165">
        <v>6</v>
      </c>
      <c r="I64" s="621"/>
      <c r="K64" s="27">
        <v>2.1</v>
      </c>
      <c r="L64" s="27" t="s">
        <v>136</v>
      </c>
    </row>
    <row r="65" spans="1:13" s="27" customFormat="1" ht="59.25" customHeight="1" x14ac:dyDescent="0.2">
      <c r="B65" s="609"/>
      <c r="C65" s="610"/>
      <c r="D65" s="610"/>
      <c r="E65" s="500"/>
      <c r="F65" s="500"/>
      <c r="G65" s="155" t="s">
        <v>316</v>
      </c>
      <c r="H65" s="166">
        <v>8</v>
      </c>
      <c r="I65" s="621"/>
      <c r="K65" s="27">
        <v>2.1</v>
      </c>
      <c r="L65" s="27" t="s">
        <v>136</v>
      </c>
    </row>
    <row r="66" spans="1:13" s="27" customFormat="1" ht="74.25" customHeight="1" thickBot="1" x14ac:dyDescent="0.25">
      <c r="B66" s="611"/>
      <c r="C66" s="612"/>
      <c r="D66" s="612"/>
      <c r="E66" s="499"/>
      <c r="F66" s="499"/>
      <c r="G66" s="293" t="s">
        <v>317</v>
      </c>
      <c r="H66" s="170">
        <v>10</v>
      </c>
      <c r="I66" s="622"/>
      <c r="K66" s="27">
        <v>2.1</v>
      </c>
      <c r="L66" s="27" t="s">
        <v>136</v>
      </c>
    </row>
    <row r="67" spans="1:13" s="27" customFormat="1" ht="9.6" customHeight="1" thickBot="1" x14ac:dyDescent="0.25">
      <c r="K67" s="27">
        <v>2.1</v>
      </c>
      <c r="L67" s="27" t="s">
        <v>136</v>
      </c>
    </row>
    <row r="68" spans="1:13" s="26" customFormat="1" ht="22.15" customHeight="1" thickBot="1" x14ac:dyDescent="0.25">
      <c r="B68" s="532" t="s">
        <v>252</v>
      </c>
      <c r="C68" s="533"/>
      <c r="D68" s="533"/>
      <c r="E68" s="533"/>
      <c r="F68" s="533"/>
      <c r="G68" s="533"/>
      <c r="H68" s="533"/>
      <c r="I68" s="534"/>
      <c r="K68" s="27">
        <v>2.1</v>
      </c>
      <c r="L68" s="27" t="s">
        <v>136</v>
      </c>
    </row>
    <row r="69" spans="1:13" s="29" customFormat="1" ht="16.899999999999999" customHeight="1" thickBot="1" x14ac:dyDescent="0.25">
      <c r="A69" s="34"/>
      <c r="B69" s="285" t="s">
        <v>318</v>
      </c>
      <c r="C69" s="606" t="s">
        <v>235</v>
      </c>
      <c r="D69" s="607"/>
      <c r="E69" s="607"/>
      <c r="F69" s="607"/>
      <c r="G69" s="608"/>
      <c r="H69" s="626"/>
      <c r="I69" s="627"/>
      <c r="K69" s="27">
        <v>2.1</v>
      </c>
      <c r="L69" s="27" t="s">
        <v>136</v>
      </c>
    </row>
    <row r="70" spans="1:13" s="51" customFormat="1" ht="69" customHeight="1" thickBot="1" x14ac:dyDescent="0.25">
      <c r="A70" s="47"/>
      <c r="B70" s="65" t="s">
        <v>237</v>
      </c>
      <c r="C70" s="52" t="s">
        <v>318</v>
      </c>
      <c r="D70" s="537"/>
      <c r="E70" s="538"/>
      <c r="F70" s="538"/>
      <c r="G70" s="538"/>
      <c r="H70" s="538"/>
      <c r="I70" s="539"/>
      <c r="K70" s="27">
        <v>2.1</v>
      </c>
      <c r="L70" s="27" t="s">
        <v>136</v>
      </c>
    </row>
    <row r="71" spans="1:13" s="27" customFormat="1" ht="9.6" customHeight="1" thickBot="1" x14ac:dyDescent="0.25">
      <c r="B71" s="543"/>
      <c r="C71" s="543"/>
      <c r="D71" s="543"/>
      <c r="E71" s="543"/>
      <c r="F71" s="543"/>
      <c r="G71" s="543"/>
      <c r="H71" s="543"/>
      <c r="I71" s="543"/>
      <c r="K71" s="27">
        <v>2.1</v>
      </c>
      <c r="L71" s="27" t="s">
        <v>136</v>
      </c>
    </row>
    <row r="72" spans="1:13" s="51" customFormat="1" ht="69" customHeight="1" thickBot="1" x14ac:dyDescent="0.25">
      <c r="A72" s="47"/>
      <c r="B72" s="65" t="s">
        <v>239</v>
      </c>
      <c r="C72" s="52" t="s">
        <v>318</v>
      </c>
      <c r="D72" s="537"/>
      <c r="E72" s="538"/>
      <c r="F72" s="538"/>
      <c r="G72" s="538"/>
      <c r="H72" s="538"/>
      <c r="I72" s="539"/>
      <c r="K72" s="27">
        <v>2.1</v>
      </c>
      <c r="L72" s="27" t="s">
        <v>136</v>
      </c>
    </row>
    <row r="73" spans="1:13" s="47" customFormat="1" ht="9.6" customHeight="1" x14ac:dyDescent="0.2">
      <c r="K73" s="27">
        <v>2.1</v>
      </c>
      <c r="L73" s="27" t="s">
        <v>134</v>
      </c>
    </row>
    <row r="74" spans="1:13" s="27" customFormat="1" ht="30" hidden="1" customHeight="1" x14ac:dyDescent="0.2">
      <c r="B74" s="493" t="s">
        <v>205</v>
      </c>
      <c r="C74" s="494"/>
      <c r="D74" s="494"/>
      <c r="E74" s="494"/>
      <c r="F74" s="494"/>
      <c r="G74" s="494"/>
      <c r="H74" s="494"/>
      <c r="I74" s="495"/>
      <c r="K74" s="27">
        <v>2.1</v>
      </c>
      <c r="L74" s="27" t="s">
        <v>136</v>
      </c>
    </row>
    <row r="75" spans="1:13" s="103" customFormat="1" ht="22.5" hidden="1" customHeight="1" x14ac:dyDescent="0.25">
      <c r="A75" s="5"/>
      <c r="B75" s="549" t="s">
        <v>129</v>
      </c>
      <c r="C75" s="550"/>
      <c r="D75" s="613" t="s">
        <v>319</v>
      </c>
      <c r="E75" s="613"/>
      <c r="F75" s="613"/>
      <c r="G75" s="613"/>
      <c r="H75" s="613"/>
      <c r="I75" s="614"/>
      <c r="J75" s="5"/>
      <c r="K75" s="27">
        <v>2.1</v>
      </c>
      <c r="L75" s="27" t="s">
        <v>136</v>
      </c>
      <c r="M75" s="5"/>
    </row>
    <row r="76" spans="1:13" s="104" customFormat="1" ht="16.5" hidden="1" customHeight="1" x14ac:dyDescent="0.2">
      <c r="A76" s="19"/>
      <c r="B76" s="526" t="s">
        <v>208</v>
      </c>
      <c r="C76" s="527"/>
      <c r="D76" s="505" t="s">
        <v>281</v>
      </c>
      <c r="E76" s="505"/>
      <c r="F76" s="505"/>
      <c r="G76" s="505"/>
      <c r="H76" s="505"/>
      <c r="I76" s="506"/>
      <c r="J76" s="19"/>
      <c r="K76" s="27">
        <v>2.1</v>
      </c>
      <c r="L76" s="27" t="s">
        <v>136</v>
      </c>
      <c r="M76" s="19"/>
    </row>
    <row r="77" spans="1:13" s="104" customFormat="1" ht="16.5" hidden="1" customHeight="1" x14ac:dyDescent="0.2">
      <c r="A77" s="19"/>
      <c r="B77" s="526" t="s">
        <v>241</v>
      </c>
      <c r="C77" s="527"/>
      <c r="D77" s="623" t="s">
        <v>320</v>
      </c>
      <c r="E77" s="624"/>
      <c r="F77" s="624"/>
      <c r="G77" s="624"/>
      <c r="H77" s="624"/>
      <c r="I77" s="625"/>
      <c r="J77" s="19"/>
      <c r="K77" s="27">
        <v>2.1</v>
      </c>
      <c r="L77" s="27" t="s">
        <v>136</v>
      </c>
      <c r="M77" s="19"/>
    </row>
    <row r="78" spans="1:13" s="25" customFormat="1" ht="270.75" hidden="1" customHeight="1" x14ac:dyDescent="0.2">
      <c r="B78" s="521" t="s">
        <v>212</v>
      </c>
      <c r="C78" s="522"/>
      <c r="D78" s="615" t="s">
        <v>321</v>
      </c>
      <c r="E78" s="616"/>
      <c r="F78" s="616"/>
      <c r="G78" s="616"/>
      <c r="H78" s="616"/>
      <c r="I78" s="617"/>
      <c r="J78" s="4"/>
      <c r="K78" s="27">
        <v>2.1</v>
      </c>
      <c r="L78" s="27" t="s">
        <v>136</v>
      </c>
    </row>
    <row r="79" spans="1:13" s="27" customFormat="1" ht="72" hidden="1" customHeight="1" x14ac:dyDescent="0.2">
      <c r="B79" s="521" t="s">
        <v>214</v>
      </c>
      <c r="C79" s="522"/>
      <c r="D79" s="615" t="s">
        <v>322</v>
      </c>
      <c r="E79" s="616"/>
      <c r="F79" s="616"/>
      <c r="G79" s="616"/>
      <c r="H79" s="616"/>
      <c r="I79" s="617"/>
      <c r="J79" s="2"/>
      <c r="K79" s="27">
        <v>2.1</v>
      </c>
      <c r="L79" s="27" t="s">
        <v>136</v>
      </c>
    </row>
    <row r="80" spans="1:13" s="27" customFormat="1" ht="22.5" hidden="1" customHeight="1" x14ac:dyDescent="0.2">
      <c r="B80" s="521" t="s">
        <v>216</v>
      </c>
      <c r="C80" s="522"/>
      <c r="D80" s="618" t="s">
        <v>323</v>
      </c>
      <c r="E80" s="619"/>
      <c r="F80" s="619"/>
      <c r="G80" s="619"/>
      <c r="H80" s="619"/>
      <c r="I80" s="620"/>
      <c r="J80" s="2"/>
      <c r="K80" s="27">
        <v>2.1</v>
      </c>
      <c r="L80" s="27" t="s">
        <v>136</v>
      </c>
    </row>
    <row r="81" spans="1:12" s="27" customFormat="1" ht="9.6" hidden="1" customHeight="1" thickBot="1" x14ac:dyDescent="0.25">
      <c r="B81" s="167"/>
      <c r="C81" s="167"/>
      <c r="D81" s="20"/>
      <c r="E81" s="20"/>
      <c r="F81" s="20"/>
      <c r="G81" s="20"/>
      <c r="H81" s="20"/>
      <c r="I81" s="20"/>
      <c r="J81" s="2"/>
      <c r="K81" s="27">
        <v>2.1</v>
      </c>
      <c r="L81" s="27" t="s">
        <v>136</v>
      </c>
    </row>
    <row r="82" spans="1:12" s="61" customFormat="1" ht="29.45" hidden="1" customHeight="1" x14ac:dyDescent="0.2">
      <c r="B82" s="558" t="s">
        <v>218</v>
      </c>
      <c r="C82" s="559"/>
      <c r="D82" s="559"/>
      <c r="E82" s="287" t="s">
        <v>219</v>
      </c>
      <c r="F82" s="287" t="s">
        <v>220</v>
      </c>
      <c r="G82" s="287" t="s">
        <v>221</v>
      </c>
      <c r="H82" s="287" t="s">
        <v>222</v>
      </c>
      <c r="I82" s="169" t="s">
        <v>223</v>
      </c>
      <c r="J82" s="20"/>
      <c r="K82" s="27">
        <v>2.1</v>
      </c>
      <c r="L82" s="27" t="s">
        <v>136</v>
      </c>
    </row>
    <row r="83" spans="1:12" s="27" customFormat="1" ht="46.5" hidden="1" customHeight="1" x14ac:dyDescent="0.2">
      <c r="B83" s="609" t="s">
        <v>139</v>
      </c>
      <c r="C83" s="610"/>
      <c r="D83" s="610"/>
      <c r="E83" s="497" t="s">
        <v>225</v>
      </c>
      <c r="F83" s="497" t="s">
        <v>311</v>
      </c>
      <c r="G83" s="155" t="s">
        <v>324</v>
      </c>
      <c r="H83" s="162">
        <v>0</v>
      </c>
      <c r="I83" s="621" t="str">
        <f>H91</f>
        <v>N/A</v>
      </c>
      <c r="K83" s="27">
        <v>2.1</v>
      </c>
      <c r="L83" s="27" t="s">
        <v>136</v>
      </c>
    </row>
    <row r="84" spans="1:12" s="27" customFormat="1" ht="45" hidden="1" customHeight="1" x14ac:dyDescent="0.2">
      <c r="B84" s="609"/>
      <c r="C84" s="610"/>
      <c r="D84" s="610"/>
      <c r="E84" s="500"/>
      <c r="F84" s="500"/>
      <c r="G84" s="155" t="s">
        <v>325</v>
      </c>
      <c r="H84" s="163">
        <v>2</v>
      </c>
      <c r="I84" s="621"/>
      <c r="K84" s="27">
        <v>2.1</v>
      </c>
      <c r="L84" s="27" t="s">
        <v>136</v>
      </c>
    </row>
    <row r="85" spans="1:12" s="27" customFormat="1" ht="122.25" hidden="1" customHeight="1" x14ac:dyDescent="0.2">
      <c r="B85" s="609"/>
      <c r="C85" s="610"/>
      <c r="D85" s="610"/>
      <c r="E85" s="500"/>
      <c r="F85" s="500"/>
      <c r="G85" s="155" t="s">
        <v>326</v>
      </c>
      <c r="H85" s="164">
        <v>4</v>
      </c>
      <c r="I85" s="621"/>
      <c r="K85" s="27">
        <v>2.1</v>
      </c>
      <c r="L85" s="27" t="s">
        <v>136</v>
      </c>
    </row>
    <row r="86" spans="1:12" s="27" customFormat="1" ht="99" hidden="1" customHeight="1" x14ac:dyDescent="0.2">
      <c r="B86" s="609"/>
      <c r="C86" s="610"/>
      <c r="D86" s="610"/>
      <c r="E86" s="500"/>
      <c r="F86" s="500"/>
      <c r="G86" s="155" t="s">
        <v>327</v>
      </c>
      <c r="H86" s="165">
        <v>6</v>
      </c>
      <c r="I86" s="621"/>
      <c r="K86" s="27">
        <v>2.1</v>
      </c>
      <c r="L86" s="27" t="s">
        <v>136</v>
      </c>
    </row>
    <row r="87" spans="1:12" s="27" customFormat="1" ht="73.5" hidden="1" customHeight="1" x14ac:dyDescent="0.2">
      <c r="B87" s="609"/>
      <c r="C87" s="610"/>
      <c r="D87" s="610"/>
      <c r="E87" s="500"/>
      <c r="F87" s="500"/>
      <c r="G87" s="155" t="s">
        <v>328</v>
      </c>
      <c r="H87" s="166">
        <v>8</v>
      </c>
      <c r="I87" s="621"/>
      <c r="K87" s="27">
        <v>2.1</v>
      </c>
      <c r="L87" s="27" t="s">
        <v>136</v>
      </c>
    </row>
    <row r="88" spans="1:12" s="27" customFormat="1" ht="88.5" hidden="1" customHeight="1" thickBot="1" x14ac:dyDescent="0.25">
      <c r="B88" s="611"/>
      <c r="C88" s="612"/>
      <c r="D88" s="612"/>
      <c r="E88" s="499"/>
      <c r="F88" s="499"/>
      <c r="G88" s="293" t="s">
        <v>329</v>
      </c>
      <c r="H88" s="170">
        <v>10</v>
      </c>
      <c r="I88" s="622"/>
      <c r="K88" s="27">
        <v>2.1</v>
      </c>
      <c r="L88" s="27" t="s">
        <v>136</v>
      </c>
    </row>
    <row r="89" spans="1:12" s="27" customFormat="1" ht="9.6" hidden="1" customHeight="1" thickBot="1" x14ac:dyDescent="0.25">
      <c r="K89" s="27">
        <v>2.1</v>
      </c>
      <c r="L89" s="27" t="s">
        <v>136</v>
      </c>
    </row>
    <row r="90" spans="1:12" s="26" customFormat="1" ht="22.15" hidden="1" customHeight="1" thickBot="1" x14ac:dyDescent="0.25">
      <c r="B90" s="532" t="s">
        <v>252</v>
      </c>
      <c r="C90" s="533"/>
      <c r="D90" s="533"/>
      <c r="E90" s="533"/>
      <c r="F90" s="533"/>
      <c r="G90" s="533"/>
      <c r="H90" s="533"/>
      <c r="I90" s="534"/>
      <c r="K90" s="27">
        <v>2.1</v>
      </c>
      <c r="L90" s="27" t="s">
        <v>136</v>
      </c>
    </row>
    <row r="91" spans="1:12" s="29" customFormat="1" ht="16.899999999999999" hidden="1" customHeight="1" thickBot="1" x14ac:dyDescent="0.25">
      <c r="A91" s="34"/>
      <c r="B91" s="285" t="s">
        <v>330</v>
      </c>
      <c r="C91" s="606" t="s">
        <v>235</v>
      </c>
      <c r="D91" s="607"/>
      <c r="E91" s="607"/>
      <c r="F91" s="607"/>
      <c r="G91" s="608"/>
      <c r="H91" s="626" t="s">
        <v>236</v>
      </c>
      <c r="I91" s="627"/>
      <c r="K91" s="27">
        <v>2.1</v>
      </c>
      <c r="L91" s="27" t="s">
        <v>136</v>
      </c>
    </row>
    <row r="92" spans="1:12" s="51" customFormat="1" ht="69" hidden="1" customHeight="1" thickBot="1" x14ac:dyDescent="0.25">
      <c r="A92" s="47"/>
      <c r="B92" s="65" t="s">
        <v>237</v>
      </c>
      <c r="C92" s="52" t="s">
        <v>330</v>
      </c>
      <c r="D92" s="537" t="s">
        <v>238</v>
      </c>
      <c r="E92" s="538"/>
      <c r="F92" s="538"/>
      <c r="G92" s="538"/>
      <c r="H92" s="538"/>
      <c r="I92" s="539"/>
      <c r="K92" s="27">
        <v>2.1</v>
      </c>
      <c r="L92" s="27" t="s">
        <v>136</v>
      </c>
    </row>
    <row r="93" spans="1:12" s="27" customFormat="1" ht="9.6" hidden="1" customHeight="1" thickBot="1" x14ac:dyDescent="0.25">
      <c r="B93" s="543"/>
      <c r="C93" s="543"/>
      <c r="D93" s="543"/>
      <c r="E93" s="543"/>
      <c r="F93" s="543"/>
      <c r="G93" s="543"/>
      <c r="H93" s="543"/>
      <c r="I93" s="543"/>
      <c r="K93" s="27">
        <v>2.1</v>
      </c>
      <c r="L93" s="27" t="s">
        <v>136</v>
      </c>
    </row>
    <row r="94" spans="1:12" s="51" customFormat="1" ht="69" hidden="1" customHeight="1" thickBot="1" x14ac:dyDescent="0.25">
      <c r="A94" s="47"/>
      <c r="B94" s="65" t="s">
        <v>239</v>
      </c>
      <c r="C94" s="52" t="s">
        <v>331</v>
      </c>
      <c r="D94" s="537" t="s">
        <v>238</v>
      </c>
      <c r="E94" s="538"/>
      <c r="F94" s="538"/>
      <c r="G94" s="538"/>
      <c r="H94" s="538"/>
      <c r="I94" s="539"/>
      <c r="K94" s="27">
        <v>2.1</v>
      </c>
      <c r="L94" s="27" t="s">
        <v>136</v>
      </c>
    </row>
    <row r="95" spans="1:12" s="51" customFormat="1" ht="9.6" hidden="1" customHeight="1" thickBot="1" x14ac:dyDescent="0.25">
      <c r="A95" s="47"/>
      <c r="B95" s="99"/>
      <c r="C95" s="98"/>
      <c r="D95" s="291"/>
      <c r="E95" s="291"/>
      <c r="F95" s="291"/>
      <c r="G95" s="291"/>
      <c r="H95" s="291"/>
      <c r="I95" s="291"/>
      <c r="K95" s="27">
        <v>2.1</v>
      </c>
      <c r="L95" s="27" t="s">
        <v>136</v>
      </c>
    </row>
    <row r="96" spans="1:12" s="27" customFormat="1" ht="30" hidden="1" customHeight="1" x14ac:dyDescent="0.2">
      <c r="B96" s="493" t="s">
        <v>205</v>
      </c>
      <c r="C96" s="494"/>
      <c r="D96" s="494"/>
      <c r="E96" s="494"/>
      <c r="F96" s="494"/>
      <c r="G96" s="494"/>
      <c r="H96" s="494"/>
      <c r="I96" s="495"/>
      <c r="K96" s="27">
        <v>3.1</v>
      </c>
      <c r="L96" s="27" t="s">
        <v>332</v>
      </c>
    </row>
    <row r="97" spans="1:13" s="103" customFormat="1" ht="22.5" hidden="1" customHeight="1" x14ac:dyDescent="0.25">
      <c r="A97" s="5"/>
      <c r="B97" s="549" t="s">
        <v>129</v>
      </c>
      <c r="C97" s="550"/>
      <c r="D97" s="613" t="s">
        <v>333</v>
      </c>
      <c r="E97" s="613"/>
      <c r="F97" s="613"/>
      <c r="G97" s="613"/>
      <c r="H97" s="613"/>
      <c r="I97" s="614"/>
      <c r="J97" s="5"/>
      <c r="K97" s="27">
        <v>3.1</v>
      </c>
      <c r="L97" s="27" t="s">
        <v>332</v>
      </c>
      <c r="M97" s="5"/>
    </row>
    <row r="98" spans="1:13" s="104" customFormat="1" ht="16.5" hidden="1" customHeight="1" x14ac:dyDescent="0.2">
      <c r="A98" s="19"/>
      <c r="B98" s="526" t="s">
        <v>208</v>
      </c>
      <c r="C98" s="527"/>
      <c r="D98" s="505" t="s">
        <v>281</v>
      </c>
      <c r="E98" s="505"/>
      <c r="F98" s="505"/>
      <c r="G98" s="505"/>
      <c r="H98" s="505"/>
      <c r="I98" s="506"/>
      <c r="J98" s="19"/>
      <c r="K98" s="27">
        <v>3.1</v>
      </c>
      <c r="L98" s="27" t="s">
        <v>332</v>
      </c>
      <c r="M98" s="19"/>
    </row>
    <row r="99" spans="1:13" s="104" customFormat="1" ht="16.5" hidden="1" customHeight="1" x14ac:dyDescent="0.2">
      <c r="A99" s="19"/>
      <c r="B99" s="526" t="s">
        <v>241</v>
      </c>
      <c r="C99" s="527"/>
      <c r="D99" s="505" t="s">
        <v>144</v>
      </c>
      <c r="E99" s="505"/>
      <c r="F99" s="505"/>
      <c r="G99" s="505"/>
      <c r="H99" s="505"/>
      <c r="I99" s="506"/>
      <c r="J99" s="19"/>
      <c r="K99" s="27">
        <v>3.1</v>
      </c>
      <c r="L99" s="27" t="s">
        <v>332</v>
      </c>
      <c r="M99" s="19"/>
    </row>
    <row r="100" spans="1:13" s="25" customFormat="1" ht="182.25" hidden="1" customHeight="1" x14ac:dyDescent="0.2">
      <c r="B100" s="521" t="s">
        <v>212</v>
      </c>
      <c r="C100" s="522"/>
      <c r="D100" s="615" t="s">
        <v>334</v>
      </c>
      <c r="E100" s="616"/>
      <c r="F100" s="616"/>
      <c r="G100" s="616"/>
      <c r="H100" s="616"/>
      <c r="I100" s="617"/>
      <c r="J100" s="4"/>
      <c r="K100" s="27">
        <v>3.1</v>
      </c>
      <c r="L100" s="27" t="s">
        <v>332</v>
      </c>
    </row>
    <row r="101" spans="1:13" s="27" customFormat="1" ht="20.25" hidden="1" customHeight="1" x14ac:dyDescent="0.2">
      <c r="B101" s="648" t="s">
        <v>214</v>
      </c>
      <c r="C101" s="649"/>
      <c r="D101" s="615" t="s">
        <v>335</v>
      </c>
      <c r="E101" s="616"/>
      <c r="F101" s="616"/>
      <c r="G101" s="616"/>
      <c r="H101" s="616"/>
      <c r="I101" s="617"/>
      <c r="J101" s="2"/>
      <c r="K101" s="27">
        <v>3.1</v>
      </c>
      <c r="L101" s="27" t="s">
        <v>332</v>
      </c>
    </row>
    <row r="102" spans="1:13" s="27" customFormat="1" ht="18.75" hidden="1" customHeight="1" x14ac:dyDescent="0.2">
      <c r="B102" s="648" t="s">
        <v>216</v>
      </c>
      <c r="C102" s="649"/>
      <c r="D102" s="615" t="s">
        <v>323</v>
      </c>
      <c r="E102" s="616"/>
      <c r="F102" s="616"/>
      <c r="G102" s="616"/>
      <c r="H102" s="616"/>
      <c r="I102" s="617"/>
      <c r="J102" s="2"/>
      <c r="K102" s="27">
        <v>3.1</v>
      </c>
      <c r="L102" s="27" t="s">
        <v>332</v>
      </c>
    </row>
    <row r="103" spans="1:13" s="27" customFormat="1" ht="9.6" hidden="1" customHeight="1" thickBot="1" x14ac:dyDescent="0.25">
      <c r="B103" s="167"/>
      <c r="C103" s="167"/>
      <c r="D103" s="20"/>
      <c r="E103" s="20"/>
      <c r="F103" s="20"/>
      <c r="G103" s="20"/>
      <c r="H103" s="20"/>
      <c r="I103" s="20"/>
      <c r="J103" s="2"/>
      <c r="K103" s="27">
        <v>3.1</v>
      </c>
      <c r="L103" s="27" t="s">
        <v>332</v>
      </c>
    </row>
    <row r="104" spans="1:13" s="61" customFormat="1" ht="29.45" hidden="1" customHeight="1" x14ac:dyDescent="0.2">
      <c r="B104" s="558" t="s">
        <v>218</v>
      </c>
      <c r="C104" s="559"/>
      <c r="D104" s="559"/>
      <c r="E104" s="287" t="s">
        <v>219</v>
      </c>
      <c r="F104" s="287" t="s">
        <v>220</v>
      </c>
      <c r="G104" s="287" t="s">
        <v>221</v>
      </c>
      <c r="H104" s="287" t="s">
        <v>222</v>
      </c>
      <c r="I104" s="169" t="s">
        <v>223</v>
      </c>
      <c r="J104" s="20"/>
      <c r="K104" s="27">
        <v>3.1</v>
      </c>
      <c r="L104" s="27" t="s">
        <v>332</v>
      </c>
    </row>
    <row r="105" spans="1:13" s="27" customFormat="1" ht="16.899999999999999" hidden="1" customHeight="1" x14ac:dyDescent="0.2">
      <c r="B105" s="609" t="s">
        <v>336</v>
      </c>
      <c r="C105" s="610"/>
      <c r="D105" s="610"/>
      <c r="E105" s="497" t="s">
        <v>225</v>
      </c>
      <c r="F105" s="497" t="s">
        <v>311</v>
      </c>
      <c r="G105" s="21"/>
      <c r="H105" s="162">
        <v>0</v>
      </c>
      <c r="I105" s="621" t="str">
        <f>H113</f>
        <v>N/A</v>
      </c>
      <c r="K105" s="27">
        <v>3.1</v>
      </c>
      <c r="L105" s="27" t="s">
        <v>332</v>
      </c>
    </row>
    <row r="106" spans="1:13" s="27" customFormat="1" ht="16.899999999999999" hidden="1" customHeight="1" x14ac:dyDescent="0.2">
      <c r="B106" s="609"/>
      <c r="C106" s="610"/>
      <c r="D106" s="610"/>
      <c r="E106" s="500"/>
      <c r="F106" s="500"/>
      <c r="G106" s="21"/>
      <c r="H106" s="163">
        <v>2</v>
      </c>
      <c r="I106" s="621"/>
      <c r="K106" s="27">
        <v>3.1</v>
      </c>
      <c r="L106" s="27" t="s">
        <v>332</v>
      </c>
    </row>
    <row r="107" spans="1:13" s="27" customFormat="1" ht="16.899999999999999" hidden="1" customHeight="1" x14ac:dyDescent="0.2">
      <c r="B107" s="609"/>
      <c r="C107" s="610"/>
      <c r="D107" s="610"/>
      <c r="E107" s="500"/>
      <c r="F107" s="500"/>
      <c r="G107" s="21"/>
      <c r="H107" s="164">
        <v>4</v>
      </c>
      <c r="I107" s="621"/>
      <c r="K107" s="27">
        <v>3.1</v>
      </c>
      <c r="L107" s="27" t="s">
        <v>332</v>
      </c>
    </row>
    <row r="108" spans="1:13" s="27" customFormat="1" ht="16.899999999999999" hidden="1" customHeight="1" x14ac:dyDescent="0.2">
      <c r="B108" s="609"/>
      <c r="C108" s="610"/>
      <c r="D108" s="610"/>
      <c r="E108" s="500"/>
      <c r="F108" s="500"/>
      <c r="G108" s="22"/>
      <c r="H108" s="165">
        <v>6</v>
      </c>
      <c r="I108" s="621"/>
      <c r="K108" s="27">
        <v>3.1</v>
      </c>
      <c r="L108" s="27" t="s">
        <v>332</v>
      </c>
    </row>
    <row r="109" spans="1:13" s="27" customFormat="1" ht="16.899999999999999" hidden="1" customHeight="1" x14ac:dyDescent="0.2">
      <c r="B109" s="609"/>
      <c r="C109" s="610"/>
      <c r="D109" s="610"/>
      <c r="E109" s="500"/>
      <c r="F109" s="500"/>
      <c r="G109" s="21"/>
      <c r="H109" s="166">
        <v>8</v>
      </c>
      <c r="I109" s="621"/>
      <c r="K109" s="27">
        <v>3.1</v>
      </c>
      <c r="L109" s="27" t="s">
        <v>332</v>
      </c>
    </row>
    <row r="110" spans="1:13" s="27" customFormat="1" ht="30.75" hidden="1" customHeight="1" thickBot="1" x14ac:dyDescent="0.25">
      <c r="B110" s="611"/>
      <c r="C110" s="612"/>
      <c r="D110" s="612"/>
      <c r="E110" s="499"/>
      <c r="F110" s="499"/>
      <c r="G110" s="293"/>
      <c r="H110" s="170">
        <v>10</v>
      </c>
      <c r="I110" s="622"/>
      <c r="K110" s="27">
        <v>3.1</v>
      </c>
      <c r="L110" s="27" t="s">
        <v>332</v>
      </c>
    </row>
    <row r="111" spans="1:13" s="27" customFormat="1" ht="9.6" hidden="1" customHeight="1" thickBot="1" x14ac:dyDescent="0.25">
      <c r="K111" s="27">
        <v>3.1</v>
      </c>
      <c r="L111" s="27" t="s">
        <v>332</v>
      </c>
    </row>
    <row r="112" spans="1:13" s="26" customFormat="1" ht="22.15" hidden="1" customHeight="1" thickBot="1" x14ac:dyDescent="0.25">
      <c r="B112" s="532" t="s">
        <v>252</v>
      </c>
      <c r="C112" s="533"/>
      <c r="D112" s="533"/>
      <c r="E112" s="533"/>
      <c r="F112" s="533"/>
      <c r="G112" s="533"/>
      <c r="H112" s="533"/>
      <c r="I112" s="534"/>
      <c r="K112" s="27">
        <v>3.1</v>
      </c>
      <c r="L112" s="27" t="s">
        <v>332</v>
      </c>
    </row>
    <row r="113" spans="1:13" s="29" customFormat="1" ht="16.899999999999999" hidden="1" customHeight="1" thickBot="1" x14ac:dyDescent="0.25">
      <c r="A113" s="34"/>
      <c r="B113" s="49" t="s">
        <v>337</v>
      </c>
      <c r="C113" s="606" t="s">
        <v>235</v>
      </c>
      <c r="D113" s="607"/>
      <c r="E113" s="607"/>
      <c r="F113" s="607"/>
      <c r="G113" s="608"/>
      <c r="H113" s="626" t="s">
        <v>236</v>
      </c>
      <c r="I113" s="627"/>
      <c r="K113" s="27">
        <v>3.1</v>
      </c>
      <c r="L113" s="27" t="s">
        <v>332</v>
      </c>
    </row>
    <row r="114" spans="1:13" s="51" customFormat="1" ht="69" hidden="1" customHeight="1" thickBot="1" x14ac:dyDescent="0.25">
      <c r="A114" s="47"/>
      <c r="B114" s="65" t="s">
        <v>237</v>
      </c>
      <c r="C114" s="73" t="s">
        <v>337</v>
      </c>
      <c r="D114" s="544" t="s">
        <v>238</v>
      </c>
      <c r="E114" s="545"/>
      <c r="F114" s="545"/>
      <c r="G114" s="545"/>
      <c r="H114" s="545"/>
      <c r="I114" s="546"/>
      <c r="K114" s="27">
        <v>3.1</v>
      </c>
      <c r="L114" s="27" t="s">
        <v>332</v>
      </c>
    </row>
    <row r="115" spans="1:13" s="27" customFormat="1" ht="9.6" hidden="1" customHeight="1" thickBot="1" x14ac:dyDescent="0.25">
      <c r="B115" s="543"/>
      <c r="C115" s="543"/>
      <c r="D115" s="543"/>
      <c r="E115" s="543"/>
      <c r="F115" s="543"/>
      <c r="G115" s="543"/>
      <c r="H115" s="543"/>
      <c r="I115" s="543"/>
      <c r="K115" s="27">
        <v>3.1</v>
      </c>
      <c r="L115" s="27" t="s">
        <v>332</v>
      </c>
    </row>
    <row r="116" spans="1:13" s="51" customFormat="1" ht="69" hidden="1" customHeight="1" thickBot="1" x14ac:dyDescent="0.25">
      <c r="A116" s="47"/>
      <c r="B116" s="65" t="s">
        <v>239</v>
      </c>
      <c r="C116" s="52" t="s">
        <v>337</v>
      </c>
      <c r="D116" s="537" t="s">
        <v>238</v>
      </c>
      <c r="E116" s="538"/>
      <c r="F116" s="538"/>
      <c r="G116" s="538"/>
      <c r="H116" s="538"/>
      <c r="I116" s="539"/>
      <c r="K116" s="27">
        <v>3.1</v>
      </c>
      <c r="L116" s="27" t="s">
        <v>332</v>
      </c>
    </row>
    <row r="117" spans="1:13" ht="9.6" hidden="1" customHeight="1" thickBot="1" x14ac:dyDescent="0.25">
      <c r="K117" s="27">
        <v>3.1</v>
      </c>
      <c r="L117" s="27" t="s">
        <v>332</v>
      </c>
    </row>
    <row r="118" spans="1:13" s="27" customFormat="1" ht="30" hidden="1" customHeight="1" x14ac:dyDescent="0.2">
      <c r="B118" s="493" t="s">
        <v>205</v>
      </c>
      <c r="C118" s="494"/>
      <c r="D118" s="494"/>
      <c r="E118" s="494"/>
      <c r="F118" s="494"/>
      <c r="G118" s="494"/>
      <c r="H118" s="494"/>
      <c r="I118" s="495"/>
      <c r="K118" s="27">
        <v>3.2</v>
      </c>
      <c r="L118" s="27" t="s">
        <v>142</v>
      </c>
    </row>
    <row r="119" spans="1:13" s="103" customFormat="1" ht="22.5" hidden="1" customHeight="1" x14ac:dyDescent="0.25">
      <c r="A119" s="5"/>
      <c r="B119" s="549" t="s">
        <v>129</v>
      </c>
      <c r="C119" s="550"/>
      <c r="D119" s="613" t="s">
        <v>338</v>
      </c>
      <c r="E119" s="613"/>
      <c r="F119" s="613"/>
      <c r="G119" s="613"/>
      <c r="H119" s="613"/>
      <c r="I119" s="614"/>
      <c r="J119" s="5"/>
      <c r="K119" s="27">
        <v>3.2</v>
      </c>
      <c r="L119" s="27" t="s">
        <v>142</v>
      </c>
      <c r="M119" s="5"/>
    </row>
    <row r="120" spans="1:13" s="104" customFormat="1" ht="16.5" hidden="1" customHeight="1" x14ac:dyDescent="0.2">
      <c r="A120" s="19"/>
      <c r="B120" s="526" t="s">
        <v>208</v>
      </c>
      <c r="C120" s="527"/>
      <c r="D120" s="505" t="s">
        <v>140</v>
      </c>
      <c r="E120" s="505"/>
      <c r="F120" s="505"/>
      <c r="G120" s="505"/>
      <c r="H120" s="505"/>
      <c r="I120" s="506"/>
      <c r="J120" s="19"/>
      <c r="K120" s="27">
        <v>3.2</v>
      </c>
      <c r="L120" s="27" t="s">
        <v>142</v>
      </c>
      <c r="M120" s="19"/>
    </row>
    <row r="121" spans="1:13" s="104" customFormat="1" ht="16.5" hidden="1" customHeight="1" x14ac:dyDescent="0.2">
      <c r="A121" s="19"/>
      <c r="B121" s="526" t="s">
        <v>241</v>
      </c>
      <c r="C121" s="527"/>
      <c r="D121" s="505" t="s">
        <v>339</v>
      </c>
      <c r="E121" s="505"/>
      <c r="F121" s="505"/>
      <c r="G121" s="505"/>
      <c r="H121" s="505"/>
      <c r="I121" s="506"/>
      <c r="J121" s="19"/>
      <c r="K121" s="27">
        <v>3.2</v>
      </c>
      <c r="L121" s="27" t="s">
        <v>142</v>
      </c>
      <c r="M121" s="19"/>
    </row>
    <row r="122" spans="1:13" s="25" customFormat="1" ht="240.75" hidden="1" customHeight="1" x14ac:dyDescent="0.2">
      <c r="B122" s="521" t="s">
        <v>212</v>
      </c>
      <c r="C122" s="522"/>
      <c r="D122" s="615" t="s">
        <v>340</v>
      </c>
      <c r="E122" s="616"/>
      <c r="F122" s="616"/>
      <c r="G122" s="616"/>
      <c r="H122" s="616"/>
      <c r="I122" s="617"/>
      <c r="J122" s="4"/>
      <c r="K122" s="27">
        <v>3.2</v>
      </c>
      <c r="L122" s="27" t="s">
        <v>142</v>
      </c>
    </row>
    <row r="123" spans="1:13" s="27" customFormat="1" ht="20.25" hidden="1" customHeight="1" x14ac:dyDescent="0.2">
      <c r="B123" s="521" t="s">
        <v>214</v>
      </c>
      <c r="C123" s="522"/>
      <c r="D123" s="615" t="s">
        <v>341</v>
      </c>
      <c r="E123" s="616"/>
      <c r="F123" s="616"/>
      <c r="G123" s="616"/>
      <c r="H123" s="616"/>
      <c r="I123" s="617"/>
      <c r="J123" s="2"/>
      <c r="K123" s="27">
        <v>3.2</v>
      </c>
      <c r="L123" s="27" t="s">
        <v>142</v>
      </c>
    </row>
    <row r="124" spans="1:13" s="27" customFormat="1" ht="19.5" hidden="1" customHeight="1" x14ac:dyDescent="0.2">
      <c r="B124" s="521" t="s">
        <v>216</v>
      </c>
      <c r="C124" s="522"/>
      <c r="D124" s="615" t="s">
        <v>342</v>
      </c>
      <c r="E124" s="616"/>
      <c r="F124" s="616"/>
      <c r="G124" s="616"/>
      <c r="H124" s="616"/>
      <c r="I124" s="617"/>
      <c r="J124" s="2"/>
      <c r="K124" s="27">
        <v>3.2</v>
      </c>
      <c r="L124" s="27" t="s">
        <v>142</v>
      </c>
    </row>
    <row r="125" spans="1:13" s="27" customFormat="1" ht="9.6" hidden="1" customHeight="1" thickBot="1" x14ac:dyDescent="0.25">
      <c r="B125" s="167"/>
      <c r="C125" s="167"/>
      <c r="D125" s="20"/>
      <c r="E125" s="20"/>
      <c r="F125" s="20"/>
      <c r="G125" s="20"/>
      <c r="H125" s="20"/>
      <c r="I125" s="20"/>
      <c r="J125" s="2"/>
      <c r="K125" s="27">
        <v>3.2</v>
      </c>
      <c r="L125" s="27" t="s">
        <v>142</v>
      </c>
    </row>
    <row r="126" spans="1:13" s="61" customFormat="1" ht="29.45" hidden="1" customHeight="1" x14ac:dyDescent="0.2">
      <c r="B126" s="558" t="s">
        <v>218</v>
      </c>
      <c r="C126" s="559"/>
      <c r="D126" s="559"/>
      <c r="E126" s="287" t="s">
        <v>219</v>
      </c>
      <c r="F126" s="287" t="s">
        <v>220</v>
      </c>
      <c r="G126" s="287" t="s">
        <v>221</v>
      </c>
      <c r="H126" s="287" t="s">
        <v>222</v>
      </c>
      <c r="I126" s="169" t="s">
        <v>223</v>
      </c>
      <c r="J126" s="20"/>
      <c r="K126" s="27">
        <v>3.2</v>
      </c>
      <c r="L126" s="27" t="s">
        <v>142</v>
      </c>
    </row>
    <row r="127" spans="1:13" s="27" customFormat="1" ht="16.899999999999999" hidden="1" customHeight="1" x14ac:dyDescent="0.2">
      <c r="B127" s="609" t="s">
        <v>343</v>
      </c>
      <c r="C127" s="610"/>
      <c r="D127" s="610"/>
      <c r="E127" s="497" t="s">
        <v>225</v>
      </c>
      <c r="F127" s="497" t="s">
        <v>311</v>
      </c>
      <c r="G127" s="21" t="s">
        <v>344</v>
      </c>
      <c r="H127" s="162">
        <v>0</v>
      </c>
      <c r="I127" s="621" t="str">
        <f>IF(H135="",0, IF(H135="N/A","N/A",IF(ROUND(H135,3)&lt;0.8,2,IF(ROUND(H135,3)&lt;0.85,4,IF(ROUND(H135,3)&lt;0.9,6,IF(ROUND(H135,3)&lt;0.95,8,IF(ROUND(H135,3)&lt;=1,10,"Error - check input below")))))))</f>
        <v>N/A</v>
      </c>
      <c r="K127" s="27">
        <v>3.2</v>
      </c>
      <c r="L127" s="27" t="s">
        <v>142</v>
      </c>
    </row>
    <row r="128" spans="1:13" s="27" customFormat="1" ht="16.899999999999999" hidden="1" customHeight="1" x14ac:dyDescent="0.2">
      <c r="B128" s="609"/>
      <c r="C128" s="610"/>
      <c r="D128" s="610"/>
      <c r="E128" s="500"/>
      <c r="F128" s="500"/>
      <c r="G128" s="21" t="s">
        <v>345</v>
      </c>
      <c r="H128" s="163">
        <v>2</v>
      </c>
      <c r="I128" s="621"/>
      <c r="K128" s="27">
        <v>3.2</v>
      </c>
      <c r="L128" s="27" t="s">
        <v>142</v>
      </c>
    </row>
    <row r="129" spans="1:13" s="27" customFormat="1" ht="16.899999999999999" hidden="1" customHeight="1" x14ac:dyDescent="0.2">
      <c r="B129" s="609"/>
      <c r="C129" s="610"/>
      <c r="D129" s="610"/>
      <c r="E129" s="500"/>
      <c r="F129" s="500"/>
      <c r="G129" s="21" t="s">
        <v>346</v>
      </c>
      <c r="H129" s="164">
        <v>4</v>
      </c>
      <c r="I129" s="621"/>
      <c r="K129" s="27">
        <v>3.2</v>
      </c>
      <c r="L129" s="27" t="s">
        <v>142</v>
      </c>
    </row>
    <row r="130" spans="1:13" s="27" customFormat="1" ht="16.899999999999999" hidden="1" customHeight="1" x14ac:dyDescent="0.2">
      <c r="B130" s="609"/>
      <c r="C130" s="610"/>
      <c r="D130" s="610"/>
      <c r="E130" s="500"/>
      <c r="F130" s="500"/>
      <c r="G130" s="22" t="s">
        <v>347</v>
      </c>
      <c r="H130" s="165">
        <v>6</v>
      </c>
      <c r="I130" s="621"/>
      <c r="K130" s="27">
        <v>3.2</v>
      </c>
      <c r="L130" s="27" t="s">
        <v>142</v>
      </c>
    </row>
    <row r="131" spans="1:13" s="27" customFormat="1" ht="16.899999999999999" hidden="1" customHeight="1" x14ac:dyDescent="0.2">
      <c r="B131" s="609"/>
      <c r="C131" s="610"/>
      <c r="D131" s="610"/>
      <c r="E131" s="500"/>
      <c r="F131" s="500"/>
      <c r="G131" s="21" t="s">
        <v>348</v>
      </c>
      <c r="H131" s="166">
        <v>8</v>
      </c>
      <c r="I131" s="621"/>
      <c r="K131" s="27">
        <v>3.2</v>
      </c>
      <c r="L131" s="27" t="s">
        <v>142</v>
      </c>
    </row>
    <row r="132" spans="1:13" s="27" customFormat="1" ht="21" hidden="1" customHeight="1" thickBot="1" x14ac:dyDescent="0.25">
      <c r="B132" s="611"/>
      <c r="C132" s="612"/>
      <c r="D132" s="612"/>
      <c r="E132" s="499"/>
      <c r="F132" s="499"/>
      <c r="G132" s="293" t="s">
        <v>349</v>
      </c>
      <c r="H132" s="170">
        <v>10</v>
      </c>
      <c r="I132" s="622"/>
      <c r="K132" s="27">
        <v>3.2</v>
      </c>
      <c r="L132" s="27" t="s">
        <v>142</v>
      </c>
    </row>
    <row r="133" spans="1:13" s="27" customFormat="1" ht="9.6" hidden="1" customHeight="1" thickBot="1" x14ac:dyDescent="0.25">
      <c r="K133" s="27">
        <v>3.2</v>
      </c>
      <c r="L133" s="27" t="s">
        <v>142</v>
      </c>
    </row>
    <row r="134" spans="1:13" s="26" customFormat="1" ht="22.15" hidden="1" customHeight="1" thickBot="1" x14ac:dyDescent="0.25">
      <c r="B134" s="665" t="s">
        <v>233</v>
      </c>
      <c r="C134" s="666"/>
      <c r="D134" s="666"/>
      <c r="E134" s="666"/>
      <c r="F134" s="533"/>
      <c r="G134" s="666"/>
      <c r="H134" s="533"/>
      <c r="I134" s="534"/>
      <c r="K134" s="27">
        <v>3.2</v>
      </c>
      <c r="L134" s="27" t="s">
        <v>142</v>
      </c>
    </row>
    <row r="135" spans="1:13" s="34" customFormat="1" ht="16.899999999999999" hidden="1" customHeight="1" x14ac:dyDescent="0.2">
      <c r="B135" s="672" t="s">
        <v>350</v>
      </c>
      <c r="C135" s="674" t="s">
        <v>351</v>
      </c>
      <c r="D135" s="675"/>
      <c r="E135" s="676"/>
      <c r="G135" s="118" t="s">
        <v>238</v>
      </c>
      <c r="H135" s="677" t="str">
        <f>IF(AND(G135="N/A",G136="N/A"),"N/A",IF(ISERROR((G136)/(G135)),"",(G136)/(G135)))</f>
        <v>N/A</v>
      </c>
      <c r="I135" s="678"/>
      <c r="K135" s="27">
        <v>3.2</v>
      </c>
      <c r="L135" s="27" t="s">
        <v>142</v>
      </c>
    </row>
    <row r="136" spans="1:13" s="34" customFormat="1" ht="16.899999999999999" hidden="1" customHeight="1" x14ac:dyDescent="0.2">
      <c r="B136" s="673"/>
      <c r="C136" s="669" t="s">
        <v>352</v>
      </c>
      <c r="D136" s="670"/>
      <c r="E136" s="671"/>
      <c r="G136" s="119" t="s">
        <v>238</v>
      </c>
      <c r="H136" s="679"/>
      <c r="I136" s="680"/>
      <c r="K136" s="27">
        <v>3.2</v>
      </c>
      <c r="L136" s="27" t="s">
        <v>142</v>
      </c>
    </row>
    <row r="137" spans="1:13" s="34" customFormat="1" ht="16.899999999999999" hidden="1" customHeight="1" x14ac:dyDescent="0.2">
      <c r="B137" s="115"/>
      <c r="C137" s="667" t="s">
        <v>353</v>
      </c>
      <c r="D137" s="668"/>
      <c r="E137" s="117"/>
      <c r="G137" s="120" t="s">
        <v>238</v>
      </c>
      <c r="H137" s="681"/>
      <c r="I137" s="682"/>
      <c r="K137" s="27">
        <v>3.2</v>
      </c>
      <c r="L137" s="27" t="s">
        <v>142</v>
      </c>
    </row>
    <row r="138" spans="1:13" s="51" customFormat="1" ht="69" hidden="1" customHeight="1" x14ac:dyDescent="0.2">
      <c r="A138" s="47"/>
      <c r="B138" s="65" t="s">
        <v>237</v>
      </c>
      <c r="C138" s="116" t="s">
        <v>350</v>
      </c>
      <c r="D138" s="544" t="s">
        <v>238</v>
      </c>
      <c r="E138" s="545"/>
      <c r="F138" s="545"/>
      <c r="G138" s="545"/>
      <c r="H138" s="545"/>
      <c r="I138" s="546"/>
      <c r="K138" s="27">
        <v>3.2</v>
      </c>
      <c r="L138" s="27" t="s">
        <v>142</v>
      </c>
    </row>
    <row r="139" spans="1:13" s="27" customFormat="1" ht="9.6" hidden="1" customHeight="1" x14ac:dyDescent="0.2">
      <c r="B139" s="543"/>
      <c r="C139" s="543"/>
      <c r="D139" s="543"/>
      <c r="E139" s="543"/>
      <c r="F139" s="543"/>
      <c r="G139" s="543"/>
      <c r="H139" s="543"/>
      <c r="I139" s="543"/>
      <c r="K139" s="27">
        <v>3.2</v>
      </c>
      <c r="L139" s="27" t="s">
        <v>142</v>
      </c>
    </row>
    <row r="140" spans="1:13" s="51" customFormat="1" ht="69" hidden="1" customHeight="1" thickBot="1" x14ac:dyDescent="0.25">
      <c r="A140" s="47"/>
      <c r="B140" s="65" t="s">
        <v>239</v>
      </c>
      <c r="C140" s="52" t="s">
        <v>350</v>
      </c>
      <c r="D140" s="537" t="s">
        <v>238</v>
      </c>
      <c r="E140" s="538"/>
      <c r="F140" s="538"/>
      <c r="G140" s="538"/>
      <c r="H140" s="538"/>
      <c r="I140" s="539"/>
      <c r="K140" s="27">
        <v>3.2</v>
      </c>
      <c r="L140" s="27" t="s">
        <v>142</v>
      </c>
    </row>
    <row r="141" spans="1:13" ht="9.6" hidden="1" customHeight="1" thickBot="1" x14ac:dyDescent="0.25">
      <c r="K141" s="27">
        <v>3.2</v>
      </c>
      <c r="L141" s="27" t="s">
        <v>142</v>
      </c>
    </row>
    <row r="142" spans="1:13" s="27" customFormat="1" ht="30" hidden="1" customHeight="1" x14ac:dyDescent="0.2">
      <c r="B142" s="493" t="s">
        <v>205</v>
      </c>
      <c r="C142" s="494"/>
      <c r="D142" s="494"/>
      <c r="E142" s="494"/>
      <c r="F142" s="494"/>
      <c r="G142" s="494"/>
      <c r="H142" s="494"/>
      <c r="I142" s="495"/>
      <c r="K142" s="27">
        <v>4.0999999999999996</v>
      </c>
      <c r="L142" s="27" t="s">
        <v>145</v>
      </c>
    </row>
    <row r="143" spans="1:13" s="103" customFormat="1" ht="22.5" hidden="1" customHeight="1" x14ac:dyDescent="0.25">
      <c r="A143" s="5"/>
      <c r="B143" s="549" t="s">
        <v>129</v>
      </c>
      <c r="C143" s="550"/>
      <c r="D143" s="613" t="s">
        <v>354</v>
      </c>
      <c r="E143" s="613"/>
      <c r="F143" s="613"/>
      <c r="G143" s="613"/>
      <c r="H143" s="613"/>
      <c r="I143" s="614"/>
      <c r="J143" s="5"/>
      <c r="K143" s="27">
        <v>4.0999999999999996</v>
      </c>
      <c r="L143" s="27" t="s">
        <v>145</v>
      </c>
      <c r="M143" s="5"/>
    </row>
    <row r="144" spans="1:13" s="104" customFormat="1" ht="16.5" hidden="1" customHeight="1" x14ac:dyDescent="0.2">
      <c r="A144" s="19"/>
      <c r="B144" s="526" t="s">
        <v>208</v>
      </c>
      <c r="C144" s="527"/>
      <c r="D144" s="505" t="s">
        <v>355</v>
      </c>
      <c r="E144" s="505"/>
      <c r="F144" s="505"/>
      <c r="G144" s="505"/>
      <c r="H144" s="505"/>
      <c r="I144" s="506"/>
      <c r="J144" s="19"/>
      <c r="K144" s="27">
        <v>4.0999999999999996</v>
      </c>
      <c r="L144" s="27" t="s">
        <v>145</v>
      </c>
      <c r="M144" s="19"/>
    </row>
    <row r="145" spans="1:13" s="104" customFormat="1" ht="16.5" hidden="1" customHeight="1" x14ac:dyDescent="0.2">
      <c r="A145" s="19"/>
      <c r="B145" s="526" t="s">
        <v>241</v>
      </c>
      <c r="C145" s="527"/>
      <c r="D145" s="505" t="s">
        <v>144</v>
      </c>
      <c r="E145" s="505"/>
      <c r="F145" s="505"/>
      <c r="G145" s="505"/>
      <c r="H145" s="505"/>
      <c r="I145" s="506"/>
      <c r="J145" s="19"/>
      <c r="K145" s="27">
        <v>4.0999999999999996</v>
      </c>
      <c r="L145" s="27" t="s">
        <v>145</v>
      </c>
      <c r="M145" s="19"/>
    </row>
    <row r="146" spans="1:13" s="25" customFormat="1" ht="314.25" hidden="1" customHeight="1" x14ac:dyDescent="0.2">
      <c r="B146" s="648" t="s">
        <v>212</v>
      </c>
      <c r="C146" s="649"/>
      <c r="D146" s="615" t="s">
        <v>356</v>
      </c>
      <c r="E146" s="616"/>
      <c r="F146" s="616"/>
      <c r="G146" s="616"/>
      <c r="H146" s="616"/>
      <c r="I146" s="617"/>
      <c r="J146" s="4"/>
      <c r="K146" s="27">
        <v>4.0999999999999996</v>
      </c>
      <c r="L146" s="27" t="s">
        <v>145</v>
      </c>
    </row>
    <row r="147" spans="1:13" s="27" customFormat="1" ht="114.75" hidden="1" customHeight="1" x14ac:dyDescent="0.2">
      <c r="B147" s="648" t="s">
        <v>214</v>
      </c>
      <c r="C147" s="649"/>
      <c r="D147" s="618" t="s">
        <v>357</v>
      </c>
      <c r="E147" s="619"/>
      <c r="F147" s="619"/>
      <c r="G147" s="619"/>
      <c r="H147" s="619"/>
      <c r="I147" s="620"/>
      <c r="J147" s="2"/>
      <c r="K147" s="27">
        <v>4.0999999999999996</v>
      </c>
      <c r="L147" s="27" t="s">
        <v>145</v>
      </c>
    </row>
    <row r="148" spans="1:13" s="27" customFormat="1" ht="31.15" hidden="1" customHeight="1" x14ac:dyDescent="0.2">
      <c r="B148" s="648" t="s">
        <v>216</v>
      </c>
      <c r="C148" s="649"/>
      <c r="D148" s="618" t="s">
        <v>358</v>
      </c>
      <c r="E148" s="619"/>
      <c r="F148" s="619"/>
      <c r="G148" s="619"/>
      <c r="H148" s="619"/>
      <c r="I148" s="620"/>
      <c r="J148" s="2"/>
      <c r="K148" s="27">
        <v>4.0999999999999996</v>
      </c>
      <c r="L148" s="27" t="s">
        <v>145</v>
      </c>
    </row>
    <row r="149" spans="1:13" s="27" customFormat="1" ht="9.6" hidden="1" customHeight="1" thickBot="1" x14ac:dyDescent="0.25">
      <c r="B149" s="167"/>
      <c r="C149" s="167"/>
      <c r="D149" s="20"/>
      <c r="E149" s="20"/>
      <c r="F149" s="20"/>
      <c r="G149" s="20"/>
      <c r="H149" s="20"/>
      <c r="I149" s="20"/>
      <c r="J149" s="2"/>
      <c r="K149" s="27">
        <v>4.0999999999999996</v>
      </c>
      <c r="L149" s="27" t="s">
        <v>145</v>
      </c>
    </row>
    <row r="150" spans="1:13" s="61" customFormat="1" ht="29.45" hidden="1" customHeight="1" x14ac:dyDescent="0.2">
      <c r="B150" s="558" t="s">
        <v>218</v>
      </c>
      <c r="C150" s="559"/>
      <c r="D150" s="559"/>
      <c r="E150" s="287" t="s">
        <v>219</v>
      </c>
      <c r="F150" s="287" t="s">
        <v>220</v>
      </c>
      <c r="G150" s="287" t="s">
        <v>221</v>
      </c>
      <c r="H150" s="287" t="s">
        <v>222</v>
      </c>
      <c r="I150" s="169" t="s">
        <v>223</v>
      </c>
      <c r="J150" s="20"/>
      <c r="K150" s="27">
        <v>4.0999999999999996</v>
      </c>
      <c r="L150" s="27" t="s">
        <v>145</v>
      </c>
    </row>
    <row r="151" spans="1:13" s="27" customFormat="1" ht="45" hidden="1" customHeight="1" x14ac:dyDescent="0.2">
      <c r="B151" s="609" t="s">
        <v>359</v>
      </c>
      <c r="C151" s="610"/>
      <c r="D151" s="610"/>
      <c r="E151" s="497" t="s">
        <v>225</v>
      </c>
      <c r="F151" s="497" t="s">
        <v>311</v>
      </c>
      <c r="G151" s="176" t="s">
        <v>360</v>
      </c>
      <c r="H151" s="162">
        <v>0</v>
      </c>
      <c r="I151" s="621" t="str">
        <f>IF(G166="N/A","N/A",
IF(G166="",0,
IF(G166="Motorway Scheme",
IF(AND(G167="",G168="",G167=0,G168=0),0,
IF(AND(ISNUMBER(G167)=FALSE,ISNUMBER(G168)=FALSE),"Error, check input below",
IF(OR(G167&gt;0.074,G168&gt;0.029),0,
IF(OR(G167&gt;0.05,,G168&gt;0.021),2,
IF(OR(G167&gt;0.035,G168&gt;0.016),4,
IF(OR(G167&gt;0.02,G168&gt;0.008),6,
IF(OR(G167&gt;0.007,G168&gt;0.0022),8,
IF(OR(G167&lt;=0.007,G168&lt;=0.0022),10)))))))))))</f>
        <v>N/A</v>
      </c>
      <c r="K151" s="27">
        <v>4.0999999999999996</v>
      </c>
      <c r="L151" s="27" t="s">
        <v>145</v>
      </c>
    </row>
    <row r="152" spans="1:13" s="27" customFormat="1" ht="47.25" hidden="1" customHeight="1" x14ac:dyDescent="0.2">
      <c r="B152" s="609"/>
      <c r="C152" s="610"/>
      <c r="D152" s="610"/>
      <c r="E152" s="500"/>
      <c r="F152" s="500"/>
      <c r="G152" s="176" t="s">
        <v>361</v>
      </c>
      <c r="H152" s="163">
        <v>2</v>
      </c>
      <c r="I152" s="621"/>
      <c r="K152" s="27">
        <v>4.0999999999999996</v>
      </c>
      <c r="L152" s="27" t="s">
        <v>145</v>
      </c>
    </row>
    <row r="153" spans="1:13" s="27" customFormat="1" ht="42" hidden="1" customHeight="1" x14ac:dyDescent="0.2">
      <c r="B153" s="609"/>
      <c r="C153" s="610"/>
      <c r="D153" s="610"/>
      <c r="E153" s="500"/>
      <c r="F153" s="500"/>
      <c r="G153" s="176" t="s">
        <v>362</v>
      </c>
      <c r="H153" s="164">
        <v>4</v>
      </c>
      <c r="I153" s="621"/>
      <c r="K153" s="27">
        <v>4.0999999999999996</v>
      </c>
      <c r="L153" s="27" t="s">
        <v>145</v>
      </c>
    </row>
    <row r="154" spans="1:13" s="27" customFormat="1" ht="41.25" hidden="1" customHeight="1" x14ac:dyDescent="0.2">
      <c r="B154" s="609"/>
      <c r="C154" s="610"/>
      <c r="D154" s="610"/>
      <c r="E154" s="500"/>
      <c r="F154" s="500"/>
      <c r="G154" s="177" t="s">
        <v>363</v>
      </c>
      <c r="H154" s="165">
        <v>6</v>
      </c>
      <c r="I154" s="621"/>
      <c r="K154" s="27">
        <v>4.0999999999999996</v>
      </c>
      <c r="L154" s="27" t="s">
        <v>145</v>
      </c>
    </row>
    <row r="155" spans="1:13" s="27" customFormat="1" ht="43.5" hidden="1" customHeight="1" x14ac:dyDescent="0.2">
      <c r="B155" s="609"/>
      <c r="C155" s="610"/>
      <c r="D155" s="610"/>
      <c r="E155" s="500"/>
      <c r="F155" s="500"/>
      <c r="G155" s="176" t="s">
        <v>364</v>
      </c>
      <c r="H155" s="166">
        <v>8</v>
      </c>
      <c r="I155" s="621"/>
      <c r="K155" s="27">
        <v>4.0999999999999996</v>
      </c>
      <c r="L155" s="27" t="s">
        <v>145</v>
      </c>
    </row>
    <row r="156" spans="1:13" s="27" customFormat="1" ht="45" hidden="1" customHeight="1" thickBot="1" x14ac:dyDescent="0.25">
      <c r="B156" s="611"/>
      <c r="C156" s="612"/>
      <c r="D156" s="612"/>
      <c r="E156" s="499"/>
      <c r="F156" s="499"/>
      <c r="G156" s="178" t="s">
        <v>365</v>
      </c>
      <c r="H156" s="170">
        <v>10</v>
      </c>
      <c r="I156" s="622"/>
      <c r="K156" s="27">
        <v>4.0999999999999996</v>
      </c>
      <c r="L156" s="27" t="s">
        <v>145</v>
      </c>
    </row>
    <row r="157" spans="1:13" s="27" customFormat="1" ht="9" hidden="1" customHeight="1" thickBot="1" x14ac:dyDescent="0.25">
      <c r="K157" s="27">
        <v>4.0999999999999996</v>
      </c>
      <c r="L157" s="27" t="s">
        <v>145</v>
      </c>
    </row>
    <row r="158" spans="1:13" s="27" customFormat="1" ht="45" hidden="1" customHeight="1" x14ac:dyDescent="0.2">
      <c r="B158" s="644" t="s">
        <v>366</v>
      </c>
      <c r="C158" s="645"/>
      <c r="D158" s="645"/>
      <c r="E158" s="646" t="s">
        <v>225</v>
      </c>
      <c r="F158" s="646" t="s">
        <v>311</v>
      </c>
      <c r="G158" s="294" t="s">
        <v>367</v>
      </c>
      <c r="H158" s="174">
        <v>0</v>
      </c>
      <c r="I158" s="647" t="str">
        <f>IF(G166="N/A","N/A",
IF(G166="",0,
IF(G166="A-Road and/or Junction Scheme",
IF(AND(G167="",G168="",G167=0,G168=0),0,
IF(AND(ISNUMBER(G167)=FALSE,ISNUMBER(G168)=FALSE),"Error, check input below",
IF(OR(G167&gt;0.527,G168&gt;0.177),0,
IF(OR(G167&gt;0.195,,G168&gt;0.114),2,
IF(OR(G167&gt;0.065,G168&gt;0.035),4,
IF(OR(G167&gt;0.016,G168&gt;0.005),6,
IF(OR(G167&gt;0.002,G168&gt;0.003),8,
IF(OR(G167&lt;=0.002,G168&lt;=0.003),10)))))))))))</f>
        <v>N/A</v>
      </c>
      <c r="K158" s="27">
        <v>4.0999999999999996</v>
      </c>
      <c r="L158" s="27" t="s">
        <v>145</v>
      </c>
    </row>
    <row r="159" spans="1:13" s="27" customFormat="1" ht="47.25" hidden="1" customHeight="1" x14ac:dyDescent="0.2">
      <c r="B159" s="609"/>
      <c r="C159" s="610"/>
      <c r="D159" s="610"/>
      <c r="E159" s="500"/>
      <c r="F159" s="500"/>
      <c r="G159" s="288" t="s">
        <v>368</v>
      </c>
      <c r="H159" s="163">
        <v>2</v>
      </c>
      <c r="I159" s="621"/>
      <c r="K159" s="27">
        <v>4.0999999999999996</v>
      </c>
      <c r="L159" s="27" t="s">
        <v>145</v>
      </c>
    </row>
    <row r="160" spans="1:13" s="27" customFormat="1" ht="42" hidden="1" customHeight="1" x14ac:dyDescent="0.2">
      <c r="B160" s="609"/>
      <c r="C160" s="610"/>
      <c r="D160" s="610"/>
      <c r="E160" s="500"/>
      <c r="F160" s="500"/>
      <c r="G160" s="288" t="s">
        <v>369</v>
      </c>
      <c r="H160" s="164">
        <v>4</v>
      </c>
      <c r="I160" s="621"/>
      <c r="K160" s="27">
        <v>4.0999999999999996</v>
      </c>
      <c r="L160" s="27" t="s">
        <v>145</v>
      </c>
    </row>
    <row r="161" spans="1:12" s="27" customFormat="1" ht="41.25" hidden="1" customHeight="1" x14ac:dyDescent="0.2">
      <c r="B161" s="609"/>
      <c r="C161" s="610"/>
      <c r="D161" s="610"/>
      <c r="E161" s="500"/>
      <c r="F161" s="500"/>
      <c r="G161" s="92" t="s">
        <v>370</v>
      </c>
      <c r="H161" s="165">
        <v>6</v>
      </c>
      <c r="I161" s="621"/>
      <c r="K161" s="27">
        <v>4.0999999999999996</v>
      </c>
      <c r="L161" s="27" t="s">
        <v>145</v>
      </c>
    </row>
    <row r="162" spans="1:12" s="27" customFormat="1" ht="43.5" hidden="1" customHeight="1" x14ac:dyDescent="0.2">
      <c r="B162" s="609"/>
      <c r="C162" s="610"/>
      <c r="D162" s="610"/>
      <c r="E162" s="500"/>
      <c r="F162" s="500"/>
      <c r="G162" s="288" t="s">
        <v>371</v>
      </c>
      <c r="H162" s="166">
        <v>8</v>
      </c>
      <c r="I162" s="621"/>
      <c r="K162" s="27">
        <v>4.0999999999999996</v>
      </c>
      <c r="L162" s="27" t="s">
        <v>145</v>
      </c>
    </row>
    <row r="163" spans="1:12" s="27" customFormat="1" ht="45" hidden="1" customHeight="1" thickBot="1" x14ac:dyDescent="0.25">
      <c r="B163" s="611"/>
      <c r="C163" s="612"/>
      <c r="D163" s="612"/>
      <c r="E163" s="499"/>
      <c r="F163" s="499"/>
      <c r="G163" s="293" t="s">
        <v>372</v>
      </c>
      <c r="H163" s="170">
        <v>10</v>
      </c>
      <c r="I163" s="622"/>
      <c r="K163" s="27">
        <v>4.0999999999999996</v>
      </c>
      <c r="L163" s="27" t="s">
        <v>145</v>
      </c>
    </row>
    <row r="164" spans="1:12" s="27" customFormat="1" ht="9.6" hidden="1" customHeight="1" thickBot="1" x14ac:dyDescent="0.25">
      <c r="K164" s="27">
        <v>4.0999999999999996</v>
      </c>
      <c r="L164" s="27" t="s">
        <v>145</v>
      </c>
    </row>
    <row r="165" spans="1:12" s="26" customFormat="1" ht="22.15" hidden="1" customHeight="1" thickBot="1" x14ac:dyDescent="0.25">
      <c r="B165" s="532" t="s">
        <v>252</v>
      </c>
      <c r="C165" s="533"/>
      <c r="D165" s="533"/>
      <c r="E165" s="533"/>
      <c r="F165" s="533"/>
      <c r="G165" s="533"/>
      <c r="H165" s="533"/>
      <c r="I165" s="534"/>
      <c r="K165" s="27">
        <v>4.0999999999999996</v>
      </c>
      <c r="L165" s="27" t="s">
        <v>145</v>
      </c>
    </row>
    <row r="166" spans="1:12" s="29" customFormat="1" ht="30" hidden="1" customHeight="1" x14ac:dyDescent="0.2">
      <c r="A166" s="34"/>
      <c r="B166" s="628" t="s">
        <v>373</v>
      </c>
      <c r="C166" s="631" t="s">
        <v>374</v>
      </c>
      <c r="D166" s="632"/>
      <c r="E166" s="181"/>
      <c r="F166" s="134"/>
      <c r="G166" s="633" t="s">
        <v>236</v>
      </c>
      <c r="H166" s="634"/>
      <c r="I166" s="635"/>
      <c r="K166" s="27">
        <v>4.0999999999999996</v>
      </c>
      <c r="L166" s="27" t="s">
        <v>145</v>
      </c>
    </row>
    <row r="167" spans="1:12" s="29" customFormat="1" ht="16.5" hidden="1" customHeight="1" x14ac:dyDescent="0.2">
      <c r="A167" s="34"/>
      <c r="B167" s="629"/>
      <c r="C167" s="636" t="s">
        <v>375</v>
      </c>
      <c r="D167" s="637"/>
      <c r="E167" s="179"/>
      <c r="F167" s="180"/>
      <c r="G167" s="638" t="s">
        <v>238</v>
      </c>
      <c r="H167" s="639"/>
      <c r="I167" s="640"/>
      <c r="K167" s="27">
        <v>4.0999999999999996</v>
      </c>
      <c r="L167" s="27" t="s">
        <v>145</v>
      </c>
    </row>
    <row r="168" spans="1:12" s="29" customFormat="1" ht="16.5" hidden="1" customHeight="1" x14ac:dyDescent="0.2">
      <c r="A168" s="34"/>
      <c r="B168" s="630"/>
      <c r="C168" s="636" t="s">
        <v>376</v>
      </c>
      <c r="D168" s="637"/>
      <c r="E168" s="179"/>
      <c r="F168" s="180"/>
      <c r="G168" s="641" t="s">
        <v>238</v>
      </c>
      <c r="H168" s="642"/>
      <c r="I168" s="643"/>
      <c r="K168" s="27">
        <v>4.0999999999999996</v>
      </c>
      <c r="L168" s="27" t="s">
        <v>145</v>
      </c>
    </row>
    <row r="169" spans="1:12" s="51" customFormat="1" ht="69" hidden="1" customHeight="1" x14ac:dyDescent="0.2">
      <c r="A169" s="47"/>
      <c r="B169" s="65" t="s">
        <v>237</v>
      </c>
      <c r="C169" s="298" t="s">
        <v>373</v>
      </c>
      <c r="D169" s="544" t="s">
        <v>238</v>
      </c>
      <c r="E169" s="545"/>
      <c r="F169" s="545"/>
      <c r="G169" s="545"/>
      <c r="H169" s="545"/>
      <c r="I169" s="546"/>
      <c r="K169" s="27">
        <v>4.0999999999999996</v>
      </c>
      <c r="L169" s="27" t="s">
        <v>145</v>
      </c>
    </row>
    <row r="170" spans="1:12" s="27" customFormat="1" ht="9.6" hidden="1" customHeight="1" x14ac:dyDescent="0.2">
      <c r="B170" s="543"/>
      <c r="C170" s="543"/>
      <c r="D170" s="543"/>
      <c r="E170" s="543"/>
      <c r="F170" s="543"/>
      <c r="G170" s="543"/>
      <c r="H170" s="543"/>
      <c r="I170" s="543"/>
      <c r="K170" s="27">
        <v>4.0999999999999996</v>
      </c>
      <c r="L170" s="27" t="s">
        <v>145</v>
      </c>
    </row>
    <row r="171" spans="1:12" s="51" customFormat="1" ht="69" hidden="1" customHeight="1" thickBot="1" x14ac:dyDescent="0.25">
      <c r="A171" s="47"/>
      <c r="B171" s="65" t="s">
        <v>239</v>
      </c>
      <c r="C171" s="52" t="s">
        <v>373</v>
      </c>
      <c r="D171" s="537" t="s">
        <v>238</v>
      </c>
      <c r="E171" s="538"/>
      <c r="F171" s="538"/>
      <c r="G171" s="538"/>
      <c r="H171" s="538"/>
      <c r="I171" s="539"/>
      <c r="K171" s="27">
        <v>4.0999999999999996</v>
      </c>
      <c r="L171" s="27" t="s">
        <v>145</v>
      </c>
    </row>
    <row r="172" spans="1:12" s="47" customFormat="1" ht="9.6" customHeight="1" x14ac:dyDescent="0.2">
      <c r="K172" s="27">
        <v>4.0999999999999996</v>
      </c>
      <c r="L172" s="27" t="s">
        <v>145</v>
      </c>
    </row>
  </sheetData>
  <sheetProtection algorithmName="SHA-512" hashValue="SrEf5a5/9oQyo+MKfiP1liMLb2r9BDEl6HvE2CJf/WC2sWxLt6sqQx44FFT5M4/GZyqHaTANezSMs2lUW+Cjig==" saltValue="jSZJUF0qXNmaZddC84+vmQ==" spinCount="100000" sheet="1" objects="1" scenarios="1"/>
  <mergeCells count="189">
    <mergeCell ref="B119:C119"/>
    <mergeCell ref="D119:I119"/>
    <mergeCell ref="C137:D137"/>
    <mergeCell ref="B145:C145"/>
    <mergeCell ref="D145:I145"/>
    <mergeCell ref="C136:E136"/>
    <mergeCell ref="B135:B136"/>
    <mergeCell ref="C135:E135"/>
    <mergeCell ref="D124:I124"/>
    <mergeCell ref="B126:D126"/>
    <mergeCell ref="B127:D132"/>
    <mergeCell ref="E127:E132"/>
    <mergeCell ref="F127:F132"/>
    <mergeCell ref="I127:I132"/>
    <mergeCell ref="B123:C123"/>
    <mergeCell ref="B124:C124"/>
    <mergeCell ref="B144:C144"/>
    <mergeCell ref="D144:I144"/>
    <mergeCell ref="H135:I137"/>
    <mergeCell ref="D123:I123"/>
    <mergeCell ref="B101:C101"/>
    <mergeCell ref="B102:C102"/>
    <mergeCell ref="D48:I48"/>
    <mergeCell ref="D97:I97"/>
    <mergeCell ref="B97:C97"/>
    <mergeCell ref="B96:I96"/>
    <mergeCell ref="D50:I50"/>
    <mergeCell ref="B98:C98"/>
    <mergeCell ref="B134:I134"/>
    <mergeCell ref="B57:C57"/>
    <mergeCell ref="B112:I112"/>
    <mergeCell ref="D102:I102"/>
    <mergeCell ref="B99:C99"/>
    <mergeCell ref="D57:I57"/>
    <mergeCell ref="B58:C58"/>
    <mergeCell ref="D58:I58"/>
    <mergeCell ref="B60:D60"/>
    <mergeCell ref="B61:D66"/>
    <mergeCell ref="E61:E66"/>
    <mergeCell ref="B121:C121"/>
    <mergeCell ref="D121:I121"/>
    <mergeCell ref="B122:C122"/>
    <mergeCell ref="D122:I122"/>
    <mergeCell ref="B118:I118"/>
    <mergeCell ref="B32:C32"/>
    <mergeCell ref="D32:I32"/>
    <mergeCell ref="D31:I31"/>
    <mergeCell ref="D34:I34"/>
    <mergeCell ref="B34:C34"/>
    <mergeCell ref="B35:C35"/>
    <mergeCell ref="D35:I35"/>
    <mergeCell ref="B36:C36"/>
    <mergeCell ref="B33:C33"/>
    <mergeCell ref="D33:I33"/>
    <mergeCell ref="B31:C31"/>
    <mergeCell ref="D2:D3"/>
    <mergeCell ref="D4:D5"/>
    <mergeCell ref="D6:D7"/>
    <mergeCell ref="G2:I3"/>
    <mergeCell ref="G4:I5"/>
    <mergeCell ref="G6:I7"/>
    <mergeCell ref="B24:I24"/>
    <mergeCell ref="C25:G25"/>
    <mergeCell ref="B30:I30"/>
    <mergeCell ref="B14:C14"/>
    <mergeCell ref="D14:I14"/>
    <mergeCell ref="B16:D16"/>
    <mergeCell ref="C47:G47"/>
    <mergeCell ref="H47:I47"/>
    <mergeCell ref="B52:I52"/>
    <mergeCell ref="F61:F66"/>
    <mergeCell ref="I61:I66"/>
    <mergeCell ref="E39:E44"/>
    <mergeCell ref="B38:D38"/>
    <mergeCell ref="F39:F44"/>
    <mergeCell ref="I39:I44"/>
    <mergeCell ref="B39:D44"/>
    <mergeCell ref="B46:I46"/>
    <mergeCell ref="B53:C53"/>
    <mergeCell ref="D53:I53"/>
    <mergeCell ref="B54:C54"/>
    <mergeCell ref="D54:I54"/>
    <mergeCell ref="B55:C55"/>
    <mergeCell ref="D55:I55"/>
    <mergeCell ref="B56:C56"/>
    <mergeCell ref="D56:I56"/>
    <mergeCell ref="L2:M2"/>
    <mergeCell ref="L3:M3"/>
    <mergeCell ref="L4:M4"/>
    <mergeCell ref="L5:M5"/>
    <mergeCell ref="L6:M6"/>
    <mergeCell ref="B12:C12"/>
    <mergeCell ref="D12:I12"/>
    <mergeCell ref="B13:C13"/>
    <mergeCell ref="D36:I36"/>
    <mergeCell ref="I17:I22"/>
    <mergeCell ref="B17:D22"/>
    <mergeCell ref="E17:E22"/>
    <mergeCell ref="F17:F22"/>
    <mergeCell ref="D26:I26"/>
    <mergeCell ref="D28:I28"/>
    <mergeCell ref="H25:I25"/>
    <mergeCell ref="B11:C11"/>
    <mergeCell ref="D11:I11"/>
    <mergeCell ref="B8:I8"/>
    <mergeCell ref="B9:C9"/>
    <mergeCell ref="D9:I9"/>
    <mergeCell ref="D13:I13"/>
    <mergeCell ref="B10:C10"/>
    <mergeCell ref="D10:I10"/>
    <mergeCell ref="B68:I68"/>
    <mergeCell ref="B142:I142"/>
    <mergeCell ref="B143:C143"/>
    <mergeCell ref="D143:I143"/>
    <mergeCell ref="D98:I98"/>
    <mergeCell ref="C113:G113"/>
    <mergeCell ref="H113:I113"/>
    <mergeCell ref="D116:I116"/>
    <mergeCell ref="D114:I114"/>
    <mergeCell ref="B115:I115"/>
    <mergeCell ref="D100:I100"/>
    <mergeCell ref="D101:I101"/>
    <mergeCell ref="B104:D104"/>
    <mergeCell ref="D99:I99"/>
    <mergeCell ref="B100:C100"/>
    <mergeCell ref="B105:D110"/>
    <mergeCell ref="E105:E110"/>
    <mergeCell ref="F105:F110"/>
    <mergeCell ref="I105:I110"/>
    <mergeCell ref="D138:I138"/>
    <mergeCell ref="B139:I139"/>
    <mergeCell ref="D140:I140"/>
    <mergeCell ref="B120:C120"/>
    <mergeCell ref="D120:I120"/>
    <mergeCell ref="D146:I146"/>
    <mergeCell ref="D147:I147"/>
    <mergeCell ref="D148:I148"/>
    <mergeCell ref="B150:D150"/>
    <mergeCell ref="B158:D163"/>
    <mergeCell ref="E158:E163"/>
    <mergeCell ref="F158:F163"/>
    <mergeCell ref="I158:I163"/>
    <mergeCell ref="B147:C147"/>
    <mergeCell ref="B148:C148"/>
    <mergeCell ref="B151:D156"/>
    <mergeCell ref="E151:E156"/>
    <mergeCell ref="F151:F156"/>
    <mergeCell ref="I151:I156"/>
    <mergeCell ref="B146:C146"/>
    <mergeCell ref="B165:I165"/>
    <mergeCell ref="D169:I169"/>
    <mergeCell ref="B170:I170"/>
    <mergeCell ref="D171:I171"/>
    <mergeCell ref="B166:B168"/>
    <mergeCell ref="C166:D166"/>
    <mergeCell ref="G166:I166"/>
    <mergeCell ref="C167:D167"/>
    <mergeCell ref="C168:D168"/>
    <mergeCell ref="G167:I167"/>
    <mergeCell ref="G168:I168"/>
    <mergeCell ref="H69:I69"/>
    <mergeCell ref="D70:I70"/>
    <mergeCell ref="B71:I71"/>
    <mergeCell ref="D72:I72"/>
    <mergeCell ref="C69:G69"/>
    <mergeCell ref="B74:I74"/>
    <mergeCell ref="B75:C75"/>
    <mergeCell ref="D75:I75"/>
    <mergeCell ref="B76:C76"/>
    <mergeCell ref="D76:I76"/>
    <mergeCell ref="B77:C77"/>
    <mergeCell ref="D77:I77"/>
    <mergeCell ref="B78:C78"/>
    <mergeCell ref="D78:I78"/>
    <mergeCell ref="B90:I90"/>
    <mergeCell ref="C91:G91"/>
    <mergeCell ref="H91:I91"/>
    <mergeCell ref="D92:I92"/>
    <mergeCell ref="B93:I93"/>
    <mergeCell ref="D94:I94"/>
    <mergeCell ref="B79:C79"/>
    <mergeCell ref="D79:I79"/>
    <mergeCell ref="B80:C80"/>
    <mergeCell ref="D80:I80"/>
    <mergeCell ref="B82:D82"/>
    <mergeCell ref="B83:D88"/>
    <mergeCell ref="E83:E88"/>
    <mergeCell ref="F83:F88"/>
    <mergeCell ref="I83:I88"/>
  </mergeCells>
  <conditionalFormatting sqref="I158:I163">
    <cfRule type="expression" dxfId="12" priority="4">
      <formula>G166="Motorway Scheme"</formula>
    </cfRule>
    <cfRule type="expression" dxfId="11" priority="7">
      <formula>H166 = "Motorway Scheme"</formula>
    </cfRule>
  </conditionalFormatting>
  <conditionalFormatting sqref="I151:I156">
    <cfRule type="expression" dxfId="10" priority="5">
      <formula>G166="A-Road and/or Junction Scheme"</formula>
    </cfRule>
    <cfRule type="expression" dxfId="9" priority="6">
      <formula>H166 = "A-Road and/or Junction Scheme"</formula>
    </cfRule>
  </conditionalFormatting>
  <dataValidations count="5">
    <dataValidation allowBlank="1" showInputMessage="1" showErrorMessage="1" sqref="I17:I22 I39:I44"/>
    <dataValidation type="list" allowBlank="1" showInputMessage="1" showErrorMessage="1" sqref="F39:F44 F17:F22">
      <formula1>$A$8:$A$9</formula1>
    </dataValidation>
    <dataValidation type="list" allowBlank="1" showInputMessage="1" showErrorMessage="1" sqref="E39:E44 E105:F110 E127:F132 E158:F163 E61:F66 E151:F156 E83:F88 E17:E22">
      <formula1>#REF!</formula1>
    </dataValidation>
    <dataValidation type="list" allowBlank="1" showInputMessage="1" showErrorMessage="1" sqref="H113:I113 H69:I69 H91:I91">
      <formula1>"0,2,4,6,8,10,N/A"</formula1>
    </dataValidation>
    <dataValidation type="list" allowBlank="1" showInputMessage="1" showErrorMessage="1" sqref="G166:I166">
      <formula1>"Motorway Scheme, A-Road and/or Junction Scheme, N/A"</formula1>
    </dataValidation>
  </dataValidations>
  <printOptions horizontalCentered="1"/>
  <pageMargins left="0.25" right="0.25" top="0.38" bottom="0.32" header="0.3" footer="0.3"/>
  <pageSetup paperSize="9" scale="67" fitToHeight="0" orientation="portrait" r:id="rId1"/>
  <headerFooter alignWithMargins="0"/>
  <rowBreaks count="1" manualBreakCount="1">
    <brk id="168"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pageSetUpPr fitToPage="1"/>
  </sheetPr>
  <dimension ref="A1:Q347"/>
  <sheetViews>
    <sheetView showGridLines="0" view="pageBreakPreview" zoomScale="70" zoomScaleNormal="80" zoomScaleSheetLayoutView="70" workbookViewId="0">
      <pane ySplit="8" topLeftCell="A295" activePane="bottomLeft" state="frozen"/>
      <selection activeCell="C10" sqref="C10:D10"/>
      <selection pane="bottomLeft" activeCell="D301" sqref="D301:I301"/>
    </sheetView>
  </sheetViews>
  <sheetFormatPr defaultColWidth="2" defaultRowHeight="12.75" x14ac:dyDescent="0.2"/>
  <cols>
    <col min="1" max="1" width="2.7109375" style="50" customWidth="1"/>
    <col min="2" max="3" width="13.28515625" style="50" customWidth="1"/>
    <col min="4" max="4" width="47.5703125" style="50" customWidth="1"/>
    <col min="5" max="5" width="11" style="50" hidden="1" customWidth="1"/>
    <col min="6" max="6" width="5.140625" style="50" hidden="1" customWidth="1"/>
    <col min="7" max="7" width="47.5703125" style="50" customWidth="1"/>
    <col min="8" max="8" width="7.7109375" style="50" customWidth="1"/>
    <col min="9" max="9" width="13.28515625" style="50" customWidth="1"/>
    <col min="10" max="10" width="2.7109375" style="50" customWidth="1"/>
    <col min="11" max="11" width="5" style="94" hidden="1" customWidth="1"/>
    <col min="12" max="12" width="4.7109375" style="94" hidden="1" customWidth="1"/>
    <col min="13" max="13" width="8.28515625" style="349" customWidth="1"/>
    <col min="14" max="14" width="6.7109375" style="349" customWidth="1"/>
    <col min="15" max="15" width="5.5703125" style="349" bestFit="1" customWidth="1"/>
    <col min="16" max="16384" width="2" style="50"/>
  </cols>
  <sheetData>
    <row r="1" spans="1:15" s="27" customFormat="1" ht="15" customHeight="1" thickBot="1" x14ac:dyDescent="0.25">
      <c r="E1" s="24"/>
      <c r="K1" s="151"/>
      <c r="L1" s="151"/>
      <c r="M1" s="345"/>
      <c r="N1" s="341"/>
      <c r="O1" s="341"/>
    </row>
    <row r="2" spans="1:15" s="27" customFormat="1" ht="16.5" customHeight="1" x14ac:dyDescent="0.2">
      <c r="B2" s="66"/>
      <c r="C2" s="67"/>
      <c r="D2" s="584" t="s">
        <v>196</v>
      </c>
      <c r="E2" s="30" t="s">
        <v>197</v>
      </c>
      <c r="F2" s="31"/>
      <c r="G2" s="585" t="str">
        <f>+IF(Cover!$D$13="","",Cover!$D$13)</f>
        <v/>
      </c>
      <c r="H2" s="586"/>
      <c r="I2" s="587"/>
      <c r="K2" s="151"/>
      <c r="L2" s="568"/>
      <c r="M2" s="568"/>
      <c r="N2" s="341"/>
      <c r="O2" s="341"/>
    </row>
    <row r="3" spans="1:15" s="27" customFormat="1" ht="16.5" customHeight="1" x14ac:dyDescent="0.2">
      <c r="B3" s="68"/>
      <c r="C3" s="69"/>
      <c r="D3" s="570"/>
      <c r="E3" s="32" t="s">
        <v>198</v>
      </c>
      <c r="F3" s="33"/>
      <c r="G3" s="575"/>
      <c r="H3" s="576"/>
      <c r="I3" s="577"/>
      <c r="K3" s="151"/>
      <c r="L3" s="568"/>
      <c r="M3" s="568"/>
      <c r="N3" s="341"/>
      <c r="O3" s="341"/>
    </row>
    <row r="4" spans="1:15" s="27" customFormat="1" ht="16.5" customHeight="1" x14ac:dyDescent="0.2">
      <c r="B4" s="68"/>
      <c r="C4" s="69"/>
      <c r="D4" s="569" t="s">
        <v>199</v>
      </c>
      <c r="E4" s="32" t="s">
        <v>200</v>
      </c>
      <c r="F4" s="33"/>
      <c r="G4" s="572" t="str">
        <f>+IF(Cover!$D$10="","",""&amp;Cover!$D$10&amp;" "&amp;Cover!$E$10)</f>
        <v/>
      </c>
      <c r="H4" s="573"/>
      <c r="I4" s="574"/>
      <c r="K4" s="151"/>
      <c r="L4" s="568"/>
      <c r="M4" s="568"/>
      <c r="N4" s="341"/>
      <c r="O4" s="341"/>
    </row>
    <row r="5" spans="1:15" s="27" customFormat="1" ht="16.5" customHeight="1" x14ac:dyDescent="0.2">
      <c r="B5" s="68"/>
      <c r="C5" s="69"/>
      <c r="D5" s="570"/>
      <c r="E5" s="32" t="s">
        <v>201</v>
      </c>
      <c r="F5" s="33"/>
      <c r="G5" s="575"/>
      <c r="H5" s="576"/>
      <c r="I5" s="577"/>
      <c r="K5" s="151"/>
      <c r="L5" s="568"/>
      <c r="M5" s="568"/>
      <c r="N5" s="341"/>
      <c r="O5" s="341"/>
    </row>
    <row r="6" spans="1:15" s="27" customFormat="1" ht="16.5" customHeight="1" x14ac:dyDescent="0.2">
      <c r="B6" s="68"/>
      <c r="C6" s="69"/>
      <c r="D6" s="569" t="s">
        <v>202</v>
      </c>
      <c r="E6" s="32" t="s">
        <v>203</v>
      </c>
      <c r="F6" s="33"/>
      <c r="G6" s="572" t="str">
        <f>+IF(Cover!$D$11="","",""&amp;Cover!$D$11&amp;" "&amp;Cover!$E$11)</f>
        <v/>
      </c>
      <c r="H6" s="573"/>
      <c r="I6" s="574"/>
      <c r="K6" s="151"/>
      <c r="L6" s="568"/>
      <c r="M6" s="568"/>
      <c r="N6" s="341"/>
      <c r="O6" s="341"/>
    </row>
    <row r="7" spans="1:15" s="27" customFormat="1" ht="16.5" customHeight="1" thickBot="1" x14ac:dyDescent="0.25">
      <c r="B7" s="70"/>
      <c r="C7" s="71"/>
      <c r="D7" s="571"/>
      <c r="E7" s="138" t="s">
        <v>204</v>
      </c>
      <c r="F7" s="139"/>
      <c r="G7" s="578"/>
      <c r="H7" s="579"/>
      <c r="I7" s="580"/>
      <c r="K7" s="151"/>
      <c r="L7" s="151"/>
      <c r="M7" s="345"/>
      <c r="N7" s="341"/>
      <c r="O7" s="341"/>
    </row>
    <row r="8" spans="1:15" s="27" customFormat="1" ht="22.5" customHeight="1" x14ac:dyDescent="0.2">
      <c r="B8" s="388" t="s">
        <v>205</v>
      </c>
      <c r="C8" s="389"/>
      <c r="D8" s="582"/>
      <c r="E8" s="582"/>
      <c r="F8" s="582"/>
      <c r="G8" s="582"/>
      <c r="H8" s="582"/>
      <c r="I8" s="583"/>
      <c r="K8" s="93">
        <v>4.3</v>
      </c>
      <c r="L8" s="93" t="s">
        <v>154</v>
      </c>
      <c r="M8" s="341"/>
      <c r="N8" s="341"/>
      <c r="O8" s="341"/>
    </row>
    <row r="9" spans="1:15" s="27" customFormat="1" ht="30" hidden="1" customHeight="1" x14ac:dyDescent="0.2">
      <c r="B9" s="493" t="s">
        <v>205</v>
      </c>
      <c r="C9" s="494"/>
      <c r="D9" s="494"/>
      <c r="E9" s="494"/>
      <c r="F9" s="494"/>
      <c r="G9" s="494"/>
      <c r="H9" s="494"/>
      <c r="I9" s="495"/>
      <c r="K9" s="27">
        <v>4.2</v>
      </c>
      <c r="L9" s="27" t="s">
        <v>150</v>
      </c>
      <c r="M9" s="341"/>
      <c r="N9" s="341"/>
      <c r="O9" s="341"/>
    </row>
    <row r="10" spans="1:15" s="103" customFormat="1" ht="22.5" hidden="1" customHeight="1" x14ac:dyDescent="0.25">
      <c r="A10" s="5"/>
      <c r="B10" s="549" t="s">
        <v>129</v>
      </c>
      <c r="C10" s="550"/>
      <c r="D10" s="613" t="s">
        <v>377</v>
      </c>
      <c r="E10" s="613"/>
      <c r="F10" s="613"/>
      <c r="G10" s="613"/>
      <c r="H10" s="613"/>
      <c r="I10" s="614"/>
      <c r="J10" s="5"/>
      <c r="K10" s="27">
        <v>4.2</v>
      </c>
      <c r="L10" s="27" t="s">
        <v>150</v>
      </c>
      <c r="M10" s="353"/>
      <c r="N10" s="342"/>
      <c r="O10" s="342"/>
    </row>
    <row r="11" spans="1:15" s="104" customFormat="1" ht="16.5" hidden="1" customHeight="1" x14ac:dyDescent="0.2">
      <c r="A11" s="19"/>
      <c r="B11" s="526" t="s">
        <v>208</v>
      </c>
      <c r="C11" s="527"/>
      <c r="D11" s="505" t="s">
        <v>378</v>
      </c>
      <c r="E11" s="505"/>
      <c r="F11" s="505"/>
      <c r="G11" s="505"/>
      <c r="H11" s="505"/>
      <c r="I11" s="506"/>
      <c r="J11" s="19"/>
      <c r="K11" s="27">
        <v>4.2</v>
      </c>
      <c r="L11" s="27" t="s">
        <v>150</v>
      </c>
      <c r="M11" s="354"/>
      <c r="N11" s="343"/>
      <c r="O11" s="343"/>
    </row>
    <row r="12" spans="1:15" s="104" customFormat="1" ht="16.5" hidden="1" customHeight="1" x14ac:dyDescent="0.2">
      <c r="A12" s="19"/>
      <c r="B12" s="526" t="s">
        <v>241</v>
      </c>
      <c r="C12" s="527"/>
      <c r="D12" s="505" t="s">
        <v>149</v>
      </c>
      <c r="E12" s="505"/>
      <c r="F12" s="505"/>
      <c r="G12" s="505"/>
      <c r="H12" s="505"/>
      <c r="I12" s="506"/>
      <c r="J12" s="19"/>
      <c r="K12" s="27">
        <v>4.2</v>
      </c>
      <c r="L12" s="27" t="s">
        <v>150</v>
      </c>
      <c r="M12" s="354"/>
      <c r="N12" s="343"/>
      <c r="O12" s="343"/>
    </row>
    <row r="13" spans="1:15" s="25" customFormat="1" ht="408.75" hidden="1" customHeight="1" x14ac:dyDescent="0.2">
      <c r="B13" s="596" t="s">
        <v>212</v>
      </c>
      <c r="C13" s="597"/>
      <c r="D13" s="794" t="s">
        <v>379</v>
      </c>
      <c r="E13" s="795"/>
      <c r="F13" s="795"/>
      <c r="G13" s="795"/>
      <c r="H13" s="795"/>
      <c r="I13" s="796"/>
      <c r="J13" s="4"/>
      <c r="K13" s="27">
        <v>4.2</v>
      </c>
      <c r="L13" s="27" t="s">
        <v>150</v>
      </c>
      <c r="M13" s="344"/>
      <c r="N13" s="344"/>
      <c r="O13" s="344"/>
    </row>
    <row r="14" spans="1:15" s="25" customFormat="1" ht="93" hidden="1" customHeight="1" x14ac:dyDescent="0.2">
      <c r="B14" s="598"/>
      <c r="C14" s="599"/>
      <c r="D14" s="797"/>
      <c r="E14" s="798"/>
      <c r="F14" s="798"/>
      <c r="G14" s="798"/>
      <c r="H14" s="798"/>
      <c r="I14" s="799"/>
      <c r="J14" s="4"/>
      <c r="K14" s="27">
        <v>4.2</v>
      </c>
      <c r="L14" s="27" t="s">
        <v>150</v>
      </c>
      <c r="M14" s="344"/>
      <c r="N14" s="344"/>
      <c r="O14" s="344"/>
    </row>
    <row r="15" spans="1:15" s="27" customFormat="1" ht="42.75" hidden="1" customHeight="1" x14ac:dyDescent="0.2">
      <c r="B15" s="648" t="s">
        <v>214</v>
      </c>
      <c r="C15" s="649"/>
      <c r="D15" s="800" t="s">
        <v>380</v>
      </c>
      <c r="E15" s="801"/>
      <c r="F15" s="801"/>
      <c r="G15" s="801"/>
      <c r="H15" s="801"/>
      <c r="I15" s="802"/>
      <c r="J15" s="2"/>
      <c r="K15" s="27">
        <v>4.2</v>
      </c>
      <c r="L15" s="27" t="s">
        <v>150</v>
      </c>
      <c r="M15" s="341"/>
      <c r="N15" s="341"/>
      <c r="O15" s="341"/>
    </row>
    <row r="16" spans="1:15" s="27" customFormat="1" ht="19.5" hidden="1" customHeight="1" x14ac:dyDescent="0.2">
      <c r="B16" s="648" t="s">
        <v>216</v>
      </c>
      <c r="C16" s="649"/>
      <c r="D16" s="800" t="s">
        <v>381</v>
      </c>
      <c r="E16" s="801"/>
      <c r="F16" s="801"/>
      <c r="G16" s="801"/>
      <c r="H16" s="801"/>
      <c r="I16" s="802"/>
      <c r="J16" s="2"/>
      <c r="K16" s="27">
        <v>4.2</v>
      </c>
      <c r="L16" s="27" t="s">
        <v>150</v>
      </c>
      <c r="M16" s="341"/>
      <c r="N16" s="341"/>
      <c r="O16" s="341"/>
    </row>
    <row r="17" spans="1:17" s="27" customFormat="1" ht="9.6" hidden="1" customHeight="1" thickBot="1" x14ac:dyDescent="0.25">
      <c r="B17" s="167"/>
      <c r="C17" s="167"/>
      <c r="D17" s="20"/>
      <c r="E17" s="20"/>
      <c r="F17" s="20"/>
      <c r="G17" s="20"/>
      <c r="H17" s="20"/>
      <c r="I17" s="20"/>
      <c r="J17" s="2"/>
      <c r="K17" s="27">
        <v>4.2</v>
      </c>
      <c r="L17" s="27" t="s">
        <v>150</v>
      </c>
      <c r="M17" s="341"/>
      <c r="N17" s="341"/>
      <c r="O17" s="341"/>
    </row>
    <row r="18" spans="1:17" s="61" customFormat="1" ht="29.45" hidden="1" customHeight="1" x14ac:dyDescent="0.2">
      <c r="B18" s="558" t="s">
        <v>218</v>
      </c>
      <c r="C18" s="559"/>
      <c r="D18" s="559"/>
      <c r="E18" s="287" t="s">
        <v>219</v>
      </c>
      <c r="F18" s="287" t="s">
        <v>220</v>
      </c>
      <c r="G18" s="287" t="s">
        <v>221</v>
      </c>
      <c r="H18" s="287" t="s">
        <v>222</v>
      </c>
      <c r="I18" s="169" t="s">
        <v>223</v>
      </c>
      <c r="J18" s="20"/>
      <c r="K18" s="27">
        <v>4.2</v>
      </c>
      <c r="L18" s="27" t="s">
        <v>150</v>
      </c>
      <c r="M18" s="345"/>
      <c r="N18" s="345"/>
      <c r="O18" s="345"/>
    </row>
    <row r="19" spans="1:17" s="27" customFormat="1" ht="16.899999999999999" hidden="1" customHeight="1" x14ac:dyDescent="0.2">
      <c r="B19" s="609" t="s">
        <v>382</v>
      </c>
      <c r="C19" s="610"/>
      <c r="D19" s="610"/>
      <c r="E19" s="497" t="s">
        <v>225</v>
      </c>
      <c r="F19" s="497" t="s">
        <v>311</v>
      </c>
      <c r="G19" s="175" t="s">
        <v>383</v>
      </c>
      <c r="H19" s="162">
        <v>0</v>
      </c>
      <c r="I19" s="621" t="str">
        <f>IF(H27="",0,
IF(OR(H27="No",H27="N/A"),"N/A",
IF(H27="Yes",
IF(AND(H28="",H29="",H28=0,H29=0),0,
IF(OR(ISNUMBER(H28)=FALSE,ISNUMBER(H29)=FALSE),"Error, check input below",
IF(O24="Y",10,
IF(O23="Y",8,
IF(O22="Y",6,
IF(O21="Y",4,
IF(O20="Y",2,2))))))))))</f>
        <v>N/A</v>
      </c>
      <c r="K19" s="27">
        <v>4.2</v>
      </c>
      <c r="L19" s="27" t="s">
        <v>150</v>
      </c>
      <c r="M19" s="341" t="s">
        <v>384</v>
      </c>
      <c r="N19" s="341" t="s">
        <v>385</v>
      </c>
      <c r="O19" s="341" t="s">
        <v>386</v>
      </c>
      <c r="P19" s="214"/>
      <c r="Q19" s="214"/>
    </row>
    <row r="20" spans="1:17" s="27" customFormat="1" ht="42" hidden="1" customHeight="1" x14ac:dyDescent="0.2">
      <c r="B20" s="609"/>
      <c r="C20" s="610"/>
      <c r="D20" s="610"/>
      <c r="E20" s="500"/>
      <c r="F20" s="500"/>
      <c r="G20" s="280" t="s">
        <v>387</v>
      </c>
      <c r="H20" s="163">
        <v>2</v>
      </c>
      <c r="I20" s="621"/>
      <c r="K20" s="27">
        <v>4.2</v>
      </c>
      <c r="L20" s="27" t="s">
        <v>150</v>
      </c>
      <c r="M20" s="341" t="str">
        <f>IF(H28&lt;0.7,"Y","N")</f>
        <v>N</v>
      </c>
      <c r="N20" s="341" t="str">
        <f>IF(H29&gt;9,"Y","N")</f>
        <v>Y</v>
      </c>
      <c r="O20" s="341" t="str">
        <f>IF(AND(M20="Y",N20="Y"),"Y","N")</f>
        <v>N</v>
      </c>
      <c r="P20" s="214"/>
      <c r="Q20" s="214"/>
    </row>
    <row r="21" spans="1:17" s="27" customFormat="1" ht="42" hidden="1" customHeight="1" x14ac:dyDescent="0.2">
      <c r="B21" s="609"/>
      <c r="C21" s="610"/>
      <c r="D21" s="610"/>
      <c r="E21" s="500"/>
      <c r="F21" s="500"/>
      <c r="G21" s="280" t="s">
        <v>388</v>
      </c>
      <c r="H21" s="164">
        <v>4</v>
      </c>
      <c r="I21" s="621"/>
      <c r="K21" s="27">
        <v>4.2</v>
      </c>
      <c r="L21" s="27" t="s">
        <v>150</v>
      </c>
      <c r="M21" s="341" t="str">
        <f>IF(H28&gt;=0.7,"Y","N")</f>
        <v>Y</v>
      </c>
      <c r="N21" s="341" t="str">
        <f>IF(H29&lt;=9,"Y","N")</f>
        <v>N</v>
      </c>
      <c r="O21" s="341" t="str">
        <f>IF(AND(M21="Y",N21="Y"),"Y","N")</f>
        <v>N</v>
      </c>
      <c r="P21" s="214"/>
      <c r="Q21" s="214"/>
    </row>
    <row r="22" spans="1:17" s="27" customFormat="1" ht="42" hidden="1" customHeight="1" x14ac:dyDescent="0.2">
      <c r="B22" s="609"/>
      <c r="C22" s="610"/>
      <c r="D22" s="610"/>
      <c r="E22" s="500"/>
      <c r="F22" s="500"/>
      <c r="G22" s="280" t="s">
        <v>389</v>
      </c>
      <c r="H22" s="165">
        <v>6</v>
      </c>
      <c r="I22" s="621"/>
      <c r="K22" s="27">
        <v>4.2</v>
      </c>
      <c r="L22" s="27" t="s">
        <v>150</v>
      </c>
      <c r="M22" s="341" t="str">
        <f>IF(H28&gt;=0.9,"Y","N")</f>
        <v>Y</v>
      </c>
      <c r="N22" s="341" t="str">
        <f>IF(H29&lt;=7,"Y","N")</f>
        <v>N</v>
      </c>
      <c r="O22" s="341" t="str">
        <f>IF(AND(M22="Y",N22="Y"),"Y","N")</f>
        <v>N</v>
      </c>
      <c r="P22" s="214"/>
      <c r="Q22" s="214"/>
    </row>
    <row r="23" spans="1:17" s="27" customFormat="1" ht="42" hidden="1" customHeight="1" x14ac:dyDescent="0.2">
      <c r="B23" s="609"/>
      <c r="C23" s="610"/>
      <c r="D23" s="610"/>
      <c r="E23" s="500"/>
      <c r="F23" s="500"/>
      <c r="G23" s="280" t="s">
        <v>390</v>
      </c>
      <c r="H23" s="166">
        <v>8</v>
      </c>
      <c r="I23" s="621"/>
      <c r="K23" s="27">
        <v>4.2</v>
      </c>
      <c r="L23" s="27" t="s">
        <v>150</v>
      </c>
      <c r="M23" s="341" t="str">
        <f>IF(H28&gt;=0.96,"Y","N")</f>
        <v>Y</v>
      </c>
      <c r="N23" s="341" t="str">
        <f>IF(H29&lt;=3,"Y","N")</f>
        <v>N</v>
      </c>
      <c r="O23" s="341" t="str">
        <f>IF(AND(M23="Y",N23="Y"),"Y","N")</f>
        <v>N</v>
      </c>
      <c r="P23" s="214"/>
      <c r="Q23" s="214"/>
    </row>
    <row r="24" spans="1:17" s="27" customFormat="1" ht="42" hidden="1" customHeight="1" thickBot="1" x14ac:dyDescent="0.25">
      <c r="B24" s="611"/>
      <c r="C24" s="612"/>
      <c r="D24" s="612"/>
      <c r="E24" s="499"/>
      <c r="F24" s="499"/>
      <c r="G24" s="281" t="s">
        <v>391</v>
      </c>
      <c r="H24" s="170">
        <v>10</v>
      </c>
      <c r="I24" s="622"/>
      <c r="K24" s="27">
        <v>4.2</v>
      </c>
      <c r="L24" s="27" t="s">
        <v>150</v>
      </c>
      <c r="M24" s="341" t="str">
        <f>IF(H28&gt;=0.98,"Y","N")</f>
        <v>Y</v>
      </c>
      <c r="N24" s="341" t="str">
        <f>IF(H29&lt;=2,"Y","N")</f>
        <v>N</v>
      </c>
      <c r="O24" s="341" t="str">
        <f>IF(AND(M24="Y",N24="Y"),"Y","N")</f>
        <v>N</v>
      </c>
      <c r="P24" s="214"/>
      <c r="Q24" s="214"/>
    </row>
    <row r="25" spans="1:17" s="27" customFormat="1" ht="9.6" hidden="1" customHeight="1" thickBot="1" x14ac:dyDescent="0.25">
      <c r="K25" s="27">
        <v>4.2</v>
      </c>
      <c r="L25" s="27" t="s">
        <v>150</v>
      </c>
      <c r="M25" s="341"/>
      <c r="N25" s="341"/>
      <c r="O25" s="341"/>
      <c r="P25" s="214"/>
      <c r="Q25" s="214"/>
    </row>
    <row r="26" spans="1:17" s="26" customFormat="1" ht="22.15" hidden="1" customHeight="1" thickBot="1" x14ac:dyDescent="0.25">
      <c r="B26" s="665" t="s">
        <v>252</v>
      </c>
      <c r="C26" s="666"/>
      <c r="D26" s="666"/>
      <c r="E26" s="666"/>
      <c r="F26" s="666"/>
      <c r="G26" s="666"/>
      <c r="H26" s="666"/>
      <c r="I26" s="806"/>
      <c r="K26" s="27">
        <v>4.2</v>
      </c>
      <c r="L26" s="27" t="s">
        <v>150</v>
      </c>
      <c r="M26" s="346"/>
      <c r="N26" s="346"/>
      <c r="O26" s="346"/>
      <c r="P26" s="215"/>
      <c r="Q26" s="215"/>
    </row>
    <row r="27" spans="1:17" s="29" customFormat="1" ht="16.899999999999999" hidden="1" customHeight="1" x14ac:dyDescent="0.2">
      <c r="A27" s="34"/>
      <c r="B27" s="628" t="s">
        <v>392</v>
      </c>
      <c r="C27" s="768" t="s">
        <v>393</v>
      </c>
      <c r="D27" s="675"/>
      <c r="E27" s="675"/>
      <c r="F27" s="675"/>
      <c r="G27" s="713"/>
      <c r="H27" s="807" t="s">
        <v>236</v>
      </c>
      <c r="I27" s="808"/>
      <c r="K27" s="27">
        <v>4.2</v>
      </c>
      <c r="L27" s="27" t="s">
        <v>150</v>
      </c>
      <c r="M27" s="347"/>
      <c r="N27" s="347"/>
      <c r="O27" s="347"/>
    </row>
    <row r="28" spans="1:17" s="29" customFormat="1" ht="16.899999999999999" hidden="1" customHeight="1" x14ac:dyDescent="0.2">
      <c r="A28" s="34"/>
      <c r="B28" s="629"/>
      <c r="C28" s="637" t="s">
        <v>394</v>
      </c>
      <c r="D28" s="701"/>
      <c r="E28" s="701"/>
      <c r="F28" s="701"/>
      <c r="G28" s="702"/>
      <c r="H28" s="809" t="s">
        <v>238</v>
      </c>
      <c r="I28" s="810"/>
      <c r="K28" s="27">
        <v>4.2</v>
      </c>
      <c r="L28" s="27" t="s">
        <v>150</v>
      </c>
      <c r="M28" s="347"/>
      <c r="N28" s="347"/>
      <c r="O28" s="347"/>
    </row>
    <row r="29" spans="1:17" s="29" customFormat="1" ht="16.899999999999999" hidden="1" customHeight="1" thickBot="1" x14ac:dyDescent="0.25">
      <c r="A29" s="34"/>
      <c r="B29" s="630"/>
      <c r="C29" s="771" t="s">
        <v>395</v>
      </c>
      <c r="D29" s="811"/>
      <c r="E29" s="811"/>
      <c r="F29" s="811"/>
      <c r="G29" s="812"/>
      <c r="H29" s="813" t="s">
        <v>238</v>
      </c>
      <c r="I29" s="814"/>
      <c r="K29" s="27">
        <v>4.2</v>
      </c>
      <c r="L29" s="27" t="s">
        <v>150</v>
      </c>
      <c r="M29" s="347"/>
      <c r="N29" s="347"/>
      <c r="O29" s="347"/>
    </row>
    <row r="30" spans="1:17" s="51" customFormat="1" ht="69" hidden="1" customHeight="1" thickBot="1" x14ac:dyDescent="0.25">
      <c r="A30" s="47"/>
      <c r="B30" s="152" t="s">
        <v>237</v>
      </c>
      <c r="C30" s="115" t="s">
        <v>392</v>
      </c>
      <c r="D30" s="803" t="s">
        <v>238</v>
      </c>
      <c r="E30" s="804"/>
      <c r="F30" s="804"/>
      <c r="G30" s="804"/>
      <c r="H30" s="804"/>
      <c r="I30" s="805"/>
      <c r="K30" s="27">
        <v>4.2</v>
      </c>
      <c r="L30" s="27" t="s">
        <v>150</v>
      </c>
      <c r="M30" s="348"/>
      <c r="N30" s="348"/>
      <c r="O30" s="348"/>
    </row>
    <row r="31" spans="1:17" s="27" customFormat="1" ht="9.6" hidden="1" customHeight="1" thickBot="1" x14ac:dyDescent="0.25">
      <c r="B31" s="543"/>
      <c r="C31" s="543"/>
      <c r="D31" s="555"/>
      <c r="E31" s="555"/>
      <c r="F31" s="555"/>
      <c r="G31" s="555"/>
      <c r="H31" s="555"/>
      <c r="I31" s="555"/>
      <c r="K31" s="27">
        <v>4.2</v>
      </c>
      <c r="L31" s="27" t="s">
        <v>150</v>
      </c>
      <c r="M31" s="341"/>
      <c r="N31" s="341"/>
      <c r="O31" s="341"/>
    </row>
    <row r="32" spans="1:17" s="51" customFormat="1" ht="69" hidden="1" customHeight="1" thickBot="1" x14ac:dyDescent="0.25">
      <c r="A32" s="47"/>
      <c r="B32" s="65" t="s">
        <v>239</v>
      </c>
      <c r="C32" s="52" t="s">
        <v>392</v>
      </c>
      <c r="D32" s="537" t="s">
        <v>238</v>
      </c>
      <c r="E32" s="538"/>
      <c r="F32" s="538"/>
      <c r="G32" s="538"/>
      <c r="H32" s="538"/>
      <c r="I32" s="539"/>
      <c r="K32" s="27">
        <v>4.2</v>
      </c>
      <c r="L32" s="27" t="s">
        <v>150</v>
      </c>
      <c r="M32" s="348"/>
      <c r="N32" s="348"/>
      <c r="O32" s="348"/>
    </row>
    <row r="33" spans="1:16" ht="13.5" hidden="1" thickBot="1" x14ac:dyDescent="0.25">
      <c r="K33" s="27"/>
      <c r="L33" s="27"/>
    </row>
    <row r="34" spans="1:16" s="27" customFormat="1" ht="22.5" hidden="1" customHeight="1" x14ac:dyDescent="0.2">
      <c r="B34" s="493" t="s">
        <v>205</v>
      </c>
      <c r="C34" s="494"/>
      <c r="D34" s="494"/>
      <c r="E34" s="494"/>
      <c r="F34" s="494"/>
      <c r="G34" s="494"/>
      <c r="H34" s="494"/>
      <c r="I34" s="495"/>
      <c r="K34" s="93"/>
      <c r="L34" s="93"/>
      <c r="M34" s="341"/>
      <c r="N34" s="341"/>
      <c r="O34" s="341"/>
    </row>
    <row r="35" spans="1:16" s="103" customFormat="1" ht="22.5" hidden="1" customHeight="1" x14ac:dyDescent="0.25">
      <c r="A35" s="5"/>
      <c r="B35" s="783" t="s">
        <v>147</v>
      </c>
      <c r="C35" s="784"/>
      <c r="D35" s="785" t="s">
        <v>396</v>
      </c>
      <c r="E35" s="786"/>
      <c r="F35" s="786"/>
      <c r="G35" s="786"/>
      <c r="H35" s="786"/>
      <c r="I35" s="787"/>
      <c r="J35" s="5"/>
      <c r="K35" s="93">
        <v>4.3</v>
      </c>
      <c r="L35" s="93" t="s">
        <v>154</v>
      </c>
      <c r="M35" s="342"/>
      <c r="N35" s="342"/>
      <c r="O35" s="342"/>
    </row>
    <row r="36" spans="1:16" s="104" customFormat="1" ht="17.25" hidden="1" customHeight="1" x14ac:dyDescent="0.2">
      <c r="A36" s="19"/>
      <c r="B36" s="521" t="s">
        <v>208</v>
      </c>
      <c r="C36" s="522"/>
      <c r="D36" s="615" t="s">
        <v>397</v>
      </c>
      <c r="E36" s="616"/>
      <c r="F36" s="616"/>
      <c r="G36" s="616"/>
      <c r="H36" s="616"/>
      <c r="I36" s="617"/>
      <c r="J36" s="19"/>
      <c r="K36" s="93">
        <v>4.3</v>
      </c>
      <c r="L36" s="93" t="s">
        <v>154</v>
      </c>
      <c r="M36" s="343"/>
      <c r="N36" s="343"/>
      <c r="O36" s="343"/>
    </row>
    <row r="37" spans="1:16" s="51" customFormat="1" ht="17.25" hidden="1" customHeight="1" x14ac:dyDescent="0.2">
      <c r="A37" s="47"/>
      <c r="B37" s="376" t="s">
        <v>241</v>
      </c>
      <c r="C37" s="377"/>
      <c r="D37" s="695" t="s">
        <v>398</v>
      </c>
      <c r="E37" s="696"/>
      <c r="F37" s="696"/>
      <c r="G37" s="696"/>
      <c r="H37" s="696"/>
      <c r="I37" s="697"/>
      <c r="K37" s="93">
        <v>4.3</v>
      </c>
      <c r="L37" s="93" t="s">
        <v>154</v>
      </c>
      <c r="M37" s="348"/>
      <c r="N37" s="348"/>
      <c r="O37" s="348"/>
    </row>
    <row r="38" spans="1:16" s="104" customFormat="1" ht="409.5" hidden="1" customHeight="1" x14ac:dyDescent="0.2">
      <c r="A38" s="19"/>
      <c r="B38" s="596" t="s">
        <v>212</v>
      </c>
      <c r="C38" s="597"/>
      <c r="D38" s="523" t="s">
        <v>399</v>
      </c>
      <c r="E38" s="524"/>
      <c r="F38" s="524"/>
      <c r="G38" s="524"/>
      <c r="H38" s="524"/>
      <c r="I38" s="525"/>
      <c r="J38" s="19"/>
      <c r="K38" s="93">
        <v>4.3</v>
      </c>
      <c r="L38" s="93" t="s">
        <v>154</v>
      </c>
      <c r="M38" s="343"/>
      <c r="N38" s="343"/>
      <c r="O38" s="343"/>
    </row>
    <row r="39" spans="1:16" s="104" customFormat="1" ht="178.5" hidden="1" customHeight="1" x14ac:dyDescent="0.2">
      <c r="A39" s="19"/>
      <c r="B39" s="598"/>
      <c r="C39" s="599"/>
      <c r="D39" s="788"/>
      <c r="E39" s="789"/>
      <c r="F39" s="789"/>
      <c r="G39" s="789"/>
      <c r="H39" s="789"/>
      <c r="I39" s="790"/>
      <c r="J39" s="19"/>
      <c r="K39" s="93"/>
      <c r="L39" s="93"/>
      <c r="M39" s="343"/>
      <c r="N39" s="343"/>
      <c r="O39" s="343"/>
    </row>
    <row r="40" spans="1:16" s="104" customFormat="1" ht="27.75" hidden="1" customHeight="1" x14ac:dyDescent="0.2">
      <c r="A40" s="19"/>
      <c r="B40" s="526" t="s">
        <v>214</v>
      </c>
      <c r="C40" s="527"/>
      <c r="D40" s="615" t="s">
        <v>400</v>
      </c>
      <c r="E40" s="616"/>
      <c r="F40" s="616"/>
      <c r="G40" s="616"/>
      <c r="H40" s="616"/>
      <c r="I40" s="617"/>
      <c r="J40" s="19"/>
      <c r="K40" s="93">
        <v>4.3</v>
      </c>
      <c r="L40" s="93" t="s">
        <v>154</v>
      </c>
      <c r="M40" s="343"/>
      <c r="N40" s="343"/>
      <c r="O40" s="343"/>
    </row>
    <row r="41" spans="1:16" s="27" customFormat="1" ht="50.25" hidden="1" customHeight="1" x14ac:dyDescent="0.2">
      <c r="B41" s="648" t="s">
        <v>216</v>
      </c>
      <c r="C41" s="649"/>
      <c r="D41" s="615" t="s">
        <v>401</v>
      </c>
      <c r="E41" s="616"/>
      <c r="F41" s="616"/>
      <c r="G41" s="616"/>
      <c r="H41" s="616"/>
      <c r="I41" s="617"/>
      <c r="J41" s="2"/>
      <c r="K41" s="93">
        <v>4.3</v>
      </c>
      <c r="L41" s="93" t="s">
        <v>154</v>
      </c>
      <c r="M41" s="341"/>
      <c r="N41" s="341"/>
      <c r="O41" s="341"/>
    </row>
    <row r="42" spans="1:16" s="27" customFormat="1" ht="7.5" hidden="1" customHeight="1" thickBot="1" x14ac:dyDescent="0.25">
      <c r="B42" s="167"/>
      <c r="C42" s="167"/>
      <c r="D42" s="20"/>
      <c r="E42" s="20"/>
      <c r="F42" s="20"/>
      <c r="G42" s="20"/>
      <c r="H42" s="20"/>
      <c r="I42" s="20"/>
      <c r="J42" s="2"/>
      <c r="K42" s="93">
        <v>4.3</v>
      </c>
      <c r="L42" s="93" t="s">
        <v>154</v>
      </c>
      <c r="M42" s="341"/>
      <c r="N42" s="341"/>
      <c r="O42" s="341"/>
    </row>
    <row r="43" spans="1:16" s="61" customFormat="1" ht="30" hidden="1" customHeight="1" x14ac:dyDescent="0.2">
      <c r="B43" s="558" t="s">
        <v>218</v>
      </c>
      <c r="C43" s="559"/>
      <c r="D43" s="559"/>
      <c r="E43" s="287" t="s">
        <v>219</v>
      </c>
      <c r="F43" s="287" t="s">
        <v>220</v>
      </c>
      <c r="G43" s="287" t="s">
        <v>221</v>
      </c>
      <c r="H43" s="287" t="s">
        <v>222</v>
      </c>
      <c r="I43" s="169" t="s">
        <v>223</v>
      </c>
      <c r="J43" s="20"/>
      <c r="K43" s="93">
        <v>4.3</v>
      </c>
      <c r="L43" s="93" t="s">
        <v>154</v>
      </c>
      <c r="M43" s="345"/>
      <c r="N43" s="345"/>
      <c r="O43" s="345"/>
    </row>
    <row r="44" spans="1:16" s="27" customFormat="1" ht="27" hidden="1" customHeight="1" x14ac:dyDescent="0.2">
      <c r="B44" s="609" t="s">
        <v>402</v>
      </c>
      <c r="C44" s="610"/>
      <c r="D44" s="610"/>
      <c r="E44" s="497" t="s">
        <v>245</v>
      </c>
      <c r="F44" s="497" t="s">
        <v>226</v>
      </c>
      <c r="G44" s="288" t="s">
        <v>403</v>
      </c>
      <c r="H44" s="162">
        <v>0</v>
      </c>
      <c r="I44" s="485" t="str">
        <f>H52</f>
        <v>N/A</v>
      </c>
      <c r="K44" s="93">
        <v>4.3</v>
      </c>
      <c r="L44" s="93" t="s">
        <v>154</v>
      </c>
      <c r="M44" s="341"/>
      <c r="N44" s="341"/>
      <c r="O44" s="341"/>
    </row>
    <row r="45" spans="1:16" s="27" customFormat="1" ht="40.5" hidden="1" customHeight="1" x14ac:dyDescent="0.2">
      <c r="B45" s="609"/>
      <c r="C45" s="610"/>
      <c r="D45" s="610"/>
      <c r="E45" s="500"/>
      <c r="F45" s="500"/>
      <c r="G45" s="288" t="s">
        <v>404</v>
      </c>
      <c r="H45" s="163">
        <v>2</v>
      </c>
      <c r="I45" s="485"/>
      <c r="K45" s="93">
        <v>4.3</v>
      </c>
      <c r="L45" s="93" t="s">
        <v>154</v>
      </c>
      <c r="M45" s="341"/>
      <c r="N45" s="341"/>
      <c r="O45" s="341"/>
    </row>
    <row r="46" spans="1:16" s="27" customFormat="1" ht="90" hidden="1" customHeight="1" x14ac:dyDescent="0.2">
      <c r="B46" s="609"/>
      <c r="C46" s="610"/>
      <c r="D46" s="610"/>
      <c r="E46" s="500"/>
      <c r="F46" s="500"/>
      <c r="G46" s="288" t="s">
        <v>405</v>
      </c>
      <c r="H46" s="164">
        <v>4</v>
      </c>
      <c r="I46" s="485"/>
      <c r="K46" s="93">
        <v>4.3</v>
      </c>
      <c r="L46" s="93" t="s">
        <v>154</v>
      </c>
      <c r="M46" s="341"/>
      <c r="N46" s="341"/>
      <c r="O46" s="341"/>
    </row>
    <row r="47" spans="1:16" s="27" customFormat="1" ht="93.75" hidden="1" customHeight="1" x14ac:dyDescent="0.2">
      <c r="B47" s="609"/>
      <c r="C47" s="610"/>
      <c r="D47" s="610"/>
      <c r="E47" s="500"/>
      <c r="F47" s="500"/>
      <c r="G47" s="288" t="s">
        <v>406</v>
      </c>
      <c r="H47" s="165">
        <v>6</v>
      </c>
      <c r="I47" s="485"/>
      <c r="K47" s="93">
        <v>4.3</v>
      </c>
      <c r="L47" s="93" t="s">
        <v>154</v>
      </c>
      <c r="M47" s="779"/>
      <c r="N47" s="779"/>
      <c r="O47" s="779"/>
      <c r="P47" s="779"/>
    </row>
    <row r="48" spans="1:16" s="27" customFormat="1" ht="55.5" hidden="1" customHeight="1" x14ac:dyDescent="0.2">
      <c r="B48" s="609"/>
      <c r="C48" s="610"/>
      <c r="D48" s="610"/>
      <c r="E48" s="500"/>
      <c r="F48" s="500"/>
      <c r="G48" s="92" t="s">
        <v>407</v>
      </c>
      <c r="H48" s="166">
        <v>8</v>
      </c>
      <c r="I48" s="485"/>
      <c r="K48" s="93">
        <v>4.3</v>
      </c>
      <c r="L48" s="93" t="s">
        <v>154</v>
      </c>
      <c r="M48" s="341"/>
      <c r="N48" s="341"/>
      <c r="O48" s="341"/>
    </row>
    <row r="49" spans="1:15" s="27" customFormat="1" ht="87" hidden="1" customHeight="1" thickBot="1" x14ac:dyDescent="0.25">
      <c r="B49" s="611"/>
      <c r="C49" s="612"/>
      <c r="D49" s="612"/>
      <c r="E49" s="499"/>
      <c r="F49" s="499"/>
      <c r="G49" s="293" t="s">
        <v>408</v>
      </c>
      <c r="H49" s="170">
        <v>10</v>
      </c>
      <c r="I49" s="486"/>
      <c r="K49" s="93">
        <v>4.3</v>
      </c>
      <c r="L49" s="93" t="s">
        <v>154</v>
      </c>
      <c r="M49" s="341"/>
      <c r="N49" s="341"/>
      <c r="O49" s="341"/>
    </row>
    <row r="50" spans="1:15" s="27" customFormat="1" ht="7.5" hidden="1" customHeight="1" thickBot="1" x14ac:dyDescent="0.25">
      <c r="B50" s="780"/>
      <c r="C50" s="780"/>
      <c r="D50" s="780"/>
      <c r="E50" s="780"/>
      <c r="F50" s="780"/>
      <c r="G50" s="780"/>
      <c r="H50" s="780"/>
      <c r="I50" s="780"/>
      <c r="K50" s="93">
        <v>4.3</v>
      </c>
      <c r="L50" s="93" t="s">
        <v>154</v>
      </c>
      <c r="M50" s="341"/>
      <c r="N50" s="341"/>
      <c r="O50" s="341"/>
    </row>
    <row r="51" spans="1:15" s="26" customFormat="1" ht="18" hidden="1" customHeight="1" thickBot="1" x14ac:dyDescent="0.25">
      <c r="B51" s="532" t="s">
        <v>252</v>
      </c>
      <c r="C51" s="533"/>
      <c r="D51" s="533"/>
      <c r="E51" s="533"/>
      <c r="F51" s="533"/>
      <c r="G51" s="533"/>
      <c r="H51" s="533"/>
      <c r="I51" s="534"/>
      <c r="K51" s="93">
        <v>4.3</v>
      </c>
      <c r="L51" s="93" t="s">
        <v>154</v>
      </c>
      <c r="M51" s="346"/>
      <c r="N51" s="346"/>
      <c r="O51" s="346"/>
    </row>
    <row r="52" spans="1:15" s="29" customFormat="1" ht="16.899999999999999" hidden="1" customHeight="1" thickBot="1" x14ac:dyDescent="0.25">
      <c r="A52" s="34" t="s">
        <v>292</v>
      </c>
      <c r="B52" s="78" t="s">
        <v>409</v>
      </c>
      <c r="C52" s="756" t="s">
        <v>235</v>
      </c>
      <c r="D52" s="632"/>
      <c r="E52" s="632"/>
      <c r="F52" s="632"/>
      <c r="G52" s="632"/>
      <c r="H52" s="781" t="s">
        <v>236</v>
      </c>
      <c r="I52" s="782"/>
      <c r="K52" s="93">
        <v>4.3</v>
      </c>
      <c r="L52" s="93" t="s">
        <v>154</v>
      </c>
      <c r="M52" s="347"/>
      <c r="N52" s="347"/>
      <c r="O52" s="347"/>
    </row>
    <row r="53" spans="1:15" s="51" customFormat="1" ht="69" hidden="1" customHeight="1" thickBot="1" x14ac:dyDescent="0.25">
      <c r="A53" s="47"/>
      <c r="B53" s="65" t="s">
        <v>237</v>
      </c>
      <c r="C53" s="73" t="s">
        <v>409</v>
      </c>
      <c r="D53" s="544" t="s">
        <v>238</v>
      </c>
      <c r="E53" s="545"/>
      <c r="F53" s="545"/>
      <c r="G53" s="545"/>
      <c r="H53" s="545"/>
      <c r="I53" s="546"/>
      <c r="K53" s="93">
        <v>4.3</v>
      </c>
      <c r="L53" s="93" t="s">
        <v>154</v>
      </c>
      <c r="M53" s="348"/>
      <c r="N53" s="348"/>
      <c r="O53" s="348"/>
    </row>
    <row r="54" spans="1:15" s="27" customFormat="1" ht="7.5" hidden="1" customHeight="1" thickBot="1" x14ac:dyDescent="0.25">
      <c r="K54" s="93">
        <v>4.3</v>
      </c>
      <c r="L54" s="93" t="s">
        <v>154</v>
      </c>
      <c r="M54" s="341"/>
      <c r="N54" s="341"/>
      <c r="O54" s="341"/>
    </row>
    <row r="55" spans="1:15" s="51" customFormat="1" ht="69" hidden="1" customHeight="1" thickBot="1" x14ac:dyDescent="0.25">
      <c r="A55" s="47"/>
      <c r="B55" s="65" t="s">
        <v>239</v>
      </c>
      <c r="C55" s="73" t="s">
        <v>409</v>
      </c>
      <c r="D55" s="544" t="s">
        <v>238</v>
      </c>
      <c r="E55" s="545"/>
      <c r="F55" s="545"/>
      <c r="G55" s="545"/>
      <c r="H55" s="545"/>
      <c r="I55" s="546"/>
      <c r="K55" s="93">
        <v>4.3</v>
      </c>
      <c r="L55" s="93" t="s">
        <v>154</v>
      </c>
      <c r="M55" s="348"/>
      <c r="N55" s="348"/>
      <c r="O55" s="348"/>
    </row>
    <row r="56" spans="1:15" s="51" customFormat="1" ht="7.5" hidden="1" customHeight="1" thickBot="1" x14ac:dyDescent="0.25">
      <c r="A56" s="47"/>
      <c r="B56" s="47"/>
      <c r="C56" s="47"/>
      <c r="K56" s="93">
        <v>4.3</v>
      </c>
      <c r="L56" s="93" t="s">
        <v>154</v>
      </c>
      <c r="M56" s="348"/>
      <c r="N56" s="348"/>
      <c r="O56" s="348"/>
    </row>
    <row r="57" spans="1:15" s="27" customFormat="1" ht="30" hidden="1" customHeight="1" x14ac:dyDescent="0.2">
      <c r="B57" s="690" t="s">
        <v>205</v>
      </c>
      <c r="C57" s="691"/>
      <c r="D57" s="691"/>
      <c r="E57" s="691"/>
      <c r="F57" s="691"/>
      <c r="G57" s="691"/>
      <c r="H57" s="691"/>
      <c r="I57" s="692"/>
      <c r="K57" s="93">
        <v>4.4000000000000004</v>
      </c>
      <c r="L57" s="93" t="s">
        <v>156</v>
      </c>
      <c r="M57" s="341"/>
      <c r="N57" s="341"/>
      <c r="O57" s="341"/>
    </row>
    <row r="58" spans="1:15" s="103" customFormat="1" ht="22.5" hidden="1" customHeight="1" x14ac:dyDescent="0.25">
      <c r="A58" s="5"/>
      <c r="B58" s="511" t="s">
        <v>147</v>
      </c>
      <c r="C58" s="512"/>
      <c r="D58" s="594" t="s">
        <v>410</v>
      </c>
      <c r="E58" s="594"/>
      <c r="F58" s="594"/>
      <c r="G58" s="594"/>
      <c r="H58" s="594"/>
      <c r="I58" s="595"/>
      <c r="J58" s="5"/>
      <c r="K58" s="93">
        <v>4.4000000000000004</v>
      </c>
      <c r="L58" s="93" t="s">
        <v>156</v>
      </c>
      <c r="M58" s="342"/>
      <c r="N58" s="342"/>
      <c r="O58" s="342"/>
    </row>
    <row r="59" spans="1:15" s="104" customFormat="1" ht="17.25" hidden="1" customHeight="1" x14ac:dyDescent="0.2">
      <c r="A59" s="19"/>
      <c r="B59" s="515" t="s">
        <v>208</v>
      </c>
      <c r="C59" s="520"/>
      <c r="D59" s="503" t="s">
        <v>411</v>
      </c>
      <c r="E59" s="503"/>
      <c r="F59" s="503"/>
      <c r="G59" s="503"/>
      <c r="H59" s="503"/>
      <c r="I59" s="504"/>
      <c r="J59" s="19"/>
      <c r="K59" s="93">
        <v>4.4000000000000004</v>
      </c>
      <c r="L59" s="93" t="s">
        <v>156</v>
      </c>
      <c r="M59" s="343"/>
      <c r="N59" s="343"/>
      <c r="O59" s="343"/>
    </row>
    <row r="60" spans="1:15" s="104" customFormat="1" ht="17.25" hidden="1" customHeight="1" x14ac:dyDescent="0.2">
      <c r="A60" s="19"/>
      <c r="B60" s="515" t="s">
        <v>241</v>
      </c>
      <c r="C60" s="520"/>
      <c r="D60" s="695" t="s">
        <v>412</v>
      </c>
      <c r="E60" s="696"/>
      <c r="F60" s="696"/>
      <c r="G60" s="696"/>
      <c r="H60" s="696"/>
      <c r="I60" s="697"/>
      <c r="J60" s="19"/>
      <c r="K60" s="93">
        <v>4.4000000000000004</v>
      </c>
      <c r="L60" s="93" t="s">
        <v>156</v>
      </c>
      <c r="M60" s="343"/>
      <c r="N60" s="343"/>
      <c r="O60" s="343"/>
    </row>
    <row r="61" spans="1:15" s="104" customFormat="1" ht="184.5" hidden="1" customHeight="1" x14ac:dyDescent="0.2">
      <c r="A61" s="19"/>
      <c r="B61" s="515" t="s">
        <v>212</v>
      </c>
      <c r="C61" s="516"/>
      <c r="D61" s="517" t="s">
        <v>413</v>
      </c>
      <c r="E61" s="518"/>
      <c r="F61" s="518"/>
      <c r="G61" s="518"/>
      <c r="H61" s="518"/>
      <c r="I61" s="519"/>
      <c r="J61" s="19"/>
      <c r="K61" s="93">
        <v>4.4000000000000004</v>
      </c>
      <c r="L61" s="93" t="s">
        <v>156</v>
      </c>
      <c r="M61" s="343"/>
      <c r="N61" s="343"/>
      <c r="O61" s="343"/>
    </row>
    <row r="62" spans="1:15" s="27" customFormat="1" ht="16.5" hidden="1" customHeight="1" x14ac:dyDescent="0.2">
      <c r="B62" s="501" t="s">
        <v>214</v>
      </c>
      <c r="C62" s="502"/>
      <c r="D62" s="503" t="s">
        <v>414</v>
      </c>
      <c r="E62" s="503"/>
      <c r="F62" s="503"/>
      <c r="G62" s="503"/>
      <c r="H62" s="503"/>
      <c r="I62" s="504"/>
      <c r="J62" s="2"/>
      <c r="K62" s="93">
        <v>4.4000000000000004</v>
      </c>
      <c r="L62" s="93" t="s">
        <v>156</v>
      </c>
      <c r="M62" s="341"/>
      <c r="N62" s="341"/>
      <c r="O62" s="341"/>
    </row>
    <row r="63" spans="1:15" s="27" customFormat="1" ht="17.25" hidden="1" customHeight="1" thickBot="1" x14ac:dyDescent="0.25">
      <c r="B63" s="507" t="s">
        <v>216</v>
      </c>
      <c r="C63" s="508"/>
      <c r="D63" s="509" t="s">
        <v>323</v>
      </c>
      <c r="E63" s="509"/>
      <c r="F63" s="509"/>
      <c r="G63" s="509"/>
      <c r="H63" s="509"/>
      <c r="I63" s="510"/>
      <c r="J63" s="2"/>
      <c r="K63" s="93">
        <v>4.4000000000000004</v>
      </c>
      <c r="L63" s="93" t="s">
        <v>156</v>
      </c>
      <c r="M63" s="341"/>
      <c r="N63" s="341"/>
      <c r="O63" s="341"/>
    </row>
    <row r="64" spans="1:15" s="27" customFormat="1" ht="7.5" hidden="1" customHeight="1" thickBot="1" x14ac:dyDescent="0.25">
      <c r="B64" s="172"/>
      <c r="C64" s="172"/>
      <c r="D64" s="23"/>
      <c r="E64" s="23"/>
      <c r="F64" s="23"/>
      <c r="G64" s="23"/>
      <c r="H64" s="23"/>
      <c r="I64" s="23"/>
      <c r="J64" s="2"/>
      <c r="K64" s="93">
        <v>4.4000000000000004</v>
      </c>
      <c r="L64" s="93" t="s">
        <v>156</v>
      </c>
      <c r="M64" s="341"/>
      <c r="N64" s="341"/>
      <c r="O64" s="341"/>
    </row>
    <row r="65" spans="1:15" s="61" customFormat="1" ht="30" hidden="1" customHeight="1" x14ac:dyDescent="0.2">
      <c r="B65" s="513" t="s">
        <v>218</v>
      </c>
      <c r="C65" s="514"/>
      <c r="D65" s="514"/>
      <c r="E65" s="286" t="s">
        <v>219</v>
      </c>
      <c r="F65" s="286" t="s">
        <v>220</v>
      </c>
      <c r="G65" s="286" t="s">
        <v>221</v>
      </c>
      <c r="H65" s="286" t="s">
        <v>222</v>
      </c>
      <c r="I65" s="173" t="s">
        <v>223</v>
      </c>
      <c r="J65" s="23"/>
      <c r="K65" s="93">
        <v>4.4000000000000004</v>
      </c>
      <c r="L65" s="93" t="s">
        <v>156</v>
      </c>
      <c r="M65" s="345"/>
      <c r="N65" s="345"/>
      <c r="O65" s="345"/>
    </row>
    <row r="66" spans="1:15" s="27" customFormat="1" ht="56.25" hidden="1" customHeight="1" x14ac:dyDescent="0.2">
      <c r="B66" s="609" t="s">
        <v>157</v>
      </c>
      <c r="C66" s="610"/>
      <c r="D66" s="610"/>
      <c r="E66" s="497" t="s">
        <v>225</v>
      </c>
      <c r="F66" s="497" t="s">
        <v>311</v>
      </c>
      <c r="G66" s="95" t="s">
        <v>415</v>
      </c>
      <c r="H66" s="162">
        <v>0</v>
      </c>
      <c r="I66" s="485" t="str">
        <f>H74</f>
        <v>N/A</v>
      </c>
      <c r="K66" s="93">
        <v>4.4000000000000004</v>
      </c>
      <c r="L66" s="93" t="s">
        <v>156</v>
      </c>
      <c r="M66" s="341"/>
      <c r="N66" s="341"/>
      <c r="O66" s="341"/>
    </row>
    <row r="67" spans="1:15" s="27" customFormat="1" ht="54.75" hidden="1" customHeight="1" x14ac:dyDescent="0.2">
      <c r="B67" s="609"/>
      <c r="C67" s="610"/>
      <c r="D67" s="610"/>
      <c r="E67" s="500"/>
      <c r="F67" s="500"/>
      <c r="G67" s="95" t="s">
        <v>416</v>
      </c>
      <c r="H67" s="163">
        <v>2</v>
      </c>
      <c r="I67" s="485"/>
      <c r="J67" s="2"/>
      <c r="K67" s="93">
        <v>4.4000000000000004</v>
      </c>
      <c r="L67" s="93" t="s">
        <v>156</v>
      </c>
      <c r="M67" s="341"/>
      <c r="N67" s="341"/>
      <c r="O67" s="341"/>
    </row>
    <row r="68" spans="1:15" s="27" customFormat="1" ht="68.25" hidden="1" customHeight="1" x14ac:dyDescent="0.2">
      <c r="B68" s="609"/>
      <c r="C68" s="610"/>
      <c r="D68" s="610"/>
      <c r="E68" s="500"/>
      <c r="F68" s="500"/>
      <c r="G68" s="95" t="s">
        <v>417</v>
      </c>
      <c r="H68" s="164">
        <v>4</v>
      </c>
      <c r="I68" s="485"/>
      <c r="J68" s="2"/>
      <c r="K68" s="93">
        <v>4.4000000000000004</v>
      </c>
      <c r="L68" s="93" t="s">
        <v>156</v>
      </c>
      <c r="M68" s="341"/>
      <c r="N68" s="341"/>
      <c r="O68" s="341"/>
    </row>
    <row r="69" spans="1:15" s="27" customFormat="1" ht="64.5" hidden="1" customHeight="1" x14ac:dyDescent="0.2">
      <c r="B69" s="609"/>
      <c r="C69" s="610"/>
      <c r="D69" s="610"/>
      <c r="E69" s="500"/>
      <c r="F69" s="500"/>
      <c r="G69" s="95" t="s">
        <v>418</v>
      </c>
      <c r="H69" s="165">
        <v>6</v>
      </c>
      <c r="I69" s="485"/>
      <c r="J69" s="23"/>
      <c r="K69" s="93">
        <v>4.4000000000000004</v>
      </c>
      <c r="L69" s="93" t="s">
        <v>156</v>
      </c>
      <c r="M69" s="345"/>
      <c r="N69" s="345"/>
      <c r="O69" s="341"/>
    </row>
    <row r="70" spans="1:15" s="27" customFormat="1" ht="65.25" hidden="1" customHeight="1" x14ac:dyDescent="0.2">
      <c r="B70" s="609"/>
      <c r="C70" s="610"/>
      <c r="D70" s="610"/>
      <c r="E70" s="500"/>
      <c r="F70" s="500"/>
      <c r="G70" s="95" t="s">
        <v>419</v>
      </c>
      <c r="H70" s="166">
        <v>8</v>
      </c>
      <c r="I70" s="485"/>
      <c r="K70" s="93">
        <v>4.4000000000000004</v>
      </c>
      <c r="L70" s="93" t="s">
        <v>156</v>
      </c>
      <c r="M70" s="341"/>
      <c r="N70" s="341"/>
      <c r="O70" s="341"/>
    </row>
    <row r="71" spans="1:15" s="27" customFormat="1" ht="81" hidden="1" customHeight="1" thickBot="1" x14ac:dyDescent="0.25">
      <c r="B71" s="611"/>
      <c r="C71" s="612"/>
      <c r="D71" s="612"/>
      <c r="E71" s="499"/>
      <c r="F71" s="499"/>
      <c r="G71" s="96" t="s">
        <v>420</v>
      </c>
      <c r="H71" s="170">
        <v>10</v>
      </c>
      <c r="I71" s="486"/>
      <c r="K71" s="93">
        <v>4.4000000000000004</v>
      </c>
      <c r="L71" s="93" t="s">
        <v>156</v>
      </c>
      <c r="M71" s="341"/>
      <c r="N71" s="341"/>
      <c r="O71" s="341"/>
    </row>
    <row r="72" spans="1:15" s="27" customFormat="1" ht="7.5" hidden="1" customHeight="1" thickBot="1" x14ac:dyDescent="0.25">
      <c r="B72" s="75"/>
      <c r="C72" s="75"/>
      <c r="D72" s="75"/>
      <c r="E72" s="28"/>
      <c r="F72" s="28"/>
      <c r="G72" s="140"/>
      <c r="H72" s="76"/>
      <c r="I72" s="77"/>
      <c r="K72" s="93">
        <v>4.4000000000000004</v>
      </c>
      <c r="L72" s="93" t="s">
        <v>156</v>
      </c>
      <c r="M72" s="341"/>
      <c r="N72" s="341"/>
      <c r="O72" s="341"/>
    </row>
    <row r="73" spans="1:15" s="27" customFormat="1" ht="21.6" hidden="1" customHeight="1" thickBot="1" x14ac:dyDescent="0.25">
      <c r="A73" s="26"/>
      <c r="B73" s="487" t="s">
        <v>252</v>
      </c>
      <c r="C73" s="488"/>
      <c r="D73" s="488"/>
      <c r="E73" s="488"/>
      <c r="F73" s="488"/>
      <c r="G73" s="488"/>
      <c r="H73" s="489"/>
      <c r="I73" s="490"/>
      <c r="J73" s="26"/>
      <c r="K73" s="93">
        <v>4.4000000000000004</v>
      </c>
      <c r="L73" s="93" t="s">
        <v>156</v>
      </c>
      <c r="M73" s="341"/>
      <c r="N73" s="341"/>
      <c r="O73" s="341"/>
    </row>
    <row r="74" spans="1:15" s="29" customFormat="1" ht="16.899999999999999" hidden="1" customHeight="1" thickBot="1" x14ac:dyDescent="0.25">
      <c r="A74" s="34"/>
      <c r="B74" s="60" t="s">
        <v>421</v>
      </c>
      <c r="C74" s="793" t="s">
        <v>235</v>
      </c>
      <c r="D74" s="793"/>
      <c r="E74" s="793"/>
      <c r="F74" s="793"/>
      <c r="G74" s="793"/>
      <c r="H74" s="781" t="s">
        <v>236</v>
      </c>
      <c r="I74" s="782"/>
      <c r="K74" s="93">
        <v>4.4000000000000004</v>
      </c>
      <c r="L74" s="93" t="s">
        <v>156</v>
      </c>
      <c r="M74" s="347"/>
      <c r="N74" s="347"/>
      <c r="O74" s="347"/>
    </row>
    <row r="75" spans="1:15" s="51" customFormat="1" ht="69" hidden="1" customHeight="1" thickBot="1" x14ac:dyDescent="0.25">
      <c r="A75" s="47"/>
      <c r="B75" s="65" t="s">
        <v>237</v>
      </c>
      <c r="C75" s="73" t="s">
        <v>421</v>
      </c>
      <c r="D75" s="544" t="s">
        <v>238</v>
      </c>
      <c r="E75" s="545"/>
      <c r="F75" s="545"/>
      <c r="G75" s="545"/>
      <c r="H75" s="545"/>
      <c r="I75" s="546"/>
      <c r="K75" s="93">
        <v>4.4000000000000004</v>
      </c>
      <c r="L75" s="93" t="s">
        <v>156</v>
      </c>
      <c r="M75" s="348"/>
      <c r="N75" s="348"/>
      <c r="O75" s="348"/>
    </row>
    <row r="76" spans="1:15" s="27" customFormat="1" ht="7.5" hidden="1" customHeight="1" thickBot="1" x14ac:dyDescent="0.25">
      <c r="B76" s="543"/>
      <c r="C76" s="543"/>
      <c r="D76" s="543"/>
      <c r="E76" s="543"/>
      <c r="F76" s="543"/>
      <c r="G76" s="543"/>
      <c r="H76" s="543"/>
      <c r="I76" s="543"/>
      <c r="K76" s="93">
        <v>4.4000000000000004</v>
      </c>
      <c r="L76" s="93" t="s">
        <v>156</v>
      </c>
      <c r="M76" s="341"/>
      <c r="N76" s="341"/>
      <c r="O76" s="341"/>
    </row>
    <row r="77" spans="1:15" s="51" customFormat="1" ht="69" hidden="1" customHeight="1" thickBot="1" x14ac:dyDescent="0.25">
      <c r="A77" s="47"/>
      <c r="B77" s="65" t="s">
        <v>239</v>
      </c>
      <c r="C77" s="73" t="s">
        <v>421</v>
      </c>
      <c r="D77" s="544" t="s">
        <v>238</v>
      </c>
      <c r="E77" s="545"/>
      <c r="F77" s="545"/>
      <c r="G77" s="545"/>
      <c r="H77" s="545"/>
      <c r="I77" s="546"/>
      <c r="K77" s="93">
        <v>4.4000000000000004</v>
      </c>
      <c r="L77" s="93" t="s">
        <v>156</v>
      </c>
      <c r="M77" s="348"/>
      <c r="N77" s="348"/>
      <c r="O77" s="348"/>
    </row>
    <row r="78" spans="1:15" s="27" customFormat="1" ht="7.5" hidden="1" customHeight="1" thickBot="1" x14ac:dyDescent="0.25">
      <c r="K78" s="93">
        <v>4.4000000000000004</v>
      </c>
      <c r="L78" s="93" t="s">
        <v>156</v>
      </c>
      <c r="M78" s="341"/>
      <c r="N78" s="341"/>
      <c r="O78" s="341"/>
    </row>
    <row r="79" spans="1:15" s="48" customFormat="1" ht="17.25" hidden="1" customHeight="1" x14ac:dyDescent="0.25">
      <c r="A79" s="27"/>
      <c r="B79" s="690" t="s">
        <v>205</v>
      </c>
      <c r="C79" s="691"/>
      <c r="D79" s="691"/>
      <c r="E79" s="691"/>
      <c r="F79" s="691"/>
      <c r="G79" s="691"/>
      <c r="H79" s="691"/>
      <c r="I79" s="692"/>
      <c r="J79" s="27"/>
      <c r="K79" s="93">
        <v>4.4000000000000004</v>
      </c>
      <c r="L79" s="93" t="s">
        <v>160</v>
      </c>
      <c r="M79" s="350"/>
      <c r="N79" s="350"/>
      <c r="O79" s="350"/>
    </row>
    <row r="80" spans="1:15" s="26" customFormat="1" ht="22.5" hidden="1" customHeight="1" x14ac:dyDescent="0.25">
      <c r="A80" s="5"/>
      <c r="B80" s="511" t="s">
        <v>147</v>
      </c>
      <c r="C80" s="512"/>
      <c r="D80" s="594" t="s">
        <v>422</v>
      </c>
      <c r="E80" s="594"/>
      <c r="F80" s="594"/>
      <c r="G80" s="594"/>
      <c r="H80" s="594"/>
      <c r="I80" s="595"/>
      <c r="J80" s="5"/>
      <c r="K80" s="93">
        <v>4.4000000000000004</v>
      </c>
      <c r="L80" s="93" t="s">
        <v>160</v>
      </c>
      <c r="M80" s="346"/>
      <c r="N80" s="346"/>
      <c r="O80" s="346"/>
    </row>
    <row r="81" spans="1:15" s="104" customFormat="1" ht="17.25" hidden="1" customHeight="1" x14ac:dyDescent="0.2">
      <c r="A81" s="19"/>
      <c r="B81" s="501" t="s">
        <v>208</v>
      </c>
      <c r="C81" s="502"/>
      <c r="D81" s="791" t="s">
        <v>423</v>
      </c>
      <c r="E81" s="791"/>
      <c r="F81" s="791"/>
      <c r="G81" s="791"/>
      <c r="H81" s="791"/>
      <c r="I81" s="792"/>
      <c r="J81" s="19"/>
      <c r="K81" s="93">
        <v>4.4000000000000004</v>
      </c>
      <c r="L81" s="93" t="s">
        <v>160</v>
      </c>
      <c r="M81" s="343"/>
      <c r="N81" s="343"/>
      <c r="O81" s="343"/>
    </row>
    <row r="82" spans="1:15" s="104" customFormat="1" ht="17.25" hidden="1" customHeight="1" x14ac:dyDescent="0.2">
      <c r="A82" s="19"/>
      <c r="B82" s="376" t="s">
        <v>241</v>
      </c>
      <c r="C82" s="377"/>
      <c r="D82" s="695" t="s">
        <v>161</v>
      </c>
      <c r="E82" s="696"/>
      <c r="F82" s="696"/>
      <c r="G82" s="696"/>
      <c r="H82" s="696"/>
      <c r="I82" s="697"/>
      <c r="J82" s="19"/>
      <c r="K82" s="93">
        <v>4.4000000000000004</v>
      </c>
      <c r="L82" s="93" t="s">
        <v>160</v>
      </c>
      <c r="M82" s="343"/>
      <c r="N82" s="343"/>
      <c r="O82" s="343"/>
    </row>
    <row r="83" spans="1:15" s="104" customFormat="1" ht="246" hidden="1" customHeight="1" x14ac:dyDescent="0.2">
      <c r="A83" s="19"/>
      <c r="B83" s="693" t="s">
        <v>212</v>
      </c>
      <c r="C83" s="694"/>
      <c r="D83" s="695" t="s">
        <v>424</v>
      </c>
      <c r="E83" s="696"/>
      <c r="F83" s="696"/>
      <c r="G83" s="696"/>
      <c r="H83" s="696"/>
      <c r="I83" s="697"/>
      <c r="J83" s="19"/>
      <c r="K83" s="93">
        <v>4.4000000000000004</v>
      </c>
      <c r="L83" s="93" t="s">
        <v>160</v>
      </c>
      <c r="M83" s="343"/>
      <c r="N83" s="343"/>
      <c r="O83" s="343"/>
    </row>
    <row r="84" spans="1:15" s="34" customFormat="1" ht="20.25" hidden="1" customHeight="1" x14ac:dyDescent="0.2">
      <c r="A84" s="27"/>
      <c r="B84" s="501" t="s">
        <v>214</v>
      </c>
      <c r="C84" s="502"/>
      <c r="D84" s="503" t="s">
        <v>425</v>
      </c>
      <c r="E84" s="503"/>
      <c r="F84" s="503"/>
      <c r="G84" s="503"/>
      <c r="H84" s="503"/>
      <c r="I84" s="504"/>
      <c r="J84" s="2"/>
      <c r="K84" s="93">
        <v>4.4000000000000004</v>
      </c>
      <c r="L84" s="93" t="s">
        <v>160</v>
      </c>
      <c r="M84" s="351"/>
      <c r="N84" s="351"/>
      <c r="O84" s="351"/>
    </row>
    <row r="85" spans="1:15" s="34" customFormat="1" ht="24" hidden="1" customHeight="1" thickBot="1" x14ac:dyDescent="0.25">
      <c r="A85" s="27"/>
      <c r="B85" s="507" t="s">
        <v>216</v>
      </c>
      <c r="C85" s="508"/>
      <c r="D85" s="509" t="s">
        <v>426</v>
      </c>
      <c r="E85" s="509"/>
      <c r="F85" s="509"/>
      <c r="G85" s="509"/>
      <c r="H85" s="509"/>
      <c r="I85" s="510"/>
      <c r="J85" s="2"/>
      <c r="K85" s="93">
        <v>4.4000000000000004</v>
      </c>
      <c r="L85" s="93" t="s">
        <v>160</v>
      </c>
      <c r="M85" s="351"/>
      <c r="N85" s="351"/>
      <c r="O85" s="351"/>
    </row>
    <row r="86" spans="1:15" s="34" customFormat="1" ht="7.5" hidden="1" customHeight="1" thickBot="1" x14ac:dyDescent="0.25">
      <c r="A86" s="27"/>
      <c r="B86" s="172"/>
      <c r="C86" s="172"/>
      <c r="D86" s="23"/>
      <c r="E86" s="23"/>
      <c r="F86" s="23"/>
      <c r="G86" s="23"/>
      <c r="H86" s="23"/>
      <c r="I86" s="23"/>
      <c r="J86" s="2"/>
      <c r="K86" s="93">
        <v>4.4000000000000004</v>
      </c>
      <c r="L86" s="93" t="s">
        <v>160</v>
      </c>
      <c r="M86" s="351"/>
      <c r="N86" s="351"/>
      <c r="O86" s="351"/>
    </row>
    <row r="87" spans="1:15" s="47" customFormat="1" ht="30" hidden="1" customHeight="1" x14ac:dyDescent="0.2">
      <c r="A87" s="61"/>
      <c r="B87" s="513" t="s">
        <v>218</v>
      </c>
      <c r="C87" s="514"/>
      <c r="D87" s="514"/>
      <c r="E87" s="286" t="s">
        <v>219</v>
      </c>
      <c r="F87" s="286" t="s">
        <v>220</v>
      </c>
      <c r="G87" s="286" t="s">
        <v>221</v>
      </c>
      <c r="H87" s="286" t="s">
        <v>222</v>
      </c>
      <c r="I87" s="173" t="s">
        <v>223</v>
      </c>
      <c r="J87" s="23"/>
      <c r="K87" s="93">
        <v>4.4000000000000004</v>
      </c>
      <c r="L87" s="93" t="s">
        <v>160</v>
      </c>
      <c r="M87" s="352"/>
      <c r="N87" s="352"/>
      <c r="O87" s="352"/>
    </row>
    <row r="88" spans="1:15" s="27" customFormat="1" ht="20.25" hidden="1" customHeight="1" x14ac:dyDescent="0.2">
      <c r="B88" s="609" t="s">
        <v>427</v>
      </c>
      <c r="C88" s="610"/>
      <c r="D88" s="610"/>
      <c r="E88" s="497" t="s">
        <v>225</v>
      </c>
      <c r="F88" s="497" t="s">
        <v>226</v>
      </c>
      <c r="G88" s="288" t="s">
        <v>428</v>
      </c>
      <c r="H88" s="162">
        <v>0</v>
      </c>
      <c r="I88" s="485" t="str">
        <f>H96</f>
        <v>N/A</v>
      </c>
      <c r="K88" s="93">
        <v>4.4000000000000004</v>
      </c>
      <c r="L88" s="93" t="s">
        <v>160</v>
      </c>
      <c r="M88" s="341"/>
      <c r="N88" s="341"/>
      <c r="O88" s="341"/>
    </row>
    <row r="89" spans="1:15" s="27" customFormat="1" ht="16.899999999999999" hidden="1" customHeight="1" x14ac:dyDescent="0.2">
      <c r="B89" s="609"/>
      <c r="C89" s="610"/>
      <c r="D89" s="610"/>
      <c r="E89" s="500"/>
      <c r="F89" s="500"/>
      <c r="G89" s="288" t="s">
        <v>429</v>
      </c>
      <c r="H89" s="163">
        <v>2</v>
      </c>
      <c r="I89" s="485"/>
      <c r="K89" s="93">
        <v>4.4000000000000004</v>
      </c>
      <c r="L89" s="93" t="s">
        <v>160</v>
      </c>
      <c r="M89" s="341"/>
      <c r="N89" s="341"/>
      <c r="O89" s="341"/>
    </row>
    <row r="90" spans="1:15" s="27" customFormat="1" ht="20.25" hidden="1" customHeight="1" x14ac:dyDescent="0.2">
      <c r="B90" s="609"/>
      <c r="C90" s="610"/>
      <c r="D90" s="610"/>
      <c r="E90" s="500"/>
      <c r="F90" s="500"/>
      <c r="G90" s="288" t="s">
        <v>430</v>
      </c>
      <c r="H90" s="164">
        <v>4</v>
      </c>
      <c r="I90" s="485"/>
      <c r="K90" s="93">
        <v>4.4000000000000004</v>
      </c>
      <c r="L90" s="93" t="s">
        <v>160</v>
      </c>
      <c r="M90" s="341"/>
      <c r="N90" s="341"/>
      <c r="O90" s="341"/>
    </row>
    <row r="91" spans="1:15" s="103" customFormat="1" ht="26.25" hidden="1" customHeight="1" x14ac:dyDescent="0.25">
      <c r="A91" s="27"/>
      <c r="B91" s="609"/>
      <c r="C91" s="610"/>
      <c r="D91" s="610"/>
      <c r="E91" s="500"/>
      <c r="F91" s="500"/>
      <c r="G91" s="288" t="s">
        <v>431</v>
      </c>
      <c r="H91" s="165">
        <v>6</v>
      </c>
      <c r="I91" s="485"/>
      <c r="J91" s="27"/>
      <c r="K91" s="93">
        <v>4.4000000000000004</v>
      </c>
      <c r="L91" s="93" t="s">
        <v>160</v>
      </c>
      <c r="M91" s="342"/>
      <c r="N91" s="342"/>
      <c r="O91" s="342"/>
    </row>
    <row r="92" spans="1:15" s="25" customFormat="1" ht="33" hidden="1" customHeight="1" x14ac:dyDescent="0.2">
      <c r="A92" s="27"/>
      <c r="B92" s="609"/>
      <c r="C92" s="610"/>
      <c r="D92" s="610"/>
      <c r="E92" s="500"/>
      <c r="F92" s="500"/>
      <c r="G92" s="288" t="s">
        <v>432</v>
      </c>
      <c r="H92" s="166">
        <v>8</v>
      </c>
      <c r="I92" s="485"/>
      <c r="J92" s="27"/>
      <c r="K92" s="93">
        <v>4.4000000000000004</v>
      </c>
      <c r="L92" s="93" t="s">
        <v>160</v>
      </c>
      <c r="M92" s="344"/>
      <c r="N92" s="344"/>
      <c r="O92" s="344"/>
    </row>
    <row r="93" spans="1:15" s="27" customFormat="1" ht="45" hidden="1" customHeight="1" thickBot="1" x14ac:dyDescent="0.25">
      <c r="B93" s="611"/>
      <c r="C93" s="612"/>
      <c r="D93" s="612"/>
      <c r="E93" s="499"/>
      <c r="F93" s="499"/>
      <c r="G93" s="293" t="s">
        <v>433</v>
      </c>
      <c r="H93" s="170">
        <v>10</v>
      </c>
      <c r="I93" s="486"/>
      <c r="K93" s="93">
        <v>4.4000000000000004</v>
      </c>
      <c r="L93" s="93" t="s">
        <v>160</v>
      </c>
      <c r="M93" s="341"/>
      <c r="N93" s="341"/>
      <c r="O93" s="341"/>
    </row>
    <row r="94" spans="1:15" s="27" customFormat="1" ht="7.5" hidden="1" customHeight="1" thickBot="1" x14ac:dyDescent="0.25">
      <c r="B94" s="555"/>
      <c r="C94" s="555"/>
      <c r="D94" s="555"/>
      <c r="E94" s="555"/>
      <c r="F94" s="555"/>
      <c r="G94" s="555"/>
      <c r="H94" s="555"/>
      <c r="I94" s="555"/>
      <c r="K94" s="93">
        <v>4.4000000000000004</v>
      </c>
      <c r="L94" s="93" t="s">
        <v>160</v>
      </c>
      <c r="M94" s="341"/>
      <c r="N94" s="341"/>
      <c r="O94" s="341"/>
    </row>
    <row r="95" spans="1:15" s="34" customFormat="1" ht="22.15" hidden="1" customHeight="1" thickBot="1" x14ac:dyDescent="0.25">
      <c r="A95" s="26"/>
      <c r="B95" s="487" t="s">
        <v>252</v>
      </c>
      <c r="C95" s="488"/>
      <c r="D95" s="488"/>
      <c r="E95" s="488"/>
      <c r="F95" s="488"/>
      <c r="G95" s="488"/>
      <c r="H95" s="488"/>
      <c r="I95" s="689"/>
      <c r="J95" s="26"/>
      <c r="K95" s="93">
        <v>4.4000000000000004</v>
      </c>
      <c r="L95" s="93" t="s">
        <v>160</v>
      </c>
      <c r="M95" s="351"/>
      <c r="N95" s="351"/>
      <c r="O95" s="351"/>
    </row>
    <row r="96" spans="1:15" s="29" customFormat="1" ht="16.149999999999999" hidden="1" customHeight="1" thickBot="1" x14ac:dyDescent="0.25">
      <c r="A96" s="34"/>
      <c r="B96" s="49" t="s">
        <v>434</v>
      </c>
      <c r="C96" s="683" t="s">
        <v>235</v>
      </c>
      <c r="D96" s="684"/>
      <c r="E96" s="684"/>
      <c r="F96" s="684"/>
      <c r="G96" s="684"/>
      <c r="H96" s="685" t="s">
        <v>236</v>
      </c>
      <c r="I96" s="686"/>
      <c r="K96" s="93">
        <v>4.4000000000000004</v>
      </c>
      <c r="L96" s="93" t="s">
        <v>160</v>
      </c>
      <c r="M96" s="355"/>
      <c r="N96" s="347"/>
      <c r="O96" s="347"/>
    </row>
    <row r="97" spans="1:15" ht="69" hidden="1" customHeight="1" thickBot="1" x14ac:dyDescent="0.25">
      <c r="A97" s="47"/>
      <c r="B97" s="65" t="s">
        <v>237</v>
      </c>
      <c r="C97" s="49" t="s">
        <v>160</v>
      </c>
      <c r="D97" s="545" t="s">
        <v>238</v>
      </c>
      <c r="E97" s="545"/>
      <c r="F97" s="545"/>
      <c r="G97" s="545"/>
      <c r="H97" s="545"/>
      <c r="I97" s="546"/>
      <c r="J97" s="51"/>
      <c r="K97" s="93">
        <v>4.4000000000000004</v>
      </c>
      <c r="L97" s="93" t="s">
        <v>160</v>
      </c>
    </row>
    <row r="98" spans="1:15" s="34" customFormat="1" ht="7.5" hidden="1" customHeight="1" thickBot="1" x14ac:dyDescent="0.3">
      <c r="A98" s="48"/>
      <c r="B98" s="48"/>
      <c r="C98" s="48"/>
      <c r="D98" s="48"/>
      <c r="E98" s="48"/>
      <c r="F98" s="48"/>
      <c r="G98" s="48"/>
      <c r="H98" s="48"/>
      <c r="I98" s="48"/>
      <c r="J98" s="48"/>
      <c r="K98" s="93">
        <v>4.4000000000000004</v>
      </c>
      <c r="L98" s="93" t="s">
        <v>160</v>
      </c>
      <c r="M98" s="351"/>
      <c r="N98" s="351"/>
      <c r="O98" s="351"/>
    </row>
    <row r="99" spans="1:15" ht="69" hidden="1" customHeight="1" thickBot="1" x14ac:dyDescent="0.25">
      <c r="A99" s="47"/>
      <c r="B99" s="65" t="s">
        <v>239</v>
      </c>
      <c r="C99" s="49" t="s">
        <v>160</v>
      </c>
      <c r="D99" s="545" t="s">
        <v>238</v>
      </c>
      <c r="E99" s="545"/>
      <c r="F99" s="545"/>
      <c r="G99" s="545"/>
      <c r="H99" s="545"/>
      <c r="I99" s="546"/>
      <c r="J99" s="51"/>
      <c r="K99" s="93">
        <v>4.4000000000000004</v>
      </c>
      <c r="L99" s="93" t="s">
        <v>160</v>
      </c>
    </row>
    <row r="100" spans="1:15" s="27" customFormat="1" ht="7.5" hidden="1" customHeight="1" thickBot="1" x14ac:dyDescent="0.25">
      <c r="C100" s="34"/>
      <c r="K100" s="93">
        <v>4.4000000000000004</v>
      </c>
      <c r="L100" s="93" t="s">
        <v>160</v>
      </c>
      <c r="M100" s="341"/>
      <c r="N100" s="341"/>
      <c r="O100" s="341"/>
    </row>
    <row r="101" spans="1:15" s="48" customFormat="1" ht="17.25" hidden="1" customHeight="1" x14ac:dyDescent="0.25">
      <c r="A101" s="27"/>
      <c r="B101" s="690" t="s">
        <v>205</v>
      </c>
      <c r="C101" s="691"/>
      <c r="D101" s="691"/>
      <c r="E101" s="691"/>
      <c r="F101" s="691"/>
      <c r="G101" s="691"/>
      <c r="H101" s="691"/>
      <c r="I101" s="692"/>
      <c r="J101" s="27"/>
      <c r="K101" s="93">
        <v>5.0999999999999996</v>
      </c>
      <c r="L101" s="93" t="s">
        <v>167</v>
      </c>
      <c r="M101" s="350"/>
      <c r="N101" s="350"/>
      <c r="O101" s="350"/>
    </row>
    <row r="102" spans="1:15" s="26" customFormat="1" ht="32.25" hidden="1" customHeight="1" x14ac:dyDescent="0.25">
      <c r="A102" s="5"/>
      <c r="B102" s="511" t="s">
        <v>147</v>
      </c>
      <c r="C102" s="512"/>
      <c r="D102" s="594" t="s">
        <v>435</v>
      </c>
      <c r="E102" s="594"/>
      <c r="F102" s="594"/>
      <c r="G102" s="594"/>
      <c r="H102" s="594"/>
      <c r="I102" s="595"/>
      <c r="J102" s="5"/>
      <c r="K102" s="93">
        <v>5.0999999999999996</v>
      </c>
      <c r="L102" s="93" t="s">
        <v>167</v>
      </c>
      <c r="M102" s="346"/>
      <c r="N102" s="346"/>
      <c r="O102" s="346"/>
    </row>
    <row r="103" spans="1:15" s="104" customFormat="1" ht="17.25" hidden="1" customHeight="1" x14ac:dyDescent="0.2">
      <c r="A103" s="19"/>
      <c r="B103" s="501" t="s">
        <v>208</v>
      </c>
      <c r="C103" s="502"/>
      <c r="D103" s="503" t="s">
        <v>165</v>
      </c>
      <c r="E103" s="503"/>
      <c r="F103" s="503"/>
      <c r="G103" s="503"/>
      <c r="H103" s="503"/>
      <c r="I103" s="504"/>
      <c r="J103" s="19"/>
      <c r="K103" s="93">
        <v>5.0999999999999996</v>
      </c>
      <c r="L103" s="93" t="s">
        <v>167</v>
      </c>
      <c r="M103" s="343"/>
      <c r="N103" s="343"/>
      <c r="O103" s="343"/>
    </row>
    <row r="104" spans="1:15" s="104" customFormat="1" ht="17.25" hidden="1" customHeight="1" x14ac:dyDescent="0.2">
      <c r="A104" s="19"/>
      <c r="B104" s="376" t="s">
        <v>241</v>
      </c>
      <c r="C104" s="377"/>
      <c r="D104" s="338" t="s">
        <v>166</v>
      </c>
      <c r="E104" s="296"/>
      <c r="F104" s="296"/>
      <c r="G104" s="296"/>
      <c r="H104" s="296"/>
      <c r="I104" s="297"/>
      <c r="J104" s="19"/>
      <c r="K104" s="93">
        <v>5.0999999999999996</v>
      </c>
      <c r="L104" s="93" t="s">
        <v>167</v>
      </c>
      <c r="M104" s="343"/>
      <c r="N104" s="343"/>
      <c r="O104" s="343"/>
    </row>
    <row r="105" spans="1:15" s="104" customFormat="1" ht="253.5" hidden="1" customHeight="1" x14ac:dyDescent="0.2">
      <c r="A105" s="19"/>
      <c r="B105" s="693" t="s">
        <v>212</v>
      </c>
      <c r="C105" s="694"/>
      <c r="D105" s="695" t="s">
        <v>436</v>
      </c>
      <c r="E105" s="696"/>
      <c r="F105" s="696"/>
      <c r="G105" s="696"/>
      <c r="H105" s="696"/>
      <c r="I105" s="697"/>
      <c r="J105" s="19"/>
      <c r="K105" s="93">
        <v>5.0999999999999996</v>
      </c>
      <c r="L105" s="93" t="s">
        <v>167</v>
      </c>
      <c r="M105" s="343"/>
      <c r="N105" s="343"/>
      <c r="O105" s="343"/>
    </row>
    <row r="106" spans="1:15" s="34" customFormat="1" ht="98.25" hidden="1" customHeight="1" x14ac:dyDescent="0.2">
      <c r="A106" s="27"/>
      <c r="B106" s="501" t="s">
        <v>214</v>
      </c>
      <c r="C106" s="502"/>
      <c r="D106" s="503" t="s">
        <v>437</v>
      </c>
      <c r="E106" s="503"/>
      <c r="F106" s="503"/>
      <c r="G106" s="503"/>
      <c r="H106" s="503"/>
      <c r="I106" s="504"/>
      <c r="J106" s="2"/>
      <c r="K106" s="93">
        <v>5.0999999999999996</v>
      </c>
      <c r="L106" s="93" t="s">
        <v>167</v>
      </c>
      <c r="M106" s="351"/>
      <c r="N106" s="351"/>
      <c r="O106" s="351"/>
    </row>
    <row r="107" spans="1:15" s="34" customFormat="1" ht="24" hidden="1" customHeight="1" thickBot="1" x14ac:dyDescent="0.25">
      <c r="A107" s="27"/>
      <c r="B107" s="507" t="s">
        <v>216</v>
      </c>
      <c r="C107" s="508"/>
      <c r="D107" s="509" t="s">
        <v>438</v>
      </c>
      <c r="E107" s="509"/>
      <c r="F107" s="509"/>
      <c r="G107" s="509"/>
      <c r="H107" s="509"/>
      <c r="I107" s="510"/>
      <c r="J107" s="2"/>
      <c r="K107" s="93">
        <v>5.0999999999999996</v>
      </c>
      <c r="L107" s="93" t="s">
        <v>167</v>
      </c>
      <c r="M107" s="351"/>
      <c r="N107" s="351"/>
      <c r="O107" s="351"/>
    </row>
    <row r="108" spans="1:15" s="34" customFormat="1" ht="7.5" hidden="1" customHeight="1" thickBot="1" x14ac:dyDescent="0.25">
      <c r="A108" s="27"/>
      <c r="B108" s="172"/>
      <c r="C108" s="172"/>
      <c r="D108" s="23"/>
      <c r="E108" s="23"/>
      <c r="F108" s="23"/>
      <c r="G108" s="23"/>
      <c r="H108" s="23"/>
      <c r="I108" s="23"/>
      <c r="J108" s="2"/>
      <c r="K108" s="93">
        <v>5.0999999999999996</v>
      </c>
      <c r="L108" s="93" t="s">
        <v>167</v>
      </c>
      <c r="M108" s="351"/>
      <c r="N108" s="351"/>
      <c r="O108" s="351"/>
    </row>
    <row r="109" spans="1:15" s="47" customFormat="1" ht="30" hidden="1" customHeight="1" x14ac:dyDescent="0.2">
      <c r="A109" s="61"/>
      <c r="B109" s="513" t="s">
        <v>218</v>
      </c>
      <c r="C109" s="514"/>
      <c r="D109" s="514"/>
      <c r="E109" s="286" t="s">
        <v>219</v>
      </c>
      <c r="F109" s="286" t="s">
        <v>220</v>
      </c>
      <c r="G109" s="286" t="s">
        <v>221</v>
      </c>
      <c r="H109" s="286" t="s">
        <v>222</v>
      </c>
      <c r="I109" s="173" t="s">
        <v>223</v>
      </c>
      <c r="J109" s="23"/>
      <c r="K109" s="93">
        <v>5.0999999999999996</v>
      </c>
      <c r="L109" s="93" t="s">
        <v>167</v>
      </c>
      <c r="M109" s="352"/>
      <c r="N109" s="352"/>
      <c r="O109" s="352"/>
    </row>
    <row r="110" spans="1:15" s="27" customFormat="1" ht="20.25" hidden="1" customHeight="1" x14ac:dyDescent="0.2">
      <c r="B110" s="609" t="s">
        <v>439</v>
      </c>
      <c r="C110" s="610"/>
      <c r="D110" s="610"/>
      <c r="E110" s="497" t="s">
        <v>225</v>
      </c>
      <c r="F110" s="497" t="s">
        <v>226</v>
      </c>
      <c r="G110" s="21" t="s">
        <v>440</v>
      </c>
      <c r="H110" s="162">
        <v>0</v>
      </c>
      <c r="I110" s="621" t="str">
        <f>IF(H118="N/A","N/A",(IF(H119="",0,
IF(H118="CIP",
IF(ISNUMBER($H$119)=TRUE,
IF(H119&gt;480,2,0)+
IF(AND(H119&gt;410,H119&lt;=480),4,0)+
IF(AND(H119&gt;330,H119&lt;=410),6,0)+
IF(AND(H119&gt;260,H119&lt;=330),8,0)+
IF(AND(H119&lt;=260,H119&gt;0,$H$120&lt;=0%,H120&lt;&gt;""),8,0)+
IF(AND(H119&lt;=260,H119&gt;0,$H$120&gt;0%,H120&lt;&gt;""),10,0),
IF(OR($H$119="N/A",$H$119="N/A",$H$119="N/A",$H$119="N/A")=TRUE,"N/A","Error - Check input below")),
IF(OR(H118="RIP",H118="RDP"),
IF(ISNUMBER($H$119)=TRUE,
IF(H119&gt;280,2,0)+
IF(AND(H119&gt;230,H119&lt;=280),4,0)+
IF(AND(H119&gt;180,H119&lt;=230),6,0)+
IF(AND(H119&gt;130,H119&lt;=180),8,0)+
IF(AND(H119&lt;=130,H119&gt;0,$H$120&lt;=0%,H120&lt;&gt;""),8,0)+
IF(AND(H119&lt;=130,H119&gt;0,$H$120&gt;0%,H120&lt;&gt;""),10,0),
IF(OR($H$119="N/A",$H$119="N/A",$H$119="N/A",$H$119="N/A")=TRUE,"N/A","Error - Check input below")),
IF(OR(H118="SMP",H118="SMA"),
IF(ISNUMBER($H$119)=TRUE,
IF(H119&gt;190,2,0)+
IF(AND(H119&gt;140,H119&lt;=190),4,0)+
IF(AND(H119&gt;110,H119&lt;=140),6,0)+
IF(AND(H119&gt;70,H119&lt;=110),8,0)+
IF(AND(H119&lt;=70,H119&gt;0,$H$120&lt;=0%,H120&lt;&gt;""),8,0)+
IF(AND(H119&lt;=70,H119&gt;0,$H$120&gt;0%,H120&lt;&gt;""),10,0),
IF(OR($H$119="N/A",$H$119="N/A",$H$119="N/A",$H$119="N/A")=TRUE,"N/A","Error - Check input below"))))))))</f>
        <v>N/A</v>
      </c>
      <c r="K110" s="93">
        <v>5.0999999999999996</v>
      </c>
      <c r="L110" s="93" t="s">
        <v>167</v>
      </c>
      <c r="M110" s="341"/>
      <c r="N110" s="341"/>
      <c r="O110" s="341"/>
    </row>
    <row r="111" spans="1:15" s="27" customFormat="1" ht="108" hidden="1" customHeight="1" x14ac:dyDescent="0.2">
      <c r="B111" s="609"/>
      <c r="C111" s="610"/>
      <c r="D111" s="610"/>
      <c r="E111" s="500"/>
      <c r="F111" s="500"/>
      <c r="G111" s="288" t="s">
        <v>441</v>
      </c>
      <c r="H111" s="163">
        <v>2</v>
      </c>
      <c r="I111" s="621"/>
      <c r="K111" s="93">
        <v>5.0999999999999996</v>
      </c>
      <c r="L111" s="93" t="s">
        <v>167</v>
      </c>
      <c r="M111" s="341"/>
      <c r="N111" s="341"/>
      <c r="O111" s="341"/>
    </row>
    <row r="112" spans="1:15" s="27" customFormat="1" ht="108" hidden="1" customHeight="1" x14ac:dyDescent="0.2">
      <c r="B112" s="609"/>
      <c r="C112" s="610"/>
      <c r="D112" s="610"/>
      <c r="E112" s="500"/>
      <c r="F112" s="500"/>
      <c r="G112" s="288" t="s">
        <v>442</v>
      </c>
      <c r="H112" s="164">
        <v>4</v>
      </c>
      <c r="I112" s="621"/>
      <c r="K112" s="93">
        <v>5.0999999999999996</v>
      </c>
      <c r="L112" s="93" t="s">
        <v>167</v>
      </c>
      <c r="M112" s="341"/>
      <c r="N112" s="341"/>
      <c r="O112" s="341"/>
    </row>
    <row r="113" spans="1:15" s="103" customFormat="1" ht="108" hidden="1" customHeight="1" x14ac:dyDescent="0.25">
      <c r="A113" s="27"/>
      <c r="B113" s="609"/>
      <c r="C113" s="610"/>
      <c r="D113" s="610"/>
      <c r="E113" s="500"/>
      <c r="F113" s="500"/>
      <c r="G113" s="288" t="s">
        <v>443</v>
      </c>
      <c r="H113" s="165">
        <v>6</v>
      </c>
      <c r="I113" s="621"/>
      <c r="J113" s="27"/>
      <c r="K113" s="93">
        <v>5.0999999999999996</v>
      </c>
      <c r="L113" s="93" t="s">
        <v>167</v>
      </c>
      <c r="M113" s="342"/>
      <c r="N113" s="342"/>
      <c r="O113" s="342"/>
    </row>
    <row r="114" spans="1:15" s="25" customFormat="1" ht="108" hidden="1" customHeight="1" x14ac:dyDescent="0.2">
      <c r="A114" s="27"/>
      <c r="B114" s="609"/>
      <c r="C114" s="610"/>
      <c r="D114" s="610"/>
      <c r="E114" s="500"/>
      <c r="F114" s="500"/>
      <c r="G114" s="288" t="s">
        <v>444</v>
      </c>
      <c r="H114" s="166">
        <v>8</v>
      </c>
      <c r="I114" s="621"/>
      <c r="J114" s="27"/>
      <c r="K114" s="93">
        <v>5.0999999999999996</v>
      </c>
      <c r="L114" s="93" t="s">
        <v>167</v>
      </c>
      <c r="M114" s="344"/>
      <c r="N114" s="344"/>
      <c r="O114" s="344"/>
    </row>
    <row r="115" spans="1:15" s="27" customFormat="1" ht="144.75" hidden="1" customHeight="1" thickBot="1" x14ac:dyDescent="0.25">
      <c r="B115" s="611"/>
      <c r="C115" s="612"/>
      <c r="D115" s="612"/>
      <c r="E115" s="499"/>
      <c r="F115" s="499"/>
      <c r="G115" s="288" t="s">
        <v>445</v>
      </c>
      <c r="H115" s="170">
        <v>10</v>
      </c>
      <c r="I115" s="622"/>
      <c r="K115" s="93">
        <v>5.0999999999999996</v>
      </c>
      <c r="L115" s="93" t="s">
        <v>167</v>
      </c>
      <c r="M115" s="341"/>
      <c r="N115" s="341"/>
      <c r="O115" s="341"/>
    </row>
    <row r="116" spans="1:15" s="27" customFormat="1" ht="7.5" hidden="1" customHeight="1" thickBot="1" x14ac:dyDescent="0.25">
      <c r="B116" s="555"/>
      <c r="C116" s="555"/>
      <c r="D116" s="555"/>
      <c r="E116" s="555"/>
      <c r="F116" s="555"/>
      <c r="G116" s="555"/>
      <c r="H116" s="555"/>
      <c r="I116" s="555"/>
      <c r="K116" s="93">
        <v>5.0999999999999996</v>
      </c>
      <c r="L116" s="93" t="s">
        <v>167</v>
      </c>
      <c r="M116" s="341"/>
      <c r="N116" s="341"/>
      <c r="O116" s="341"/>
    </row>
    <row r="117" spans="1:15" s="34" customFormat="1" ht="22.15" hidden="1" customHeight="1" thickBot="1" x14ac:dyDescent="0.25">
      <c r="A117" s="26"/>
      <c r="B117" s="487" t="s">
        <v>252</v>
      </c>
      <c r="C117" s="488"/>
      <c r="D117" s="488"/>
      <c r="E117" s="488"/>
      <c r="F117" s="488"/>
      <c r="G117" s="488"/>
      <c r="H117" s="488"/>
      <c r="I117" s="689"/>
      <c r="J117" s="26"/>
      <c r="K117" s="93">
        <v>5.0999999999999996</v>
      </c>
      <c r="L117" s="93" t="s">
        <v>167</v>
      </c>
      <c r="M117" s="351"/>
      <c r="N117" s="351"/>
      <c r="O117" s="351"/>
    </row>
    <row r="118" spans="1:15" s="34" customFormat="1" ht="15.75" hidden="1" customHeight="1" x14ac:dyDescent="0.2">
      <c r="A118" s="26"/>
      <c r="B118" s="775" t="s">
        <v>167</v>
      </c>
      <c r="C118" s="674" t="s">
        <v>446</v>
      </c>
      <c r="D118" s="675"/>
      <c r="E118" s="675"/>
      <c r="F118" s="675"/>
      <c r="G118" s="675"/>
      <c r="H118" s="777" t="s">
        <v>236</v>
      </c>
      <c r="I118" s="778"/>
      <c r="J118" s="26"/>
      <c r="K118" s="93"/>
      <c r="L118" s="93"/>
      <c r="M118" s="351"/>
      <c r="N118" s="351"/>
      <c r="O118" s="351"/>
    </row>
    <row r="119" spans="1:15" s="29" customFormat="1" ht="16.149999999999999" hidden="1" customHeight="1" x14ac:dyDescent="0.2">
      <c r="A119" s="34"/>
      <c r="B119" s="775"/>
      <c r="C119" s="756" t="s">
        <v>447</v>
      </c>
      <c r="D119" s="632"/>
      <c r="E119" s="632"/>
      <c r="F119" s="632"/>
      <c r="G119" s="632"/>
      <c r="H119" s="757" t="s">
        <v>238</v>
      </c>
      <c r="I119" s="758"/>
      <c r="K119" s="93">
        <v>5.0999999999999996</v>
      </c>
      <c r="L119" s="93" t="s">
        <v>167</v>
      </c>
      <c r="M119" s="355"/>
      <c r="N119" s="347"/>
      <c r="O119" s="347"/>
    </row>
    <row r="120" spans="1:15" s="29" customFormat="1" ht="16.149999999999999" hidden="1" customHeight="1" thickBot="1" x14ac:dyDescent="0.25">
      <c r="A120" s="34"/>
      <c r="B120" s="775"/>
      <c r="C120" s="761" t="s">
        <v>448</v>
      </c>
      <c r="D120" s="762"/>
      <c r="E120" s="762"/>
      <c r="F120" s="762"/>
      <c r="G120" s="762"/>
      <c r="H120" s="763" t="str">
        <f>O120</f>
        <v/>
      </c>
      <c r="I120" s="764"/>
      <c r="K120" s="93">
        <v>5.0999999999999996</v>
      </c>
      <c r="L120" s="93" t="s">
        <v>167</v>
      </c>
      <c r="M120" s="355"/>
      <c r="N120" s="347"/>
      <c r="O120" s="351" t="str">
        <f t="array" ref="O120">IFERROR(-((H119-AVERAGE(IF(ISNUMBER($H$121:$I$124),$H$121:$I$124)))/AVERAGE(IF(ISNUMBER($H$121:$I$124),$H$121:$I$124))),"")</f>
        <v/>
      </c>
    </row>
    <row r="121" spans="1:15" s="29" customFormat="1" ht="16.149999999999999" hidden="1" customHeight="1" x14ac:dyDescent="0.2">
      <c r="A121" s="34"/>
      <c r="B121" s="775"/>
      <c r="C121" s="772" t="s">
        <v>449</v>
      </c>
      <c r="D121" s="767" t="s">
        <v>450</v>
      </c>
      <c r="E121" s="767"/>
      <c r="F121" s="767"/>
      <c r="G121" s="768"/>
      <c r="H121" s="765" t="s">
        <v>238</v>
      </c>
      <c r="I121" s="766"/>
      <c r="K121" s="93">
        <v>5.0999999999999996</v>
      </c>
      <c r="L121" s="93" t="s">
        <v>167</v>
      </c>
      <c r="M121" s="355"/>
      <c r="N121" s="347"/>
      <c r="O121" s="347"/>
    </row>
    <row r="122" spans="1:15" s="29" customFormat="1" ht="16.149999999999999" hidden="1" customHeight="1" x14ac:dyDescent="0.2">
      <c r="A122" s="34"/>
      <c r="B122" s="775"/>
      <c r="C122" s="773"/>
      <c r="D122" s="769" t="s">
        <v>451</v>
      </c>
      <c r="E122" s="769"/>
      <c r="F122" s="769"/>
      <c r="G122" s="637"/>
      <c r="H122" s="757" t="s">
        <v>238</v>
      </c>
      <c r="I122" s="758"/>
      <c r="K122" s="93">
        <v>5.0999999999999996</v>
      </c>
      <c r="L122" s="93" t="s">
        <v>167</v>
      </c>
      <c r="M122" s="355"/>
      <c r="N122" s="347"/>
      <c r="O122" s="347"/>
    </row>
    <row r="123" spans="1:15" s="29" customFormat="1" ht="16.149999999999999" hidden="1" customHeight="1" x14ac:dyDescent="0.2">
      <c r="A123" s="34"/>
      <c r="B123" s="775"/>
      <c r="C123" s="773"/>
      <c r="D123" s="769" t="s">
        <v>452</v>
      </c>
      <c r="E123" s="769"/>
      <c r="F123" s="769"/>
      <c r="G123" s="637"/>
      <c r="H123" s="757" t="s">
        <v>238</v>
      </c>
      <c r="I123" s="758"/>
      <c r="K123" s="93">
        <v>5.0999999999999996</v>
      </c>
      <c r="L123" s="93" t="s">
        <v>167</v>
      </c>
      <c r="M123" s="355"/>
      <c r="N123" s="347"/>
      <c r="O123" s="347"/>
    </row>
    <row r="124" spans="1:15" s="29" customFormat="1" ht="16.149999999999999" hidden="1" customHeight="1" thickBot="1" x14ac:dyDescent="0.25">
      <c r="A124" s="34"/>
      <c r="B124" s="776"/>
      <c r="C124" s="774"/>
      <c r="D124" s="770" t="s">
        <v>453</v>
      </c>
      <c r="E124" s="770"/>
      <c r="F124" s="770"/>
      <c r="G124" s="771"/>
      <c r="H124" s="759" t="s">
        <v>238</v>
      </c>
      <c r="I124" s="760"/>
      <c r="K124" s="93">
        <v>5.0999999999999996</v>
      </c>
      <c r="L124" s="93" t="s">
        <v>167</v>
      </c>
      <c r="M124" s="355"/>
      <c r="N124" s="347"/>
      <c r="O124" s="347"/>
    </row>
    <row r="125" spans="1:15" ht="69" hidden="1" customHeight="1" thickBot="1" x14ac:dyDescent="0.25">
      <c r="A125" s="47"/>
      <c r="B125" s="65" t="s">
        <v>237</v>
      </c>
      <c r="C125" s="295" t="s">
        <v>167</v>
      </c>
      <c r="D125" s="698" t="s">
        <v>238</v>
      </c>
      <c r="E125" s="698"/>
      <c r="F125" s="698"/>
      <c r="G125" s="698"/>
      <c r="H125" s="698"/>
      <c r="I125" s="699"/>
      <c r="J125" s="51"/>
      <c r="K125" s="93">
        <v>5.0999999999999996</v>
      </c>
      <c r="L125" s="93" t="s">
        <v>167</v>
      </c>
    </row>
    <row r="126" spans="1:15" s="34" customFormat="1" ht="7.5" hidden="1" customHeight="1" thickBot="1" x14ac:dyDescent="0.3">
      <c r="A126" s="48"/>
      <c r="B126" s="48"/>
      <c r="C126" s="48"/>
      <c r="D126" s="48"/>
      <c r="E126" s="48"/>
      <c r="F126" s="48"/>
      <c r="G126" s="48"/>
      <c r="H126" s="48"/>
      <c r="I126" s="48"/>
      <c r="J126" s="48"/>
      <c r="K126" s="93">
        <v>5.0999999999999996</v>
      </c>
      <c r="L126" s="93" t="s">
        <v>167</v>
      </c>
      <c r="M126" s="351"/>
      <c r="N126" s="351"/>
      <c r="O126" s="351"/>
    </row>
    <row r="127" spans="1:15" ht="69" hidden="1" customHeight="1" thickBot="1" x14ac:dyDescent="0.25">
      <c r="A127" s="47"/>
      <c r="B127" s="65" t="s">
        <v>239</v>
      </c>
      <c r="C127" s="49" t="s">
        <v>167</v>
      </c>
      <c r="D127" s="545" t="s">
        <v>238</v>
      </c>
      <c r="E127" s="545"/>
      <c r="F127" s="545"/>
      <c r="G127" s="545"/>
      <c r="H127" s="545"/>
      <c r="I127" s="546"/>
      <c r="J127" s="51"/>
      <c r="K127" s="93">
        <v>5.0999999999999996</v>
      </c>
      <c r="L127" s="93" t="s">
        <v>167</v>
      </c>
    </row>
    <row r="128" spans="1:15" ht="7.5" hidden="1" customHeight="1" thickBot="1" x14ac:dyDescent="0.25">
      <c r="K128" s="93">
        <v>5.0999999999999996</v>
      </c>
      <c r="L128" s="93" t="s">
        <v>167</v>
      </c>
    </row>
    <row r="129" spans="1:15" s="48" customFormat="1" ht="23.25" hidden="1" customHeight="1" x14ac:dyDescent="0.25">
      <c r="A129" s="27"/>
      <c r="B129" s="690" t="s">
        <v>205</v>
      </c>
      <c r="C129" s="691"/>
      <c r="D129" s="691"/>
      <c r="E129" s="691"/>
      <c r="F129" s="691"/>
      <c r="G129" s="691"/>
      <c r="H129" s="691"/>
      <c r="I129" s="692"/>
      <c r="J129" s="27"/>
      <c r="K129" s="93">
        <v>5.0999999999999996</v>
      </c>
      <c r="L129" s="93" t="s">
        <v>169</v>
      </c>
      <c r="M129" s="350"/>
      <c r="N129" s="350"/>
      <c r="O129" s="350"/>
    </row>
    <row r="130" spans="1:15" s="26" customFormat="1" ht="22.5" hidden="1" customHeight="1" x14ac:dyDescent="0.25">
      <c r="A130" s="5"/>
      <c r="B130" s="511" t="s">
        <v>147</v>
      </c>
      <c r="C130" s="512"/>
      <c r="D130" s="594" t="s">
        <v>454</v>
      </c>
      <c r="E130" s="594"/>
      <c r="F130" s="594"/>
      <c r="G130" s="594"/>
      <c r="H130" s="594"/>
      <c r="I130" s="595"/>
      <c r="J130" s="5"/>
      <c r="K130" s="93">
        <v>5.0999999999999996</v>
      </c>
      <c r="L130" s="93" t="s">
        <v>169</v>
      </c>
      <c r="M130" s="346"/>
      <c r="N130" s="346"/>
      <c r="O130" s="346"/>
    </row>
    <row r="131" spans="1:15" s="104" customFormat="1" ht="17.25" hidden="1" customHeight="1" x14ac:dyDescent="0.2">
      <c r="A131" s="19"/>
      <c r="B131" s="501" t="s">
        <v>208</v>
      </c>
      <c r="C131" s="502"/>
      <c r="D131" s="503" t="s">
        <v>165</v>
      </c>
      <c r="E131" s="503"/>
      <c r="F131" s="503"/>
      <c r="G131" s="503"/>
      <c r="H131" s="503"/>
      <c r="I131" s="504"/>
      <c r="J131" s="19"/>
      <c r="K131" s="93">
        <v>5.0999999999999996</v>
      </c>
      <c r="L131" s="93" t="s">
        <v>169</v>
      </c>
      <c r="M131" s="343"/>
      <c r="N131" s="343"/>
      <c r="O131" s="343"/>
    </row>
    <row r="132" spans="1:15" s="104" customFormat="1" ht="17.25" hidden="1" customHeight="1" x14ac:dyDescent="0.2">
      <c r="A132" s="19"/>
      <c r="B132" s="376" t="s">
        <v>241</v>
      </c>
      <c r="C132" s="377"/>
      <c r="D132" s="338" t="s">
        <v>166</v>
      </c>
      <c r="E132" s="296"/>
      <c r="F132" s="296"/>
      <c r="G132" s="296"/>
      <c r="H132" s="296"/>
      <c r="I132" s="297"/>
      <c r="J132" s="19"/>
      <c r="K132" s="93">
        <v>5.0999999999999996</v>
      </c>
      <c r="L132" s="93" t="s">
        <v>169</v>
      </c>
      <c r="M132" s="343"/>
      <c r="N132" s="343"/>
      <c r="O132" s="343"/>
    </row>
    <row r="133" spans="1:15" s="104" customFormat="1" ht="309.75" hidden="1" customHeight="1" x14ac:dyDescent="0.2">
      <c r="A133" s="19"/>
      <c r="B133" s="729" t="s">
        <v>212</v>
      </c>
      <c r="C133" s="730"/>
      <c r="D133" s="600" t="s">
        <v>455</v>
      </c>
      <c r="E133" s="601"/>
      <c r="F133" s="601"/>
      <c r="G133" s="601"/>
      <c r="H133" s="601"/>
      <c r="I133" s="602"/>
      <c r="J133" s="19"/>
      <c r="K133" s="93">
        <v>5.0999999999999996</v>
      </c>
      <c r="L133" s="93" t="s">
        <v>169</v>
      </c>
      <c r="M133" s="343"/>
      <c r="N133" s="343"/>
      <c r="O133" s="343"/>
    </row>
    <row r="134" spans="1:15" s="104" customFormat="1" ht="296.25" hidden="1" customHeight="1" x14ac:dyDescent="0.2">
      <c r="A134" s="19"/>
      <c r="B134" s="731"/>
      <c r="C134" s="755"/>
      <c r="D134" s="517"/>
      <c r="E134" s="518"/>
      <c r="F134" s="518"/>
      <c r="G134" s="518"/>
      <c r="H134" s="518"/>
      <c r="I134" s="519"/>
      <c r="J134" s="19"/>
      <c r="K134" s="93"/>
      <c r="L134" s="93"/>
      <c r="M134" s="343"/>
      <c r="N134" s="343"/>
      <c r="O134" s="343"/>
    </row>
    <row r="135" spans="1:15" s="34" customFormat="1" ht="44.25" hidden="1" customHeight="1" x14ac:dyDescent="0.2">
      <c r="A135" s="27"/>
      <c r="B135" s="501" t="s">
        <v>456</v>
      </c>
      <c r="C135" s="502"/>
      <c r="D135" s="503" t="s">
        <v>457</v>
      </c>
      <c r="E135" s="503"/>
      <c r="F135" s="503"/>
      <c r="G135" s="503"/>
      <c r="H135" s="503"/>
      <c r="I135" s="504"/>
      <c r="J135" s="2"/>
      <c r="K135" s="93">
        <v>5.0999999999999996</v>
      </c>
      <c r="L135" s="93" t="s">
        <v>169</v>
      </c>
      <c r="M135" s="351"/>
      <c r="N135" s="351"/>
      <c r="O135" s="351"/>
    </row>
    <row r="136" spans="1:15" s="34" customFormat="1" ht="30" hidden="1" customHeight="1" thickBot="1" x14ac:dyDescent="0.25">
      <c r="A136" s="27"/>
      <c r="B136" s="507" t="s">
        <v>216</v>
      </c>
      <c r="C136" s="508"/>
      <c r="D136" s="509" t="s">
        <v>458</v>
      </c>
      <c r="E136" s="509"/>
      <c r="F136" s="509"/>
      <c r="G136" s="509"/>
      <c r="H136" s="509"/>
      <c r="I136" s="510"/>
      <c r="J136" s="2"/>
      <c r="K136" s="93">
        <v>5.0999999999999996</v>
      </c>
      <c r="L136" s="93" t="s">
        <v>169</v>
      </c>
      <c r="M136" s="351"/>
      <c r="N136" s="351"/>
      <c r="O136" s="351"/>
    </row>
    <row r="137" spans="1:15" s="34" customFormat="1" ht="7.5" hidden="1" customHeight="1" thickBot="1" x14ac:dyDescent="0.25">
      <c r="A137" s="27"/>
      <c r="B137" s="172"/>
      <c r="C137" s="172"/>
      <c r="D137" s="23"/>
      <c r="E137" s="23"/>
      <c r="F137" s="23"/>
      <c r="G137" s="23"/>
      <c r="H137" s="23"/>
      <c r="I137" s="23"/>
      <c r="J137" s="2"/>
      <c r="K137" s="93">
        <v>5.0999999999999996</v>
      </c>
      <c r="L137" s="93" t="s">
        <v>169</v>
      </c>
      <c r="M137" s="351"/>
      <c r="N137" s="351"/>
      <c r="O137" s="351"/>
    </row>
    <row r="138" spans="1:15" s="47" customFormat="1" ht="30" hidden="1" customHeight="1" x14ac:dyDescent="0.2">
      <c r="A138" s="61"/>
      <c r="B138" s="513" t="s">
        <v>218</v>
      </c>
      <c r="C138" s="514"/>
      <c r="D138" s="514"/>
      <c r="E138" s="286" t="s">
        <v>219</v>
      </c>
      <c r="F138" s="286" t="s">
        <v>220</v>
      </c>
      <c r="G138" s="286" t="s">
        <v>221</v>
      </c>
      <c r="H138" s="286" t="s">
        <v>222</v>
      </c>
      <c r="I138" s="173" t="s">
        <v>223</v>
      </c>
      <c r="J138" s="23"/>
      <c r="K138" s="93">
        <v>5.0999999999999996</v>
      </c>
      <c r="L138" s="93" t="s">
        <v>169</v>
      </c>
      <c r="M138" s="352"/>
      <c r="N138" s="352"/>
      <c r="O138" s="352"/>
    </row>
    <row r="139" spans="1:15" s="27" customFormat="1" ht="17.25" hidden="1" customHeight="1" x14ac:dyDescent="0.2">
      <c r="B139" s="609" t="s">
        <v>459</v>
      </c>
      <c r="C139" s="610"/>
      <c r="D139" s="610"/>
      <c r="E139" s="497" t="s">
        <v>225</v>
      </c>
      <c r="F139" s="497" t="s">
        <v>226</v>
      </c>
      <c r="G139" s="21" t="s">
        <v>344</v>
      </c>
      <c r="H139" s="162">
        <v>0</v>
      </c>
      <c r="I139" s="485" t="str">
        <f>H152</f>
        <v>N/A</v>
      </c>
      <c r="K139" s="93">
        <v>5.0999999999999996</v>
      </c>
      <c r="L139" s="93" t="s">
        <v>169</v>
      </c>
      <c r="M139" s="341"/>
      <c r="N139" s="341"/>
      <c r="O139" s="341"/>
    </row>
    <row r="140" spans="1:15" s="27" customFormat="1" ht="239.25" hidden="1" customHeight="1" x14ac:dyDescent="0.2">
      <c r="B140" s="609"/>
      <c r="C140" s="610"/>
      <c r="D140" s="610"/>
      <c r="E140" s="500"/>
      <c r="F140" s="500"/>
      <c r="G140" s="740" t="s">
        <v>460</v>
      </c>
      <c r="H140" s="744">
        <v>2</v>
      </c>
      <c r="I140" s="485"/>
      <c r="K140" s="93">
        <v>5.0999999999999996</v>
      </c>
      <c r="L140" s="93" t="s">
        <v>169</v>
      </c>
      <c r="M140" s="341"/>
      <c r="N140" s="341"/>
      <c r="O140" s="341"/>
    </row>
    <row r="141" spans="1:15" s="27" customFormat="1" ht="239.25" hidden="1" customHeight="1" x14ac:dyDescent="0.2">
      <c r="B141" s="609"/>
      <c r="C141" s="610"/>
      <c r="D141" s="610"/>
      <c r="E141" s="500"/>
      <c r="F141" s="500"/>
      <c r="G141" s="743"/>
      <c r="H141" s="745"/>
      <c r="I141" s="485"/>
      <c r="K141" s="93"/>
      <c r="L141" s="93"/>
      <c r="M141" s="341"/>
      <c r="N141" s="341"/>
      <c r="O141" s="341"/>
    </row>
    <row r="142" spans="1:15" s="27" customFormat="1" ht="231.75" hidden="1" customHeight="1" x14ac:dyDescent="0.2">
      <c r="B142" s="609"/>
      <c r="C142" s="610"/>
      <c r="D142" s="610"/>
      <c r="E142" s="500"/>
      <c r="F142" s="500"/>
      <c r="G142" s="740" t="s">
        <v>461</v>
      </c>
      <c r="H142" s="746">
        <v>4</v>
      </c>
      <c r="I142" s="485"/>
      <c r="K142" s="93">
        <v>5.0999999999999996</v>
      </c>
      <c r="L142" s="93" t="s">
        <v>169</v>
      </c>
      <c r="M142" s="341"/>
      <c r="N142" s="341"/>
      <c r="O142" s="341"/>
    </row>
    <row r="143" spans="1:15" s="27" customFormat="1" ht="231.75" hidden="1" customHeight="1" x14ac:dyDescent="0.2">
      <c r="B143" s="609"/>
      <c r="C143" s="610"/>
      <c r="D143" s="610"/>
      <c r="E143" s="500"/>
      <c r="F143" s="500"/>
      <c r="G143" s="743"/>
      <c r="H143" s="747"/>
      <c r="I143" s="485"/>
      <c r="K143" s="93"/>
      <c r="L143" s="93"/>
      <c r="M143" s="341"/>
      <c r="N143" s="341"/>
      <c r="O143" s="341"/>
    </row>
    <row r="144" spans="1:15" s="103" customFormat="1" ht="250.5" hidden="1" customHeight="1" x14ac:dyDescent="0.25">
      <c r="A144" s="27"/>
      <c r="B144" s="609"/>
      <c r="C144" s="610"/>
      <c r="D144" s="610"/>
      <c r="E144" s="500"/>
      <c r="F144" s="500"/>
      <c r="G144" s="740" t="s">
        <v>462</v>
      </c>
      <c r="H144" s="748">
        <v>6</v>
      </c>
      <c r="I144" s="485"/>
      <c r="J144" s="27"/>
      <c r="K144" s="93">
        <v>5.0999999999999996</v>
      </c>
      <c r="L144" s="93" t="s">
        <v>169</v>
      </c>
      <c r="M144" s="342"/>
      <c r="N144" s="342"/>
      <c r="O144" s="342"/>
    </row>
    <row r="145" spans="1:15" s="103" customFormat="1" ht="250.5" hidden="1" customHeight="1" x14ac:dyDescent="0.25">
      <c r="A145" s="27"/>
      <c r="B145" s="609"/>
      <c r="C145" s="610"/>
      <c r="D145" s="610"/>
      <c r="E145" s="500"/>
      <c r="F145" s="500"/>
      <c r="G145" s="743"/>
      <c r="H145" s="749"/>
      <c r="I145" s="485"/>
      <c r="J145" s="27"/>
      <c r="K145" s="93"/>
      <c r="L145" s="93"/>
      <c r="M145" s="342"/>
      <c r="N145" s="342"/>
      <c r="O145" s="342"/>
    </row>
    <row r="146" spans="1:15" s="25" customFormat="1" ht="217.5" hidden="1" customHeight="1" x14ac:dyDescent="0.2">
      <c r="A146" s="27"/>
      <c r="B146" s="609"/>
      <c r="C146" s="610"/>
      <c r="D146" s="610"/>
      <c r="E146" s="500"/>
      <c r="F146" s="500"/>
      <c r="G146" s="740" t="s">
        <v>463</v>
      </c>
      <c r="H146" s="750">
        <v>8</v>
      </c>
      <c r="I146" s="485"/>
      <c r="J146" s="27"/>
      <c r="K146" s="93">
        <v>5.0999999999999996</v>
      </c>
      <c r="L146" s="93" t="s">
        <v>169</v>
      </c>
      <c r="M146" s="344"/>
      <c r="N146" s="344"/>
      <c r="O146" s="344"/>
    </row>
    <row r="147" spans="1:15" s="25" customFormat="1" ht="217.5" hidden="1" customHeight="1" x14ac:dyDescent="0.2">
      <c r="A147" s="27"/>
      <c r="B147" s="739"/>
      <c r="C147" s="740"/>
      <c r="D147" s="740"/>
      <c r="E147" s="741"/>
      <c r="F147" s="741"/>
      <c r="G147" s="743"/>
      <c r="H147" s="751"/>
      <c r="I147" s="742"/>
      <c r="J147" s="27"/>
      <c r="K147" s="93"/>
      <c r="L147" s="93"/>
      <c r="M147" s="344"/>
      <c r="N147" s="344"/>
      <c r="O147" s="344"/>
    </row>
    <row r="148" spans="1:15" s="25" customFormat="1" ht="234.75" hidden="1" customHeight="1" x14ac:dyDescent="0.2">
      <c r="A148" s="27"/>
      <c r="B148" s="739"/>
      <c r="C148" s="740"/>
      <c r="D148" s="740"/>
      <c r="E148" s="741"/>
      <c r="F148" s="741"/>
      <c r="G148" s="740" t="s">
        <v>464</v>
      </c>
      <c r="H148" s="753">
        <v>10</v>
      </c>
      <c r="I148" s="742"/>
      <c r="J148" s="27"/>
      <c r="K148" s="93"/>
      <c r="L148" s="93"/>
      <c r="M148" s="344"/>
      <c r="N148" s="344"/>
      <c r="O148" s="344"/>
    </row>
    <row r="149" spans="1:15" s="27" customFormat="1" ht="234.75" hidden="1" customHeight="1" thickBot="1" x14ac:dyDescent="0.25">
      <c r="B149" s="611"/>
      <c r="C149" s="612"/>
      <c r="D149" s="612"/>
      <c r="E149" s="499"/>
      <c r="F149" s="499"/>
      <c r="G149" s="752"/>
      <c r="H149" s="754"/>
      <c r="I149" s="486"/>
      <c r="K149" s="93">
        <v>5.0999999999999996</v>
      </c>
      <c r="L149" s="93" t="s">
        <v>169</v>
      </c>
      <c r="M149" s="341"/>
      <c r="N149" s="341"/>
      <c r="O149" s="341"/>
    </row>
    <row r="150" spans="1:15" s="27" customFormat="1" ht="7.5" hidden="1" customHeight="1" thickBot="1" x14ac:dyDescent="0.25">
      <c r="B150" s="555"/>
      <c r="C150" s="555"/>
      <c r="D150" s="555"/>
      <c r="E150" s="555"/>
      <c r="F150" s="555"/>
      <c r="G150" s="555"/>
      <c r="H150" s="555"/>
      <c r="I150" s="555"/>
      <c r="K150" s="93">
        <v>5.0999999999999996</v>
      </c>
      <c r="L150" s="93" t="s">
        <v>169</v>
      </c>
      <c r="M150" s="341"/>
      <c r="N150" s="341"/>
      <c r="O150" s="341"/>
    </row>
    <row r="151" spans="1:15" s="34" customFormat="1" ht="22.15" hidden="1" customHeight="1" thickBot="1" x14ac:dyDescent="0.25">
      <c r="A151" s="26"/>
      <c r="B151" s="487" t="s">
        <v>252</v>
      </c>
      <c r="C151" s="488"/>
      <c r="D151" s="488"/>
      <c r="E151" s="488"/>
      <c r="F151" s="488"/>
      <c r="G151" s="488"/>
      <c r="H151" s="488"/>
      <c r="I151" s="689"/>
      <c r="J151" s="26"/>
      <c r="K151" s="93">
        <v>5.0999999999999996</v>
      </c>
      <c r="L151" s="93" t="s">
        <v>169</v>
      </c>
      <c r="M151" s="351"/>
      <c r="N151" s="351"/>
      <c r="O151" s="351"/>
    </row>
    <row r="152" spans="1:15" s="29" customFormat="1" ht="16.149999999999999" hidden="1" customHeight="1" thickBot="1" x14ac:dyDescent="0.25">
      <c r="A152" s="34"/>
      <c r="B152" s="49" t="s">
        <v>169</v>
      </c>
      <c r="C152" s="683" t="s">
        <v>235</v>
      </c>
      <c r="D152" s="684"/>
      <c r="E152" s="684"/>
      <c r="F152" s="684"/>
      <c r="G152" s="684"/>
      <c r="H152" s="685" t="s">
        <v>236</v>
      </c>
      <c r="I152" s="686"/>
      <c r="K152" s="93">
        <v>5.0999999999999996</v>
      </c>
      <c r="L152" s="93" t="s">
        <v>169</v>
      </c>
      <c r="M152" s="355"/>
      <c r="N152" s="347"/>
      <c r="O152" s="347"/>
    </row>
    <row r="153" spans="1:15" ht="69" hidden="1" customHeight="1" thickBot="1" x14ac:dyDescent="0.25">
      <c r="A153" s="47"/>
      <c r="B153" s="65" t="s">
        <v>237</v>
      </c>
      <c r="C153" s="49" t="s">
        <v>169</v>
      </c>
      <c r="D153" s="545" t="s">
        <v>238</v>
      </c>
      <c r="E153" s="545"/>
      <c r="F153" s="545"/>
      <c r="G153" s="545"/>
      <c r="H153" s="545"/>
      <c r="I153" s="546"/>
      <c r="J153" s="51"/>
      <c r="K153" s="93">
        <v>5.0999999999999996</v>
      </c>
      <c r="L153" s="93" t="s">
        <v>169</v>
      </c>
    </row>
    <row r="154" spans="1:15" s="34" customFormat="1" ht="7.5" hidden="1" customHeight="1" thickBot="1" x14ac:dyDescent="0.3">
      <c r="A154" s="48"/>
      <c r="B154" s="48"/>
      <c r="C154" s="48"/>
      <c r="D154" s="48"/>
      <c r="E154" s="48"/>
      <c r="F154" s="48"/>
      <c r="G154" s="48"/>
      <c r="H154" s="48"/>
      <c r="I154" s="48"/>
      <c r="J154" s="48"/>
      <c r="K154" s="93">
        <v>5.0999999999999996</v>
      </c>
      <c r="L154" s="93" t="s">
        <v>169</v>
      </c>
      <c r="M154" s="351"/>
      <c r="N154" s="351"/>
      <c r="O154" s="351"/>
    </row>
    <row r="155" spans="1:15" ht="69" hidden="1" customHeight="1" thickBot="1" x14ac:dyDescent="0.25">
      <c r="A155" s="47"/>
      <c r="B155" s="65" t="s">
        <v>239</v>
      </c>
      <c r="C155" s="49" t="s">
        <v>169</v>
      </c>
      <c r="D155" s="545" t="s">
        <v>238</v>
      </c>
      <c r="E155" s="545"/>
      <c r="F155" s="545"/>
      <c r="G155" s="545"/>
      <c r="H155" s="545"/>
      <c r="I155" s="546"/>
      <c r="J155" s="51"/>
      <c r="K155" s="93">
        <v>5.0999999999999996</v>
      </c>
      <c r="L155" s="93" t="s">
        <v>169</v>
      </c>
    </row>
    <row r="156" spans="1:15" ht="7.5" hidden="1" customHeight="1" thickBot="1" x14ac:dyDescent="0.25">
      <c r="K156" s="93">
        <v>5.0999999999999996</v>
      </c>
      <c r="L156" s="93" t="s">
        <v>169</v>
      </c>
    </row>
    <row r="157" spans="1:15" s="48" customFormat="1" ht="23.25" hidden="1" customHeight="1" x14ac:dyDescent="0.25">
      <c r="A157" s="27"/>
      <c r="B157" s="690" t="s">
        <v>205</v>
      </c>
      <c r="C157" s="691"/>
      <c r="D157" s="691"/>
      <c r="E157" s="691"/>
      <c r="F157" s="691"/>
      <c r="G157" s="691"/>
      <c r="H157" s="691"/>
      <c r="I157" s="692"/>
      <c r="J157" s="27"/>
      <c r="K157" s="93">
        <v>5.0999999999999996</v>
      </c>
      <c r="L157" s="93" t="s">
        <v>171</v>
      </c>
      <c r="M157" s="350"/>
      <c r="N157" s="350"/>
      <c r="O157" s="350"/>
    </row>
    <row r="158" spans="1:15" s="26" customFormat="1" ht="22.5" hidden="1" customHeight="1" x14ac:dyDescent="0.25">
      <c r="A158" s="5"/>
      <c r="B158" s="511" t="s">
        <v>147</v>
      </c>
      <c r="C158" s="512"/>
      <c r="D158" s="594" t="s">
        <v>465</v>
      </c>
      <c r="E158" s="594"/>
      <c r="F158" s="594"/>
      <c r="G158" s="594"/>
      <c r="H158" s="594"/>
      <c r="I158" s="595"/>
      <c r="J158" s="5"/>
      <c r="K158" s="93">
        <v>5.0999999999999996</v>
      </c>
      <c r="L158" s="93" t="s">
        <v>171</v>
      </c>
      <c r="M158" s="346"/>
      <c r="N158" s="346"/>
      <c r="O158" s="346"/>
    </row>
    <row r="159" spans="1:15" s="104" customFormat="1" ht="17.25" hidden="1" customHeight="1" x14ac:dyDescent="0.2">
      <c r="A159" s="19"/>
      <c r="B159" s="501" t="s">
        <v>208</v>
      </c>
      <c r="C159" s="502"/>
      <c r="D159" s="503" t="s">
        <v>165</v>
      </c>
      <c r="E159" s="503"/>
      <c r="F159" s="503"/>
      <c r="G159" s="503"/>
      <c r="H159" s="503"/>
      <c r="I159" s="504"/>
      <c r="J159" s="19"/>
      <c r="K159" s="93">
        <v>5.0999999999999996</v>
      </c>
      <c r="L159" s="93" t="s">
        <v>171</v>
      </c>
      <c r="M159" s="343"/>
      <c r="N159" s="343"/>
      <c r="O159" s="343"/>
    </row>
    <row r="160" spans="1:15" s="104" customFormat="1" ht="17.25" hidden="1" customHeight="1" x14ac:dyDescent="0.2">
      <c r="A160" s="19"/>
      <c r="B160" s="376" t="s">
        <v>241</v>
      </c>
      <c r="C160" s="377"/>
      <c r="D160" s="338" t="s">
        <v>166</v>
      </c>
      <c r="E160" s="296"/>
      <c r="F160" s="296"/>
      <c r="G160" s="296"/>
      <c r="H160" s="296"/>
      <c r="I160" s="297"/>
      <c r="J160" s="19"/>
      <c r="K160" s="93">
        <v>5.0999999999999996</v>
      </c>
      <c r="L160" s="93" t="s">
        <v>171</v>
      </c>
      <c r="M160" s="343"/>
      <c r="N160" s="343"/>
      <c r="O160" s="343"/>
    </row>
    <row r="161" spans="1:15" s="104" customFormat="1" ht="321" hidden="1" customHeight="1" x14ac:dyDescent="0.2">
      <c r="A161" s="19"/>
      <c r="B161" s="693" t="s">
        <v>212</v>
      </c>
      <c r="C161" s="694"/>
      <c r="D161" s="695" t="s">
        <v>466</v>
      </c>
      <c r="E161" s="696"/>
      <c r="F161" s="696"/>
      <c r="G161" s="696"/>
      <c r="H161" s="696"/>
      <c r="I161" s="697"/>
      <c r="J161" s="19"/>
      <c r="K161" s="93">
        <v>5.0999999999999996</v>
      </c>
      <c r="L161" s="93" t="s">
        <v>171</v>
      </c>
      <c r="M161" s="343"/>
      <c r="N161" s="343"/>
      <c r="O161" s="343"/>
    </row>
    <row r="162" spans="1:15" s="34" customFormat="1" ht="167.25" hidden="1" customHeight="1" x14ac:dyDescent="0.2">
      <c r="A162" s="27"/>
      <c r="B162" s="501" t="s">
        <v>467</v>
      </c>
      <c r="C162" s="502"/>
      <c r="D162" s="503" t="s">
        <v>468</v>
      </c>
      <c r="E162" s="503"/>
      <c r="F162" s="503"/>
      <c r="G162" s="503"/>
      <c r="H162" s="503"/>
      <c r="I162" s="504"/>
      <c r="J162" s="2"/>
      <c r="K162" s="93">
        <v>5.0999999999999996</v>
      </c>
      <c r="L162" s="93" t="s">
        <v>171</v>
      </c>
      <c r="M162" s="351"/>
      <c r="N162" s="351"/>
      <c r="O162" s="351"/>
    </row>
    <row r="163" spans="1:15" s="34" customFormat="1" ht="24" hidden="1" customHeight="1" thickBot="1" x14ac:dyDescent="0.25">
      <c r="A163" s="27"/>
      <c r="B163" s="507" t="s">
        <v>216</v>
      </c>
      <c r="C163" s="508"/>
      <c r="D163" s="509" t="s">
        <v>469</v>
      </c>
      <c r="E163" s="509"/>
      <c r="F163" s="509"/>
      <c r="G163" s="509"/>
      <c r="H163" s="509"/>
      <c r="I163" s="510"/>
      <c r="J163" s="2"/>
      <c r="K163" s="93">
        <v>5.0999999999999996</v>
      </c>
      <c r="L163" s="93" t="s">
        <v>171</v>
      </c>
      <c r="M163" s="351"/>
      <c r="N163" s="351"/>
      <c r="O163" s="351"/>
    </row>
    <row r="164" spans="1:15" s="34" customFormat="1" ht="7.5" hidden="1" customHeight="1" thickBot="1" x14ac:dyDescent="0.25">
      <c r="A164" s="27"/>
      <c r="B164" s="172"/>
      <c r="C164" s="172"/>
      <c r="D164" s="23"/>
      <c r="E164" s="23"/>
      <c r="F164" s="23"/>
      <c r="G164" s="23"/>
      <c r="H164" s="23"/>
      <c r="I164" s="23"/>
      <c r="J164" s="2"/>
      <c r="K164" s="93">
        <v>5.0999999999999996</v>
      </c>
      <c r="L164" s="93" t="s">
        <v>171</v>
      </c>
      <c r="M164" s="351"/>
      <c r="N164" s="351"/>
      <c r="O164" s="351"/>
    </row>
    <row r="165" spans="1:15" s="47" customFormat="1" ht="30" hidden="1" customHeight="1" x14ac:dyDescent="0.2">
      <c r="A165" s="61"/>
      <c r="B165" s="513" t="s">
        <v>218</v>
      </c>
      <c r="C165" s="514"/>
      <c r="D165" s="514"/>
      <c r="E165" s="286" t="s">
        <v>219</v>
      </c>
      <c r="F165" s="286" t="s">
        <v>220</v>
      </c>
      <c r="G165" s="286" t="s">
        <v>221</v>
      </c>
      <c r="H165" s="286" t="s">
        <v>222</v>
      </c>
      <c r="I165" s="173" t="s">
        <v>223</v>
      </c>
      <c r="J165" s="23"/>
      <c r="K165" s="93">
        <v>5.0999999999999996</v>
      </c>
      <c r="L165" s="93" t="s">
        <v>171</v>
      </c>
      <c r="M165" s="352"/>
      <c r="N165" s="352"/>
      <c r="O165" s="352"/>
    </row>
    <row r="166" spans="1:15" s="27" customFormat="1" ht="379.5" hidden="1" customHeight="1" x14ac:dyDescent="0.2">
      <c r="B166" s="609" t="s">
        <v>470</v>
      </c>
      <c r="C166" s="610"/>
      <c r="D166" s="610"/>
      <c r="E166" s="497" t="s">
        <v>225</v>
      </c>
      <c r="F166" s="497" t="s">
        <v>226</v>
      </c>
      <c r="G166" s="288" t="s">
        <v>471</v>
      </c>
      <c r="H166" s="162">
        <v>0</v>
      </c>
      <c r="I166" s="485" t="str">
        <f>H174</f>
        <v>N/A</v>
      </c>
      <c r="K166" s="93">
        <v>5.0999999999999996</v>
      </c>
      <c r="L166" s="93" t="s">
        <v>171</v>
      </c>
      <c r="M166" s="341"/>
      <c r="N166" s="341"/>
      <c r="O166" s="341"/>
    </row>
    <row r="167" spans="1:15" s="27" customFormat="1" ht="337.5" hidden="1" customHeight="1" x14ac:dyDescent="0.2">
      <c r="B167" s="609"/>
      <c r="C167" s="610"/>
      <c r="D167" s="610"/>
      <c r="E167" s="500"/>
      <c r="F167" s="500"/>
      <c r="G167" s="288" t="s">
        <v>472</v>
      </c>
      <c r="H167" s="163">
        <v>2</v>
      </c>
      <c r="I167" s="485"/>
      <c r="K167" s="93">
        <v>5.0999999999999996</v>
      </c>
      <c r="L167" s="93" t="s">
        <v>171</v>
      </c>
      <c r="M167" s="341"/>
      <c r="N167" s="341"/>
      <c r="O167" s="341"/>
    </row>
    <row r="168" spans="1:15" s="27" customFormat="1" ht="391.5" hidden="1" customHeight="1" x14ac:dyDescent="0.2">
      <c r="B168" s="609"/>
      <c r="C168" s="610"/>
      <c r="D168" s="610"/>
      <c r="E168" s="500"/>
      <c r="F168" s="500"/>
      <c r="G168" s="288" t="s">
        <v>473</v>
      </c>
      <c r="H168" s="164">
        <v>4</v>
      </c>
      <c r="I168" s="485"/>
      <c r="K168" s="93">
        <v>5.0999999999999996</v>
      </c>
      <c r="L168" s="93" t="s">
        <v>171</v>
      </c>
      <c r="M168" s="341"/>
      <c r="N168" s="341"/>
      <c r="O168" s="341"/>
    </row>
    <row r="169" spans="1:15" s="103" customFormat="1" ht="330" hidden="1" customHeight="1" x14ac:dyDescent="0.25">
      <c r="A169" s="27"/>
      <c r="B169" s="609"/>
      <c r="C169" s="610"/>
      <c r="D169" s="610"/>
      <c r="E169" s="500"/>
      <c r="F169" s="500"/>
      <c r="G169" s="288" t="s">
        <v>474</v>
      </c>
      <c r="H169" s="165">
        <v>6</v>
      </c>
      <c r="I169" s="485"/>
      <c r="J169" s="27"/>
      <c r="K169" s="93">
        <v>5.0999999999999996</v>
      </c>
      <c r="L169" s="93" t="s">
        <v>171</v>
      </c>
      <c r="M169" s="342"/>
      <c r="N169" s="342"/>
      <c r="O169" s="342"/>
    </row>
    <row r="170" spans="1:15" s="25" customFormat="1" ht="268.5" hidden="1" customHeight="1" x14ac:dyDescent="0.2">
      <c r="A170" s="27"/>
      <c r="B170" s="609"/>
      <c r="C170" s="610"/>
      <c r="D170" s="610"/>
      <c r="E170" s="500"/>
      <c r="F170" s="500"/>
      <c r="G170" s="288" t="s">
        <v>475</v>
      </c>
      <c r="H170" s="166">
        <v>8</v>
      </c>
      <c r="I170" s="485"/>
      <c r="J170" s="27"/>
      <c r="K170" s="93">
        <v>5.0999999999999996</v>
      </c>
      <c r="L170" s="93" t="s">
        <v>171</v>
      </c>
      <c r="M170" s="344"/>
      <c r="N170" s="344"/>
      <c r="O170" s="344"/>
    </row>
    <row r="171" spans="1:15" s="27" customFormat="1" ht="318" hidden="1" customHeight="1" thickBot="1" x14ac:dyDescent="0.25">
      <c r="B171" s="611"/>
      <c r="C171" s="612"/>
      <c r="D171" s="612"/>
      <c r="E171" s="499"/>
      <c r="F171" s="499"/>
      <c r="G171" s="293" t="s">
        <v>476</v>
      </c>
      <c r="H171" s="170">
        <v>10</v>
      </c>
      <c r="I171" s="486"/>
      <c r="K171" s="93">
        <v>5.0999999999999996</v>
      </c>
      <c r="L171" s="93" t="s">
        <v>171</v>
      </c>
      <c r="M171" s="341"/>
      <c r="N171" s="341"/>
      <c r="O171" s="341"/>
    </row>
    <row r="172" spans="1:15" s="27" customFormat="1" ht="7.5" hidden="1" customHeight="1" thickBot="1" x14ac:dyDescent="0.25">
      <c r="B172" s="555"/>
      <c r="C172" s="555"/>
      <c r="D172" s="555"/>
      <c r="E172" s="555"/>
      <c r="F172" s="555"/>
      <c r="G172" s="555"/>
      <c r="H172" s="555"/>
      <c r="I172" s="555"/>
      <c r="K172" s="93">
        <v>5.0999999999999996</v>
      </c>
      <c r="L172" s="93" t="s">
        <v>171</v>
      </c>
      <c r="M172" s="341"/>
      <c r="N172" s="341"/>
      <c r="O172" s="341"/>
    </row>
    <row r="173" spans="1:15" s="34" customFormat="1" ht="22.15" hidden="1" customHeight="1" thickBot="1" x14ac:dyDescent="0.25">
      <c r="A173" s="26"/>
      <c r="B173" s="487" t="s">
        <v>252</v>
      </c>
      <c r="C173" s="488"/>
      <c r="D173" s="488"/>
      <c r="E173" s="488"/>
      <c r="F173" s="488"/>
      <c r="G173" s="488"/>
      <c r="H173" s="488"/>
      <c r="I173" s="689"/>
      <c r="J173" s="26"/>
      <c r="K173" s="93">
        <v>5.0999999999999996</v>
      </c>
      <c r="L173" s="93" t="s">
        <v>171</v>
      </c>
      <c r="M173" s="351"/>
      <c r="N173" s="351"/>
      <c r="O173" s="351"/>
    </row>
    <row r="174" spans="1:15" s="29" customFormat="1" ht="16.149999999999999" hidden="1" customHeight="1" thickBot="1" x14ac:dyDescent="0.25">
      <c r="A174" s="34"/>
      <c r="B174" s="49" t="s">
        <v>171</v>
      </c>
      <c r="C174" s="683" t="s">
        <v>235</v>
      </c>
      <c r="D174" s="684"/>
      <c r="E174" s="684"/>
      <c r="F174" s="684"/>
      <c r="G174" s="684"/>
      <c r="H174" s="685" t="s">
        <v>236</v>
      </c>
      <c r="I174" s="686"/>
      <c r="K174" s="93">
        <v>5.0999999999999996</v>
      </c>
      <c r="L174" s="93" t="s">
        <v>171</v>
      </c>
      <c r="M174" s="355"/>
      <c r="N174" s="347"/>
      <c r="O174" s="347"/>
    </row>
    <row r="175" spans="1:15" ht="69" hidden="1" customHeight="1" thickBot="1" x14ac:dyDescent="0.25">
      <c r="A175" s="47"/>
      <c r="B175" s="65" t="s">
        <v>237</v>
      </c>
      <c r="C175" s="49" t="s">
        <v>171</v>
      </c>
      <c r="D175" s="545" t="s">
        <v>238</v>
      </c>
      <c r="E175" s="545"/>
      <c r="F175" s="545"/>
      <c r="G175" s="545"/>
      <c r="H175" s="545"/>
      <c r="I175" s="546"/>
      <c r="J175" s="51"/>
      <c r="K175" s="93">
        <v>5.0999999999999996</v>
      </c>
      <c r="L175" s="93" t="s">
        <v>171</v>
      </c>
    </row>
    <row r="176" spans="1:15" s="34" customFormat="1" ht="7.5" hidden="1" customHeight="1" thickBot="1" x14ac:dyDescent="0.3">
      <c r="A176" s="48"/>
      <c r="B176" s="48"/>
      <c r="C176" s="48"/>
      <c r="D176" s="48"/>
      <c r="E176" s="48"/>
      <c r="F176" s="48"/>
      <c r="G176" s="48"/>
      <c r="H176" s="48"/>
      <c r="I176" s="48"/>
      <c r="J176" s="48"/>
      <c r="K176" s="93">
        <v>5.0999999999999996</v>
      </c>
      <c r="L176" s="93" t="s">
        <v>171</v>
      </c>
      <c r="M176" s="351"/>
      <c r="N176" s="351"/>
      <c r="O176" s="351"/>
    </row>
    <row r="177" spans="1:15" ht="69" hidden="1" customHeight="1" thickBot="1" x14ac:dyDescent="0.25">
      <c r="A177" s="47"/>
      <c r="B177" s="65" t="s">
        <v>239</v>
      </c>
      <c r="C177" s="49" t="s">
        <v>171</v>
      </c>
      <c r="D177" s="545" t="s">
        <v>238</v>
      </c>
      <c r="E177" s="545"/>
      <c r="F177" s="545"/>
      <c r="G177" s="545"/>
      <c r="H177" s="545"/>
      <c r="I177" s="546"/>
      <c r="J177" s="51"/>
      <c r="K177" s="93">
        <v>5.0999999999999996</v>
      </c>
      <c r="L177" s="93" t="s">
        <v>171</v>
      </c>
    </row>
    <row r="178" spans="1:15" ht="7.5" hidden="1" customHeight="1" thickBot="1" x14ac:dyDescent="0.25">
      <c r="K178" s="93">
        <v>5.0999999999999996</v>
      </c>
      <c r="L178" s="93" t="s">
        <v>171</v>
      </c>
    </row>
    <row r="179" spans="1:15" s="48" customFormat="1" ht="23.25" hidden="1" customHeight="1" x14ac:dyDescent="0.25">
      <c r="A179" s="27"/>
      <c r="B179" s="690" t="s">
        <v>205</v>
      </c>
      <c r="C179" s="691"/>
      <c r="D179" s="691"/>
      <c r="E179" s="691"/>
      <c r="F179" s="691"/>
      <c r="G179" s="691"/>
      <c r="H179" s="691"/>
      <c r="I179" s="692"/>
      <c r="J179" s="27"/>
      <c r="K179" s="93">
        <v>6.1</v>
      </c>
      <c r="L179" s="93" t="s">
        <v>477</v>
      </c>
      <c r="M179" s="350"/>
      <c r="N179" s="350"/>
      <c r="O179" s="350"/>
    </row>
    <row r="180" spans="1:15" s="26" customFormat="1" ht="39" hidden="1" customHeight="1" x14ac:dyDescent="0.25">
      <c r="A180" s="5"/>
      <c r="B180" s="511" t="s">
        <v>147</v>
      </c>
      <c r="C180" s="512"/>
      <c r="D180" s="594" t="s">
        <v>478</v>
      </c>
      <c r="E180" s="594"/>
      <c r="F180" s="594"/>
      <c r="G180" s="594"/>
      <c r="H180" s="594"/>
      <c r="I180" s="595"/>
      <c r="J180" s="5"/>
      <c r="K180" s="93">
        <v>6.1</v>
      </c>
      <c r="L180" s="93" t="s">
        <v>477</v>
      </c>
      <c r="M180" s="346"/>
      <c r="N180" s="346"/>
      <c r="O180" s="346"/>
    </row>
    <row r="181" spans="1:15" s="104" customFormat="1" ht="17.25" hidden="1" customHeight="1" x14ac:dyDescent="0.2">
      <c r="A181" s="19"/>
      <c r="B181" s="501" t="s">
        <v>208</v>
      </c>
      <c r="C181" s="502"/>
      <c r="D181" s="503" t="s">
        <v>397</v>
      </c>
      <c r="E181" s="503"/>
      <c r="F181" s="503"/>
      <c r="G181" s="503"/>
      <c r="H181" s="503"/>
      <c r="I181" s="504"/>
      <c r="J181" s="19"/>
      <c r="K181" s="93">
        <v>6.1</v>
      </c>
      <c r="L181" s="93" t="s">
        <v>477</v>
      </c>
      <c r="M181" s="343"/>
      <c r="N181" s="343"/>
      <c r="O181" s="343"/>
    </row>
    <row r="182" spans="1:15" s="104" customFormat="1" ht="17.25" hidden="1" customHeight="1" x14ac:dyDescent="0.2">
      <c r="A182" s="19"/>
      <c r="B182" s="376" t="s">
        <v>241</v>
      </c>
      <c r="C182" s="377"/>
      <c r="D182" s="338" t="s">
        <v>173</v>
      </c>
      <c r="E182" s="296"/>
      <c r="F182" s="296"/>
      <c r="G182" s="296"/>
      <c r="H182" s="296"/>
      <c r="I182" s="297"/>
      <c r="J182" s="19"/>
      <c r="K182" s="93">
        <v>6.1</v>
      </c>
      <c r="L182" s="93" t="s">
        <v>477</v>
      </c>
      <c r="M182" s="343"/>
      <c r="N182" s="343"/>
      <c r="O182" s="343"/>
    </row>
    <row r="183" spans="1:15" s="104" customFormat="1" ht="326.25" hidden="1" customHeight="1" x14ac:dyDescent="0.2">
      <c r="A183" s="19"/>
      <c r="B183" s="729" t="s">
        <v>212</v>
      </c>
      <c r="C183" s="730"/>
      <c r="D183" s="600" t="s">
        <v>479</v>
      </c>
      <c r="E183" s="601"/>
      <c r="F183" s="601"/>
      <c r="G183" s="601"/>
      <c r="H183" s="601"/>
      <c r="I183" s="602"/>
      <c r="J183" s="19"/>
      <c r="K183" s="93">
        <v>6.1</v>
      </c>
      <c r="L183" s="93" t="s">
        <v>477</v>
      </c>
      <c r="M183" s="343"/>
      <c r="N183" s="343"/>
      <c r="O183" s="343"/>
    </row>
    <row r="184" spans="1:15" s="104" customFormat="1" ht="173.25" hidden="1" customHeight="1" x14ac:dyDescent="0.2">
      <c r="A184" s="19"/>
      <c r="B184" s="731"/>
      <c r="C184" s="732"/>
      <c r="D184" s="517" t="s">
        <v>480</v>
      </c>
      <c r="E184" s="518"/>
      <c r="F184" s="518"/>
      <c r="G184" s="518"/>
      <c r="H184" s="518"/>
      <c r="I184" s="519"/>
      <c r="J184" s="19"/>
      <c r="K184" s="93">
        <v>6.1</v>
      </c>
      <c r="L184" s="93" t="s">
        <v>477</v>
      </c>
      <c r="M184" s="343"/>
      <c r="N184" s="343"/>
      <c r="O184" s="343"/>
    </row>
    <row r="185" spans="1:15" s="34" customFormat="1" ht="26.25" hidden="1" customHeight="1" x14ac:dyDescent="0.2">
      <c r="A185" s="27"/>
      <c r="B185" s="501" t="s">
        <v>214</v>
      </c>
      <c r="C185" s="502"/>
      <c r="D185" s="733" t="s">
        <v>481</v>
      </c>
      <c r="E185" s="733"/>
      <c r="F185" s="733"/>
      <c r="G185" s="733"/>
      <c r="H185" s="733"/>
      <c r="I185" s="734"/>
      <c r="J185" s="2"/>
      <c r="K185" s="93">
        <v>6.1</v>
      </c>
      <c r="L185" s="93" t="s">
        <v>477</v>
      </c>
      <c r="M185" s="351"/>
      <c r="N185" s="351"/>
      <c r="O185" s="351"/>
    </row>
    <row r="186" spans="1:15" s="34" customFormat="1" ht="24" hidden="1" customHeight="1" thickBot="1" x14ac:dyDescent="0.25">
      <c r="A186" s="27"/>
      <c r="B186" s="507" t="s">
        <v>216</v>
      </c>
      <c r="C186" s="508"/>
      <c r="D186" s="509" t="s">
        <v>323</v>
      </c>
      <c r="E186" s="509"/>
      <c r="F186" s="509"/>
      <c r="G186" s="509"/>
      <c r="H186" s="509"/>
      <c r="I186" s="510"/>
      <c r="J186" s="2"/>
      <c r="K186" s="93">
        <v>6.1</v>
      </c>
      <c r="L186" s="93" t="s">
        <v>477</v>
      </c>
      <c r="M186" s="351"/>
      <c r="N186" s="351"/>
      <c r="O186" s="351"/>
    </row>
    <row r="187" spans="1:15" s="34" customFormat="1" ht="7.5" hidden="1" customHeight="1" thickBot="1" x14ac:dyDescent="0.25">
      <c r="A187" s="27"/>
      <c r="B187" s="172"/>
      <c r="C187" s="172"/>
      <c r="D187" s="23"/>
      <c r="E187" s="23"/>
      <c r="F187" s="23"/>
      <c r="G187" s="23"/>
      <c r="H187" s="23"/>
      <c r="I187" s="23"/>
      <c r="J187" s="2"/>
      <c r="K187" s="93">
        <v>6.1</v>
      </c>
      <c r="L187" s="93" t="s">
        <v>477</v>
      </c>
      <c r="M187" s="351"/>
      <c r="N187" s="351"/>
      <c r="O187" s="351"/>
    </row>
    <row r="188" spans="1:15" s="47" customFormat="1" ht="30" hidden="1" customHeight="1" x14ac:dyDescent="0.2">
      <c r="A188" s="61"/>
      <c r="B188" s="513" t="s">
        <v>218</v>
      </c>
      <c r="C188" s="514"/>
      <c r="D188" s="514"/>
      <c r="E188" s="286" t="s">
        <v>219</v>
      </c>
      <c r="F188" s="286" t="s">
        <v>220</v>
      </c>
      <c r="G188" s="286" t="s">
        <v>221</v>
      </c>
      <c r="H188" s="286" t="s">
        <v>222</v>
      </c>
      <c r="I188" s="173" t="s">
        <v>223</v>
      </c>
      <c r="J188" s="23"/>
      <c r="K188" s="93">
        <v>6.1</v>
      </c>
      <c r="L188" s="93" t="s">
        <v>477</v>
      </c>
      <c r="M188" s="352"/>
      <c r="N188" s="352"/>
      <c r="O188" s="352"/>
    </row>
    <row r="189" spans="1:15" s="27" customFormat="1" ht="20.25" hidden="1" customHeight="1" x14ac:dyDescent="0.2">
      <c r="B189" s="609" t="s">
        <v>482</v>
      </c>
      <c r="C189" s="610"/>
      <c r="D189" s="610"/>
      <c r="E189" s="497" t="s">
        <v>225</v>
      </c>
      <c r="F189" s="497" t="s">
        <v>226</v>
      </c>
      <c r="G189" s="21" t="s">
        <v>344</v>
      </c>
      <c r="H189" s="162">
        <v>0</v>
      </c>
      <c r="I189" s="621" t="str">
        <f xml:space="preserve">
IF(OR(H197="N/A",H198="N/A",H199="N/A",H200="N/A"),"N/A",
IF(OR(AND(H199="",H200&lt;&gt;""),AND(H199&lt;&gt;"",H200="")),"Error, check input below",
IF(AND($H$199&gt;0,$H$199&lt;0.9),2,
IF(OR(AND($H$199&gt;=0.9,$H$199&lt;1),(AND($H$200="No",$H$199&gt;=1))),4,
IF(AND($H$199&gt;=1,$H$199&lt;1.05,$H$200="Yes"),6,
IF(AND($H$199&gt;=1.05,$H$199&lt;1.1,$H$200="Yes"),8,
IF(AND($H$199&gt;=1.1,$H$200="Yes"),10,0)))))))</f>
        <v>N/A</v>
      </c>
      <c r="K189" s="93">
        <v>6.1</v>
      </c>
      <c r="L189" s="93" t="s">
        <v>477</v>
      </c>
      <c r="M189" s="341"/>
      <c r="N189" s="341"/>
      <c r="O189" s="341"/>
    </row>
    <row r="190" spans="1:15" s="27" customFormat="1" ht="27.75" hidden="1" customHeight="1" x14ac:dyDescent="0.2">
      <c r="B190" s="609"/>
      <c r="C190" s="610"/>
      <c r="D190" s="610"/>
      <c r="E190" s="500"/>
      <c r="F190" s="500"/>
      <c r="G190" s="288" t="s">
        <v>483</v>
      </c>
      <c r="H190" s="163">
        <v>2</v>
      </c>
      <c r="I190" s="485"/>
      <c r="K190" s="93">
        <v>6.1</v>
      </c>
      <c r="L190" s="93" t="s">
        <v>477</v>
      </c>
      <c r="M190" s="341"/>
      <c r="N190" s="341"/>
      <c r="O190" s="341"/>
    </row>
    <row r="191" spans="1:15" s="27" customFormat="1" ht="71.25" hidden="1" customHeight="1" x14ac:dyDescent="0.2">
      <c r="B191" s="609"/>
      <c r="C191" s="610"/>
      <c r="D191" s="610"/>
      <c r="E191" s="500"/>
      <c r="F191" s="500"/>
      <c r="G191" s="288" t="s">
        <v>484</v>
      </c>
      <c r="H191" s="164">
        <v>4</v>
      </c>
      <c r="I191" s="485"/>
      <c r="K191" s="93">
        <v>6.1</v>
      </c>
      <c r="L191" s="93" t="s">
        <v>477</v>
      </c>
      <c r="M191" s="341"/>
      <c r="N191" s="341"/>
      <c r="O191" s="341"/>
    </row>
    <row r="192" spans="1:15" s="103" customFormat="1" ht="62.25" hidden="1" customHeight="1" x14ac:dyDescent="0.25">
      <c r="A192" s="27"/>
      <c r="B192" s="609"/>
      <c r="C192" s="610"/>
      <c r="D192" s="610"/>
      <c r="E192" s="500"/>
      <c r="F192" s="500"/>
      <c r="G192" s="288" t="s">
        <v>485</v>
      </c>
      <c r="H192" s="165">
        <v>6</v>
      </c>
      <c r="I192" s="485"/>
      <c r="J192" s="27"/>
      <c r="K192" s="93">
        <v>6.1</v>
      </c>
      <c r="L192" s="93" t="s">
        <v>477</v>
      </c>
      <c r="M192" s="342"/>
      <c r="N192" s="342"/>
      <c r="O192" s="342"/>
    </row>
    <row r="193" spans="1:15" s="25" customFormat="1" ht="58.5" hidden="1" customHeight="1" x14ac:dyDescent="0.2">
      <c r="A193" s="27"/>
      <c r="B193" s="609"/>
      <c r="C193" s="610"/>
      <c r="D193" s="610"/>
      <c r="E193" s="500"/>
      <c r="F193" s="500"/>
      <c r="G193" s="288" t="s">
        <v>486</v>
      </c>
      <c r="H193" s="166">
        <v>8</v>
      </c>
      <c r="I193" s="485"/>
      <c r="J193" s="27"/>
      <c r="K193" s="93">
        <v>6.1</v>
      </c>
      <c r="L193" s="93" t="s">
        <v>477</v>
      </c>
      <c r="M193" s="344"/>
      <c r="N193" s="344"/>
      <c r="O193" s="344"/>
    </row>
    <row r="194" spans="1:15" s="27" customFormat="1" ht="57" hidden="1" customHeight="1" thickBot="1" x14ac:dyDescent="0.25">
      <c r="B194" s="611"/>
      <c r="C194" s="612"/>
      <c r="D194" s="612"/>
      <c r="E194" s="499"/>
      <c r="F194" s="499"/>
      <c r="G194" s="293" t="s">
        <v>487</v>
      </c>
      <c r="H194" s="170">
        <v>10</v>
      </c>
      <c r="I194" s="486"/>
      <c r="K194" s="93">
        <v>6.1</v>
      </c>
      <c r="L194" s="93" t="s">
        <v>477</v>
      </c>
      <c r="M194" s="341"/>
      <c r="N194" s="341"/>
      <c r="O194" s="341"/>
    </row>
    <row r="195" spans="1:15" s="27" customFormat="1" ht="7.5" hidden="1" customHeight="1" thickBot="1" x14ac:dyDescent="0.25">
      <c r="B195" s="555"/>
      <c r="C195" s="555"/>
      <c r="D195" s="555"/>
      <c r="E195" s="555"/>
      <c r="F195" s="555"/>
      <c r="G195" s="555"/>
      <c r="H195" s="555"/>
      <c r="I195" s="555"/>
      <c r="K195" s="93">
        <v>6.1</v>
      </c>
      <c r="L195" s="93" t="s">
        <v>477</v>
      </c>
      <c r="M195" s="341"/>
      <c r="N195" s="341"/>
      <c r="O195" s="341"/>
    </row>
    <row r="196" spans="1:15" s="34" customFormat="1" ht="22.15" hidden="1" customHeight="1" thickBot="1" x14ac:dyDescent="0.25">
      <c r="A196" s="26"/>
      <c r="B196" s="487" t="s">
        <v>233</v>
      </c>
      <c r="C196" s="488"/>
      <c r="D196" s="488"/>
      <c r="E196" s="488"/>
      <c r="F196" s="488"/>
      <c r="G196" s="488"/>
      <c r="H196" s="488"/>
      <c r="I196" s="689"/>
      <c r="J196" s="26"/>
      <c r="K196" s="93">
        <v>6.1</v>
      </c>
      <c r="L196" s="93" t="s">
        <v>477</v>
      </c>
      <c r="M196" s="351"/>
      <c r="N196" s="351"/>
      <c r="O196" s="351"/>
    </row>
    <row r="197" spans="1:15" s="34" customFormat="1" ht="22.15" hidden="1" customHeight="1" thickBot="1" x14ac:dyDescent="0.25">
      <c r="A197" s="26"/>
      <c r="B197" s="724" t="s">
        <v>488</v>
      </c>
      <c r="C197" s="727" t="s">
        <v>489</v>
      </c>
      <c r="D197" s="735" t="s">
        <v>490</v>
      </c>
      <c r="E197" s="735"/>
      <c r="F197" s="735"/>
      <c r="G197" s="736"/>
      <c r="H197" s="714" t="s">
        <v>238</v>
      </c>
      <c r="I197" s="715"/>
      <c r="J197" s="26"/>
      <c r="K197" s="93">
        <v>6.1</v>
      </c>
      <c r="L197" s="93" t="s">
        <v>477</v>
      </c>
      <c r="M197" s="351"/>
      <c r="N197" s="351"/>
      <c r="O197" s="351"/>
    </row>
    <row r="198" spans="1:15" s="34" customFormat="1" ht="22.15" hidden="1" customHeight="1" thickBot="1" x14ac:dyDescent="0.25">
      <c r="A198" s="26"/>
      <c r="B198" s="725"/>
      <c r="C198" s="728"/>
      <c r="D198" s="737" t="s">
        <v>491</v>
      </c>
      <c r="E198" s="737"/>
      <c r="F198" s="737"/>
      <c r="G198" s="738"/>
      <c r="H198" s="714" t="s">
        <v>238</v>
      </c>
      <c r="I198" s="715"/>
      <c r="J198" s="26"/>
      <c r="K198" s="93">
        <v>6.1</v>
      </c>
      <c r="L198" s="93" t="s">
        <v>477</v>
      </c>
      <c r="M198" s="351"/>
      <c r="N198" s="351"/>
      <c r="O198" s="351"/>
    </row>
    <row r="199" spans="1:15" s="34" customFormat="1" ht="22.15" hidden="1" customHeight="1" thickBot="1" x14ac:dyDescent="0.25">
      <c r="A199" s="26"/>
      <c r="B199" s="725"/>
      <c r="C199" s="716" t="s">
        <v>492</v>
      </c>
      <c r="D199" s="717"/>
      <c r="E199" s="717"/>
      <c r="F199" s="717"/>
      <c r="G199" s="718"/>
      <c r="H199" s="719" t="str">
        <f>IF(AND(H197="N/A",H198="N/A"),"N/A",IF(ISERROR((H198)/(H197)),"",(H198)/(H197)))</f>
        <v>N/A</v>
      </c>
      <c r="I199" s="720"/>
      <c r="J199" s="26"/>
      <c r="K199" s="93">
        <v>6.1</v>
      </c>
      <c r="L199" s="93" t="s">
        <v>477</v>
      </c>
      <c r="M199" s="351"/>
      <c r="N199" s="351"/>
      <c r="O199" s="351"/>
    </row>
    <row r="200" spans="1:15" s="29" customFormat="1" ht="16.149999999999999" hidden="1" customHeight="1" thickBot="1" x14ac:dyDescent="0.25">
      <c r="A200" s="34"/>
      <c r="B200" s="726"/>
      <c r="C200" s="97" t="s">
        <v>493</v>
      </c>
      <c r="D200" s="721" t="s">
        <v>494</v>
      </c>
      <c r="E200" s="721"/>
      <c r="F200" s="721"/>
      <c r="G200" s="722"/>
      <c r="H200" s="723" t="s">
        <v>236</v>
      </c>
      <c r="I200" s="627"/>
      <c r="K200" s="93">
        <v>6.1</v>
      </c>
      <c r="L200" s="93" t="s">
        <v>477</v>
      </c>
      <c r="M200" s="355"/>
      <c r="N200" s="347"/>
      <c r="O200" s="347"/>
    </row>
    <row r="201" spans="1:15" ht="69" hidden="1" customHeight="1" thickBot="1" x14ac:dyDescent="0.25">
      <c r="A201" s="47"/>
      <c r="B201" s="65" t="s">
        <v>237</v>
      </c>
      <c r="C201" s="49" t="s">
        <v>488</v>
      </c>
      <c r="D201" s="545" t="s">
        <v>238</v>
      </c>
      <c r="E201" s="545"/>
      <c r="F201" s="545"/>
      <c r="G201" s="545"/>
      <c r="H201" s="545"/>
      <c r="I201" s="546"/>
      <c r="J201" s="51"/>
      <c r="K201" s="93">
        <v>6.1</v>
      </c>
      <c r="L201" s="93" t="s">
        <v>477</v>
      </c>
    </row>
    <row r="202" spans="1:15" s="34" customFormat="1" ht="7.5" hidden="1" customHeight="1" thickBot="1" x14ac:dyDescent="0.3">
      <c r="A202" s="48"/>
      <c r="B202" s="48"/>
      <c r="C202" s="48"/>
      <c r="D202" s="48"/>
      <c r="E202" s="48"/>
      <c r="F202" s="48"/>
      <c r="G202" s="48"/>
      <c r="H202" s="48"/>
      <c r="I202" s="48"/>
      <c r="J202" s="48"/>
      <c r="K202" s="93">
        <v>6.1</v>
      </c>
      <c r="L202" s="93" t="s">
        <v>477</v>
      </c>
      <c r="M202" s="351"/>
      <c r="N202" s="351"/>
      <c r="O202" s="351"/>
    </row>
    <row r="203" spans="1:15" ht="69" hidden="1" customHeight="1" thickBot="1" x14ac:dyDescent="0.25">
      <c r="A203" s="47"/>
      <c r="B203" s="65" t="s">
        <v>239</v>
      </c>
      <c r="C203" s="49" t="s">
        <v>488</v>
      </c>
      <c r="D203" s="545" t="s">
        <v>238</v>
      </c>
      <c r="E203" s="545"/>
      <c r="F203" s="545"/>
      <c r="G203" s="545"/>
      <c r="H203" s="545"/>
      <c r="I203" s="546"/>
      <c r="J203" s="51"/>
      <c r="K203" s="93">
        <v>6.1</v>
      </c>
      <c r="L203" s="93" t="s">
        <v>477</v>
      </c>
    </row>
    <row r="204" spans="1:15" ht="7.5" hidden="1" customHeight="1" thickBot="1" x14ac:dyDescent="0.25">
      <c r="K204" s="93">
        <v>6.1</v>
      </c>
      <c r="L204" s="93" t="s">
        <v>477</v>
      </c>
    </row>
    <row r="205" spans="1:15" s="48" customFormat="1" ht="17.25" hidden="1" customHeight="1" x14ac:dyDescent="0.25">
      <c r="A205" s="27"/>
      <c r="B205" s="690" t="s">
        <v>205</v>
      </c>
      <c r="C205" s="691"/>
      <c r="D205" s="691"/>
      <c r="E205" s="691"/>
      <c r="F205" s="691"/>
      <c r="G205" s="691"/>
      <c r="H205" s="691"/>
      <c r="I205" s="692"/>
      <c r="J205" s="27"/>
      <c r="K205" s="93">
        <v>6.3</v>
      </c>
      <c r="L205" s="93" t="s">
        <v>182</v>
      </c>
      <c r="M205" s="350"/>
      <c r="N205" s="350"/>
      <c r="O205" s="350"/>
    </row>
    <row r="206" spans="1:15" s="26" customFormat="1" ht="22.5" hidden="1" customHeight="1" x14ac:dyDescent="0.25">
      <c r="A206" s="5"/>
      <c r="B206" s="511" t="s">
        <v>147</v>
      </c>
      <c r="C206" s="512"/>
      <c r="D206" s="594" t="s">
        <v>495</v>
      </c>
      <c r="E206" s="594"/>
      <c r="F206" s="594"/>
      <c r="G206" s="594"/>
      <c r="H206" s="594"/>
      <c r="I206" s="595"/>
      <c r="J206" s="5"/>
      <c r="K206" s="93">
        <v>6.3</v>
      </c>
      <c r="L206" s="93" t="s">
        <v>182</v>
      </c>
      <c r="M206" s="346"/>
      <c r="N206" s="346"/>
      <c r="O206" s="346"/>
    </row>
    <row r="207" spans="1:15" s="104" customFormat="1" ht="17.25" hidden="1" customHeight="1" x14ac:dyDescent="0.2">
      <c r="A207" s="19"/>
      <c r="B207" s="501" t="s">
        <v>208</v>
      </c>
      <c r="C207" s="502"/>
      <c r="D207" s="503" t="s">
        <v>397</v>
      </c>
      <c r="E207" s="503"/>
      <c r="F207" s="503"/>
      <c r="G207" s="503"/>
      <c r="H207" s="503"/>
      <c r="I207" s="504"/>
      <c r="J207" s="19"/>
      <c r="K207" s="93">
        <v>6.3</v>
      </c>
      <c r="L207" s="93" t="s">
        <v>182</v>
      </c>
      <c r="M207" s="343"/>
      <c r="N207" s="343"/>
      <c r="O207" s="343"/>
    </row>
    <row r="208" spans="1:15" s="104" customFormat="1" ht="17.25" hidden="1" customHeight="1" x14ac:dyDescent="0.2">
      <c r="A208" s="19"/>
      <c r="B208" s="376" t="s">
        <v>241</v>
      </c>
      <c r="C208" s="377"/>
      <c r="D208" s="338" t="s">
        <v>173</v>
      </c>
      <c r="E208" s="296"/>
      <c r="F208" s="296"/>
      <c r="G208" s="296"/>
      <c r="H208" s="296"/>
      <c r="I208" s="297"/>
      <c r="J208" s="19"/>
      <c r="K208" s="93">
        <v>6.3</v>
      </c>
      <c r="L208" s="93" t="s">
        <v>182</v>
      </c>
      <c r="M208" s="343"/>
      <c r="N208" s="343"/>
      <c r="O208" s="343"/>
    </row>
    <row r="209" spans="1:15" s="104" customFormat="1" ht="321.75" hidden="1" customHeight="1" x14ac:dyDescent="0.2">
      <c r="A209" s="19"/>
      <c r="B209" s="693" t="s">
        <v>212</v>
      </c>
      <c r="C209" s="694"/>
      <c r="D209" s="695" t="s">
        <v>496</v>
      </c>
      <c r="E209" s="696"/>
      <c r="F209" s="696"/>
      <c r="G209" s="696"/>
      <c r="H209" s="696"/>
      <c r="I209" s="697"/>
      <c r="J209" s="19"/>
      <c r="K209" s="93">
        <v>6.3</v>
      </c>
      <c r="L209" s="93" t="s">
        <v>182</v>
      </c>
      <c r="M209" s="343"/>
      <c r="N209" s="343"/>
      <c r="O209" s="343"/>
    </row>
    <row r="210" spans="1:15" s="34" customFormat="1" ht="20.25" hidden="1" customHeight="1" x14ac:dyDescent="0.2">
      <c r="A210" s="27"/>
      <c r="B210" s="501" t="s">
        <v>214</v>
      </c>
      <c r="C210" s="502"/>
      <c r="D210" s="503" t="s">
        <v>243</v>
      </c>
      <c r="E210" s="503"/>
      <c r="F210" s="503"/>
      <c r="G210" s="503"/>
      <c r="H210" s="503"/>
      <c r="I210" s="504"/>
      <c r="J210" s="2"/>
      <c r="K210" s="93">
        <v>6.3</v>
      </c>
      <c r="L210" s="93" t="s">
        <v>182</v>
      </c>
      <c r="M210" s="351"/>
      <c r="N210" s="351"/>
      <c r="O210" s="351"/>
    </row>
    <row r="211" spans="1:15" s="34" customFormat="1" ht="15.75" hidden="1" customHeight="1" thickBot="1" x14ac:dyDescent="0.25">
      <c r="A211" s="27"/>
      <c r="B211" s="507" t="s">
        <v>216</v>
      </c>
      <c r="C211" s="508"/>
      <c r="D211" s="509" t="s">
        <v>323</v>
      </c>
      <c r="E211" s="509"/>
      <c r="F211" s="509"/>
      <c r="G211" s="509"/>
      <c r="H211" s="509"/>
      <c r="I211" s="510"/>
      <c r="J211" s="2"/>
      <c r="K211" s="93">
        <v>6.3</v>
      </c>
      <c r="L211" s="93" t="s">
        <v>182</v>
      </c>
      <c r="M211" s="351"/>
      <c r="N211" s="351"/>
      <c r="O211" s="351"/>
    </row>
    <row r="212" spans="1:15" s="34" customFormat="1" ht="7.5" hidden="1" customHeight="1" thickBot="1" x14ac:dyDescent="0.25">
      <c r="A212" s="27"/>
      <c r="B212" s="172"/>
      <c r="C212" s="172"/>
      <c r="D212" s="23"/>
      <c r="E212" s="23"/>
      <c r="F212" s="23"/>
      <c r="G212" s="23"/>
      <c r="H212" s="23"/>
      <c r="I212" s="23"/>
      <c r="J212" s="2"/>
      <c r="K212" s="93">
        <v>6.3</v>
      </c>
      <c r="L212" s="93" t="s">
        <v>182</v>
      </c>
      <c r="M212" s="351"/>
      <c r="N212" s="351"/>
      <c r="O212" s="351"/>
    </row>
    <row r="213" spans="1:15" s="47" customFormat="1" ht="30" hidden="1" customHeight="1" x14ac:dyDescent="0.2">
      <c r="A213" s="61"/>
      <c r="B213" s="513" t="s">
        <v>218</v>
      </c>
      <c r="C213" s="514"/>
      <c r="D213" s="514"/>
      <c r="E213" s="286" t="s">
        <v>219</v>
      </c>
      <c r="F213" s="286" t="s">
        <v>220</v>
      </c>
      <c r="G213" s="286" t="s">
        <v>221</v>
      </c>
      <c r="H213" s="286" t="s">
        <v>222</v>
      </c>
      <c r="I213" s="173" t="s">
        <v>223</v>
      </c>
      <c r="J213" s="23"/>
      <c r="K213" s="93">
        <v>6.3</v>
      </c>
      <c r="L213" s="93" t="s">
        <v>182</v>
      </c>
      <c r="M213" s="352"/>
      <c r="N213" s="352"/>
      <c r="O213" s="352"/>
    </row>
    <row r="214" spans="1:15" s="27" customFormat="1" ht="25.5" hidden="1" x14ac:dyDescent="0.2">
      <c r="B214" s="609" t="s">
        <v>497</v>
      </c>
      <c r="C214" s="610"/>
      <c r="D214" s="610"/>
      <c r="E214" s="497" t="s">
        <v>225</v>
      </c>
      <c r="F214" s="497" t="s">
        <v>226</v>
      </c>
      <c r="G214" s="153" t="s">
        <v>498</v>
      </c>
      <c r="H214" s="162">
        <v>0</v>
      </c>
      <c r="I214" s="621" t="str">
        <f>H222</f>
        <v>N/A</v>
      </c>
      <c r="K214" s="93">
        <v>6.3</v>
      </c>
      <c r="L214" s="93" t="s">
        <v>182</v>
      </c>
      <c r="M214" s="341"/>
      <c r="N214" s="341"/>
      <c r="O214" s="341"/>
    </row>
    <row r="215" spans="1:15" s="27" customFormat="1" hidden="1" x14ac:dyDescent="0.2">
      <c r="B215" s="609"/>
      <c r="C215" s="610"/>
      <c r="D215" s="610"/>
      <c r="E215" s="500"/>
      <c r="F215" s="500"/>
      <c r="G215" s="153" t="s">
        <v>499</v>
      </c>
      <c r="H215" s="163">
        <v>2</v>
      </c>
      <c r="I215" s="621"/>
      <c r="K215" s="93">
        <v>6.3</v>
      </c>
      <c r="L215" s="93" t="s">
        <v>182</v>
      </c>
      <c r="M215" s="341"/>
      <c r="N215" s="341"/>
      <c r="O215" s="341"/>
    </row>
    <row r="216" spans="1:15" s="27" customFormat="1" hidden="1" x14ac:dyDescent="0.2">
      <c r="B216" s="609"/>
      <c r="C216" s="610"/>
      <c r="D216" s="610"/>
      <c r="E216" s="500"/>
      <c r="F216" s="500"/>
      <c r="G216" s="153" t="s">
        <v>500</v>
      </c>
      <c r="H216" s="164">
        <v>4</v>
      </c>
      <c r="I216" s="621"/>
      <c r="K216" s="93">
        <v>6.3</v>
      </c>
      <c r="L216" s="93" t="s">
        <v>182</v>
      </c>
      <c r="M216" s="341"/>
      <c r="N216" s="341"/>
      <c r="O216" s="341"/>
    </row>
    <row r="217" spans="1:15" s="103" customFormat="1" ht="15.75" hidden="1" x14ac:dyDescent="0.25">
      <c r="A217" s="27"/>
      <c r="B217" s="609"/>
      <c r="C217" s="610"/>
      <c r="D217" s="610"/>
      <c r="E217" s="500"/>
      <c r="F217" s="500"/>
      <c r="G217" s="153" t="s">
        <v>501</v>
      </c>
      <c r="H217" s="165">
        <v>6</v>
      </c>
      <c r="I217" s="621"/>
      <c r="J217" s="27"/>
      <c r="K217" s="93">
        <v>6.3</v>
      </c>
      <c r="L217" s="93" t="s">
        <v>182</v>
      </c>
      <c r="M217" s="342"/>
      <c r="N217" s="342"/>
      <c r="O217" s="342"/>
    </row>
    <row r="218" spans="1:15" s="25" customFormat="1" hidden="1" x14ac:dyDescent="0.2">
      <c r="A218" s="27"/>
      <c r="B218" s="609"/>
      <c r="C218" s="610"/>
      <c r="D218" s="610"/>
      <c r="E218" s="500"/>
      <c r="F218" s="500"/>
      <c r="G218" s="153" t="s">
        <v>502</v>
      </c>
      <c r="H218" s="166">
        <v>8</v>
      </c>
      <c r="I218" s="621"/>
      <c r="J218" s="27"/>
      <c r="K218" s="93">
        <v>6.3</v>
      </c>
      <c r="L218" s="93" t="s">
        <v>182</v>
      </c>
      <c r="M218" s="344"/>
      <c r="N218" s="344"/>
      <c r="O218" s="344"/>
    </row>
    <row r="219" spans="1:15" s="27" customFormat="1" ht="26.25" hidden="1" thickBot="1" x14ac:dyDescent="0.25">
      <c r="B219" s="611"/>
      <c r="C219" s="612"/>
      <c r="D219" s="612"/>
      <c r="E219" s="499"/>
      <c r="F219" s="499"/>
      <c r="G219" s="154" t="s">
        <v>503</v>
      </c>
      <c r="H219" s="170">
        <v>10</v>
      </c>
      <c r="I219" s="622"/>
      <c r="K219" s="93">
        <v>6.3</v>
      </c>
      <c r="L219" s="93" t="s">
        <v>182</v>
      </c>
      <c r="M219" s="341"/>
      <c r="N219" s="341"/>
      <c r="O219" s="341"/>
    </row>
    <row r="220" spans="1:15" s="27" customFormat="1" ht="7.5" hidden="1" customHeight="1" thickBot="1" x14ac:dyDescent="0.25">
      <c r="B220" s="555"/>
      <c r="C220" s="555"/>
      <c r="D220" s="555"/>
      <c r="E220" s="555"/>
      <c r="F220" s="555"/>
      <c r="G220" s="555"/>
      <c r="H220" s="555"/>
      <c r="I220" s="555"/>
      <c r="K220" s="93">
        <v>6.3</v>
      </c>
      <c r="L220" s="93" t="s">
        <v>182</v>
      </c>
      <c r="M220" s="341"/>
      <c r="N220" s="341"/>
      <c r="O220" s="341"/>
    </row>
    <row r="221" spans="1:15" s="34" customFormat="1" ht="22.15" hidden="1" customHeight="1" thickBot="1" x14ac:dyDescent="0.25">
      <c r="A221" s="26"/>
      <c r="B221" s="487" t="s">
        <v>252</v>
      </c>
      <c r="C221" s="488"/>
      <c r="D221" s="488"/>
      <c r="E221" s="488"/>
      <c r="F221" s="488"/>
      <c r="G221" s="488"/>
      <c r="H221" s="488"/>
      <c r="I221" s="689"/>
      <c r="J221" s="26"/>
      <c r="K221" s="93">
        <v>6.3</v>
      </c>
      <c r="L221" s="93" t="s">
        <v>182</v>
      </c>
      <c r="M221" s="351"/>
      <c r="N221" s="351"/>
      <c r="O221" s="351"/>
    </row>
    <row r="222" spans="1:15" s="29" customFormat="1" ht="16.149999999999999" hidden="1" customHeight="1" thickBot="1" x14ac:dyDescent="0.25">
      <c r="A222" s="34"/>
      <c r="B222" s="49" t="s">
        <v>174</v>
      </c>
      <c r="C222" s="683" t="s">
        <v>235</v>
      </c>
      <c r="D222" s="684"/>
      <c r="E222" s="684"/>
      <c r="F222" s="684"/>
      <c r="G222" s="684"/>
      <c r="H222" s="685" t="s">
        <v>236</v>
      </c>
      <c r="I222" s="686"/>
      <c r="K222" s="93">
        <v>6.3</v>
      </c>
      <c r="L222" s="93" t="s">
        <v>182</v>
      </c>
      <c r="M222" s="355"/>
      <c r="N222" s="347"/>
      <c r="O222" s="347"/>
    </row>
    <row r="223" spans="1:15" ht="69" hidden="1" customHeight="1" thickBot="1" x14ac:dyDescent="0.25">
      <c r="A223" s="47"/>
      <c r="B223" s="65" t="s">
        <v>237</v>
      </c>
      <c r="C223" s="49" t="s">
        <v>174</v>
      </c>
      <c r="D223" s="545" t="s">
        <v>238</v>
      </c>
      <c r="E223" s="545"/>
      <c r="F223" s="545"/>
      <c r="G223" s="545"/>
      <c r="H223" s="545"/>
      <c r="I223" s="546"/>
      <c r="J223" s="51"/>
      <c r="K223" s="93">
        <v>6.3</v>
      </c>
      <c r="L223" s="93" t="s">
        <v>182</v>
      </c>
    </row>
    <row r="224" spans="1:15" s="34" customFormat="1" ht="7.5" hidden="1" customHeight="1" thickBot="1" x14ac:dyDescent="0.3">
      <c r="A224" s="48"/>
      <c r="B224" s="48"/>
      <c r="C224" s="48"/>
      <c r="D224" s="48"/>
      <c r="E224" s="48"/>
      <c r="F224" s="48"/>
      <c r="G224" s="48"/>
      <c r="H224" s="48"/>
      <c r="I224" s="48"/>
      <c r="J224" s="48"/>
      <c r="K224" s="93">
        <v>6.3</v>
      </c>
      <c r="L224" s="93" t="s">
        <v>182</v>
      </c>
      <c r="M224" s="351"/>
      <c r="N224" s="351"/>
      <c r="O224" s="351"/>
    </row>
    <row r="225" spans="1:15" ht="69" hidden="1" customHeight="1" thickBot="1" x14ac:dyDescent="0.25">
      <c r="A225" s="47"/>
      <c r="B225" s="65" t="s">
        <v>239</v>
      </c>
      <c r="C225" s="49" t="s">
        <v>174</v>
      </c>
      <c r="D225" s="545" t="s">
        <v>238</v>
      </c>
      <c r="E225" s="545"/>
      <c r="F225" s="545"/>
      <c r="G225" s="545"/>
      <c r="H225" s="545"/>
      <c r="I225" s="546"/>
      <c r="J225" s="51"/>
      <c r="K225" s="93">
        <v>6.3</v>
      </c>
      <c r="L225" s="93" t="s">
        <v>182</v>
      </c>
    </row>
    <row r="226" spans="1:15" ht="7.5" hidden="1" customHeight="1" thickBot="1" x14ac:dyDescent="0.25">
      <c r="K226" s="93">
        <v>6.3</v>
      </c>
      <c r="L226" s="93" t="s">
        <v>182</v>
      </c>
    </row>
    <row r="227" spans="1:15" s="48" customFormat="1" ht="17.25" hidden="1" customHeight="1" x14ac:dyDescent="0.25">
      <c r="A227" s="27"/>
      <c r="B227" s="690" t="s">
        <v>205</v>
      </c>
      <c r="C227" s="691"/>
      <c r="D227" s="691"/>
      <c r="E227" s="691"/>
      <c r="F227" s="691"/>
      <c r="G227" s="691"/>
      <c r="H227" s="691"/>
      <c r="I227" s="692"/>
      <c r="J227" s="27"/>
      <c r="K227" s="93">
        <v>6.3</v>
      </c>
      <c r="L227" s="93" t="s">
        <v>182</v>
      </c>
      <c r="M227" s="350"/>
      <c r="N227" s="350"/>
      <c r="O227" s="350"/>
    </row>
    <row r="228" spans="1:15" s="26" customFormat="1" ht="22.5" hidden="1" customHeight="1" x14ac:dyDescent="0.25">
      <c r="A228" s="5"/>
      <c r="B228" s="511" t="s">
        <v>147</v>
      </c>
      <c r="C228" s="512"/>
      <c r="D228" s="594" t="s">
        <v>504</v>
      </c>
      <c r="E228" s="594"/>
      <c r="F228" s="594"/>
      <c r="G228" s="594"/>
      <c r="H228" s="594"/>
      <c r="I228" s="595"/>
      <c r="J228" s="5"/>
      <c r="K228" s="93">
        <v>6.3</v>
      </c>
      <c r="L228" s="93" t="s">
        <v>182</v>
      </c>
      <c r="M228" s="346"/>
      <c r="N228" s="346"/>
      <c r="O228" s="346"/>
    </row>
    <row r="229" spans="1:15" s="104" customFormat="1" ht="17.25" hidden="1" customHeight="1" x14ac:dyDescent="0.2">
      <c r="A229" s="19"/>
      <c r="B229" s="501" t="s">
        <v>208</v>
      </c>
      <c r="C229" s="502"/>
      <c r="D229" s="503" t="s">
        <v>397</v>
      </c>
      <c r="E229" s="503"/>
      <c r="F229" s="503"/>
      <c r="G229" s="503"/>
      <c r="H229" s="503"/>
      <c r="I229" s="504"/>
      <c r="J229" s="19"/>
      <c r="K229" s="93">
        <v>6.3</v>
      </c>
      <c r="L229" s="93" t="s">
        <v>182</v>
      </c>
      <c r="M229" s="343"/>
      <c r="N229" s="343"/>
      <c r="O229" s="343"/>
    </row>
    <row r="230" spans="1:15" s="104" customFormat="1" ht="17.25" hidden="1" customHeight="1" x14ac:dyDescent="0.2">
      <c r="A230" s="19"/>
      <c r="B230" s="376" t="s">
        <v>241</v>
      </c>
      <c r="C230" s="377"/>
      <c r="D230" s="338" t="s">
        <v>173</v>
      </c>
      <c r="E230" s="296"/>
      <c r="F230" s="296"/>
      <c r="G230" s="296"/>
      <c r="H230" s="296"/>
      <c r="I230" s="297"/>
      <c r="J230" s="19"/>
      <c r="K230" s="93">
        <v>6.3</v>
      </c>
      <c r="L230" s="93" t="s">
        <v>182</v>
      </c>
      <c r="M230" s="343"/>
      <c r="N230" s="343"/>
      <c r="O230" s="343"/>
    </row>
    <row r="231" spans="1:15" s="104" customFormat="1" ht="267" hidden="1" customHeight="1" x14ac:dyDescent="0.2">
      <c r="A231" s="19"/>
      <c r="B231" s="693" t="s">
        <v>212</v>
      </c>
      <c r="C231" s="694"/>
      <c r="D231" s="695" t="s">
        <v>505</v>
      </c>
      <c r="E231" s="696"/>
      <c r="F231" s="696"/>
      <c r="G231" s="696"/>
      <c r="H231" s="696"/>
      <c r="I231" s="697"/>
      <c r="J231" s="19"/>
      <c r="K231" s="93">
        <v>6.3</v>
      </c>
      <c r="L231" s="93" t="s">
        <v>182</v>
      </c>
      <c r="M231" s="343"/>
      <c r="N231" s="343"/>
      <c r="O231" s="343"/>
    </row>
    <row r="232" spans="1:15" s="34" customFormat="1" ht="20.25" hidden="1" customHeight="1" x14ac:dyDescent="0.2">
      <c r="A232" s="27"/>
      <c r="B232" s="501" t="s">
        <v>214</v>
      </c>
      <c r="C232" s="502"/>
      <c r="D232" s="503" t="s">
        <v>243</v>
      </c>
      <c r="E232" s="503"/>
      <c r="F232" s="503"/>
      <c r="G232" s="503"/>
      <c r="H232" s="503"/>
      <c r="I232" s="504"/>
      <c r="J232" s="2"/>
      <c r="K232" s="93">
        <v>6.3</v>
      </c>
      <c r="L232" s="93" t="s">
        <v>182</v>
      </c>
      <c r="M232" s="351"/>
      <c r="N232" s="351"/>
      <c r="O232" s="351"/>
    </row>
    <row r="233" spans="1:15" s="34" customFormat="1" ht="15.75" hidden="1" customHeight="1" thickBot="1" x14ac:dyDescent="0.25">
      <c r="A233" s="27"/>
      <c r="B233" s="507" t="s">
        <v>216</v>
      </c>
      <c r="C233" s="508"/>
      <c r="D233" s="509" t="s">
        <v>323</v>
      </c>
      <c r="E233" s="509"/>
      <c r="F233" s="509"/>
      <c r="G233" s="509"/>
      <c r="H233" s="509"/>
      <c r="I233" s="510"/>
      <c r="J233" s="2"/>
      <c r="K233" s="93">
        <v>6.3</v>
      </c>
      <c r="L233" s="93" t="s">
        <v>182</v>
      </c>
      <c r="M233" s="351"/>
      <c r="N233" s="351"/>
      <c r="O233" s="351"/>
    </row>
    <row r="234" spans="1:15" s="34" customFormat="1" ht="7.5" hidden="1" customHeight="1" thickBot="1" x14ac:dyDescent="0.25">
      <c r="A234" s="27"/>
      <c r="B234" s="172"/>
      <c r="C234" s="172"/>
      <c r="D234" s="23"/>
      <c r="E234" s="23"/>
      <c r="F234" s="23"/>
      <c r="G234" s="23"/>
      <c r="H234" s="23"/>
      <c r="I234" s="23"/>
      <c r="J234" s="2"/>
      <c r="K234" s="93">
        <v>6.3</v>
      </c>
      <c r="L234" s="93" t="s">
        <v>182</v>
      </c>
      <c r="M234" s="351"/>
      <c r="N234" s="351"/>
      <c r="O234" s="351"/>
    </row>
    <row r="235" spans="1:15" s="47" customFormat="1" ht="30" hidden="1" customHeight="1" x14ac:dyDescent="0.2">
      <c r="A235" s="61"/>
      <c r="B235" s="513" t="s">
        <v>218</v>
      </c>
      <c r="C235" s="514"/>
      <c r="D235" s="514"/>
      <c r="E235" s="286" t="s">
        <v>219</v>
      </c>
      <c r="F235" s="286" t="s">
        <v>220</v>
      </c>
      <c r="G235" s="286" t="s">
        <v>221</v>
      </c>
      <c r="H235" s="286" t="s">
        <v>222</v>
      </c>
      <c r="I235" s="173" t="s">
        <v>223</v>
      </c>
      <c r="J235" s="23"/>
      <c r="K235" s="93">
        <v>6.3</v>
      </c>
      <c r="L235" s="93" t="s">
        <v>182</v>
      </c>
      <c r="M235" s="352"/>
      <c r="N235" s="352"/>
      <c r="O235" s="352"/>
    </row>
    <row r="236" spans="1:15" s="27" customFormat="1" ht="42.75" hidden="1" customHeight="1" x14ac:dyDescent="0.2">
      <c r="B236" s="609" t="s">
        <v>506</v>
      </c>
      <c r="C236" s="610"/>
      <c r="D236" s="610"/>
      <c r="E236" s="497" t="s">
        <v>225</v>
      </c>
      <c r="F236" s="497" t="s">
        <v>226</v>
      </c>
      <c r="G236" s="153"/>
      <c r="H236" s="162">
        <v>0</v>
      </c>
      <c r="I236" s="621" t="str">
        <f>H244</f>
        <v>N/A</v>
      </c>
      <c r="K236" s="93">
        <v>6.3</v>
      </c>
      <c r="L236" s="93" t="s">
        <v>182</v>
      </c>
      <c r="M236" s="341"/>
      <c r="N236" s="341"/>
      <c r="O236" s="341"/>
    </row>
    <row r="237" spans="1:15" s="27" customFormat="1" ht="42.75" hidden="1" customHeight="1" x14ac:dyDescent="0.2">
      <c r="B237" s="609"/>
      <c r="C237" s="610"/>
      <c r="D237" s="610"/>
      <c r="E237" s="500"/>
      <c r="F237" s="500"/>
      <c r="G237" s="153"/>
      <c r="H237" s="163">
        <v>2</v>
      </c>
      <c r="I237" s="621"/>
      <c r="K237" s="93">
        <v>6.3</v>
      </c>
      <c r="L237" s="93" t="s">
        <v>182</v>
      </c>
      <c r="M237" s="341"/>
      <c r="N237" s="341"/>
      <c r="O237" s="341"/>
    </row>
    <row r="238" spans="1:15" s="27" customFormat="1" ht="42.75" hidden="1" customHeight="1" x14ac:dyDescent="0.2">
      <c r="B238" s="609"/>
      <c r="C238" s="610"/>
      <c r="D238" s="610"/>
      <c r="E238" s="500"/>
      <c r="F238" s="500"/>
      <c r="G238" s="153"/>
      <c r="H238" s="164">
        <v>4</v>
      </c>
      <c r="I238" s="621"/>
      <c r="K238" s="93">
        <v>6.3</v>
      </c>
      <c r="L238" s="93" t="s">
        <v>182</v>
      </c>
      <c r="M238" s="341"/>
      <c r="N238" s="341"/>
      <c r="O238" s="341"/>
    </row>
    <row r="239" spans="1:15" s="103" customFormat="1" ht="42.75" hidden="1" customHeight="1" x14ac:dyDescent="0.25">
      <c r="A239" s="27"/>
      <c r="B239" s="609"/>
      <c r="C239" s="610"/>
      <c r="D239" s="610"/>
      <c r="E239" s="500"/>
      <c r="F239" s="500"/>
      <c r="G239" s="153"/>
      <c r="H239" s="165">
        <v>6</v>
      </c>
      <c r="I239" s="621"/>
      <c r="J239" s="27"/>
      <c r="K239" s="93">
        <v>6.3</v>
      </c>
      <c r="L239" s="93" t="s">
        <v>182</v>
      </c>
      <c r="M239" s="342"/>
      <c r="N239" s="342"/>
      <c r="O239" s="342"/>
    </row>
    <row r="240" spans="1:15" s="25" customFormat="1" ht="42.75" hidden="1" customHeight="1" x14ac:dyDescent="0.2">
      <c r="A240" s="27"/>
      <c r="B240" s="609"/>
      <c r="C240" s="610"/>
      <c r="D240" s="610"/>
      <c r="E240" s="500"/>
      <c r="F240" s="500"/>
      <c r="G240" s="153"/>
      <c r="H240" s="166">
        <v>8</v>
      </c>
      <c r="I240" s="621"/>
      <c r="J240" s="27"/>
      <c r="K240" s="93">
        <v>6.3</v>
      </c>
      <c r="L240" s="93" t="s">
        <v>182</v>
      </c>
      <c r="M240" s="344"/>
      <c r="N240" s="344"/>
      <c r="O240" s="344"/>
    </row>
    <row r="241" spans="1:15" s="27" customFormat="1" ht="42.75" hidden="1" customHeight="1" thickBot="1" x14ac:dyDescent="0.25">
      <c r="B241" s="611"/>
      <c r="C241" s="612"/>
      <c r="D241" s="612"/>
      <c r="E241" s="499"/>
      <c r="F241" s="499"/>
      <c r="G241" s="154"/>
      <c r="H241" s="170">
        <v>10</v>
      </c>
      <c r="I241" s="622"/>
      <c r="K241" s="93">
        <v>6.3</v>
      </c>
      <c r="L241" s="93" t="s">
        <v>182</v>
      </c>
      <c r="M241" s="341"/>
      <c r="N241" s="341"/>
      <c r="O241" s="341"/>
    </row>
    <row r="242" spans="1:15" s="27" customFormat="1" ht="7.5" hidden="1" customHeight="1" thickBot="1" x14ac:dyDescent="0.25">
      <c r="B242" s="555"/>
      <c r="C242" s="555"/>
      <c r="D242" s="555"/>
      <c r="E242" s="555"/>
      <c r="F242" s="555"/>
      <c r="G242" s="555"/>
      <c r="H242" s="555"/>
      <c r="I242" s="555"/>
      <c r="K242" s="93">
        <v>6.3</v>
      </c>
      <c r="L242" s="93" t="s">
        <v>182</v>
      </c>
      <c r="M242" s="341"/>
      <c r="N242" s="341"/>
      <c r="O242" s="341"/>
    </row>
    <row r="243" spans="1:15" s="34" customFormat="1" ht="22.15" hidden="1" customHeight="1" thickBot="1" x14ac:dyDescent="0.25">
      <c r="A243" s="26"/>
      <c r="B243" s="487" t="s">
        <v>252</v>
      </c>
      <c r="C243" s="488"/>
      <c r="D243" s="488"/>
      <c r="E243" s="488"/>
      <c r="F243" s="488"/>
      <c r="G243" s="488"/>
      <c r="H243" s="488"/>
      <c r="I243" s="689"/>
      <c r="J243" s="26"/>
      <c r="K243" s="93">
        <v>6.3</v>
      </c>
      <c r="L243" s="93" t="s">
        <v>182</v>
      </c>
      <c r="M243" s="351"/>
      <c r="N243" s="351"/>
      <c r="O243" s="351"/>
    </row>
    <row r="244" spans="1:15" s="29" customFormat="1" ht="16.149999999999999" hidden="1" customHeight="1" thickBot="1" x14ac:dyDescent="0.25">
      <c r="A244" s="34"/>
      <c r="B244" s="49" t="s">
        <v>176</v>
      </c>
      <c r="C244" s="683" t="s">
        <v>235</v>
      </c>
      <c r="D244" s="684"/>
      <c r="E244" s="684"/>
      <c r="F244" s="684"/>
      <c r="G244" s="684"/>
      <c r="H244" s="685" t="s">
        <v>236</v>
      </c>
      <c r="I244" s="686"/>
      <c r="K244" s="93">
        <v>6.3</v>
      </c>
      <c r="L244" s="93" t="s">
        <v>182</v>
      </c>
      <c r="M244" s="355"/>
      <c r="N244" s="347"/>
      <c r="O244" s="347"/>
    </row>
    <row r="245" spans="1:15" ht="69" hidden="1" customHeight="1" thickBot="1" x14ac:dyDescent="0.25">
      <c r="A245" s="47"/>
      <c r="B245" s="65" t="s">
        <v>237</v>
      </c>
      <c r="C245" s="49" t="s">
        <v>176</v>
      </c>
      <c r="D245" s="545" t="s">
        <v>238</v>
      </c>
      <c r="E245" s="545"/>
      <c r="F245" s="545"/>
      <c r="G245" s="545"/>
      <c r="H245" s="545"/>
      <c r="I245" s="546"/>
      <c r="J245" s="51"/>
      <c r="K245" s="93">
        <v>6.3</v>
      </c>
      <c r="L245" s="93" t="s">
        <v>182</v>
      </c>
    </row>
    <row r="246" spans="1:15" s="34" customFormat="1" ht="7.5" hidden="1" customHeight="1" thickBot="1" x14ac:dyDescent="0.3">
      <c r="A246" s="48"/>
      <c r="B246" s="48"/>
      <c r="C246" s="48"/>
      <c r="D246" s="48"/>
      <c r="E246" s="48"/>
      <c r="F246" s="48"/>
      <c r="G246" s="48"/>
      <c r="H246" s="48"/>
      <c r="I246" s="48"/>
      <c r="J246" s="48"/>
      <c r="K246" s="93">
        <v>6.3</v>
      </c>
      <c r="L246" s="93" t="s">
        <v>182</v>
      </c>
      <c r="M246" s="351"/>
      <c r="N246" s="351"/>
      <c r="O246" s="351"/>
    </row>
    <row r="247" spans="1:15" ht="69" hidden="1" customHeight="1" thickBot="1" x14ac:dyDescent="0.25">
      <c r="A247" s="47"/>
      <c r="B247" s="65" t="s">
        <v>239</v>
      </c>
      <c r="C247" s="49" t="s">
        <v>176</v>
      </c>
      <c r="D247" s="545" t="s">
        <v>238</v>
      </c>
      <c r="E247" s="545"/>
      <c r="F247" s="545"/>
      <c r="G247" s="545"/>
      <c r="H247" s="545"/>
      <c r="I247" s="546"/>
      <c r="J247" s="51"/>
      <c r="K247" s="93">
        <v>6.3</v>
      </c>
      <c r="L247" s="93" t="s">
        <v>182</v>
      </c>
    </row>
    <row r="248" spans="1:15" ht="7.5" hidden="1" customHeight="1" thickBot="1" x14ac:dyDescent="0.25">
      <c r="K248" s="93">
        <v>6.3</v>
      </c>
      <c r="L248" s="93" t="s">
        <v>182</v>
      </c>
    </row>
    <row r="249" spans="1:15" s="48" customFormat="1" ht="23.25" hidden="1" customHeight="1" x14ac:dyDescent="0.25">
      <c r="A249" s="27"/>
      <c r="B249" s="690" t="s">
        <v>205</v>
      </c>
      <c r="C249" s="691"/>
      <c r="D249" s="691"/>
      <c r="E249" s="691"/>
      <c r="F249" s="691"/>
      <c r="G249" s="691"/>
      <c r="H249" s="691"/>
      <c r="I249" s="692"/>
      <c r="J249" s="27"/>
      <c r="K249" s="93">
        <v>6.2</v>
      </c>
      <c r="L249" s="93" t="s">
        <v>179</v>
      </c>
      <c r="M249" s="350"/>
      <c r="N249" s="350"/>
      <c r="O249" s="350"/>
    </row>
    <row r="250" spans="1:15" s="26" customFormat="1" ht="22.5" hidden="1" customHeight="1" x14ac:dyDescent="0.25">
      <c r="A250" s="5"/>
      <c r="B250" s="511" t="s">
        <v>147</v>
      </c>
      <c r="C250" s="512"/>
      <c r="D250" s="594" t="s">
        <v>507</v>
      </c>
      <c r="E250" s="594"/>
      <c r="F250" s="594"/>
      <c r="G250" s="594"/>
      <c r="H250" s="594"/>
      <c r="I250" s="595"/>
      <c r="J250" s="5"/>
      <c r="K250" s="93">
        <v>6.2</v>
      </c>
      <c r="L250" s="93" t="s">
        <v>179</v>
      </c>
      <c r="M250" s="346"/>
      <c r="N250" s="346"/>
      <c r="O250" s="346"/>
    </row>
    <row r="251" spans="1:15" s="104" customFormat="1" ht="17.25" hidden="1" customHeight="1" x14ac:dyDescent="0.2">
      <c r="A251" s="19"/>
      <c r="B251" s="501" t="s">
        <v>208</v>
      </c>
      <c r="C251" s="502"/>
      <c r="D251" s="503" t="s">
        <v>397</v>
      </c>
      <c r="E251" s="503"/>
      <c r="F251" s="503"/>
      <c r="G251" s="503"/>
      <c r="H251" s="503"/>
      <c r="I251" s="504"/>
      <c r="J251" s="19"/>
      <c r="K251" s="93">
        <v>6.2</v>
      </c>
      <c r="L251" s="93" t="s">
        <v>179</v>
      </c>
      <c r="M251" s="343"/>
      <c r="N251" s="343"/>
      <c r="O251" s="343"/>
    </row>
    <row r="252" spans="1:15" s="104" customFormat="1" ht="17.25" hidden="1" customHeight="1" x14ac:dyDescent="0.2">
      <c r="A252" s="19"/>
      <c r="B252" s="376" t="s">
        <v>241</v>
      </c>
      <c r="C252" s="377"/>
      <c r="D252" s="338" t="s">
        <v>180</v>
      </c>
      <c r="E252" s="296"/>
      <c r="F252" s="296"/>
      <c r="G252" s="296"/>
      <c r="H252" s="296"/>
      <c r="I252" s="297"/>
      <c r="J252" s="19"/>
      <c r="K252" s="93">
        <v>6.2</v>
      </c>
      <c r="L252" s="93" t="s">
        <v>179</v>
      </c>
      <c r="M252" s="343"/>
      <c r="N252" s="343"/>
      <c r="O252" s="343"/>
    </row>
    <row r="253" spans="1:15" s="104" customFormat="1" ht="255.75" hidden="1" customHeight="1" x14ac:dyDescent="0.2">
      <c r="A253" s="19"/>
      <c r="B253" s="693" t="s">
        <v>212</v>
      </c>
      <c r="C253" s="694"/>
      <c r="D253" s="695" t="s">
        <v>508</v>
      </c>
      <c r="E253" s="696"/>
      <c r="F253" s="696"/>
      <c r="G253" s="696"/>
      <c r="H253" s="696"/>
      <c r="I253" s="697"/>
      <c r="J253" s="19"/>
      <c r="K253" s="93">
        <v>6.2</v>
      </c>
      <c r="L253" s="93" t="s">
        <v>179</v>
      </c>
      <c r="M253" s="343"/>
      <c r="N253" s="343"/>
      <c r="O253" s="343"/>
    </row>
    <row r="254" spans="1:15" s="34" customFormat="1" ht="30" hidden="1" customHeight="1" x14ac:dyDescent="0.2">
      <c r="A254" s="27"/>
      <c r="B254" s="501" t="s">
        <v>214</v>
      </c>
      <c r="C254" s="502"/>
      <c r="D254" s="503" t="s">
        <v>509</v>
      </c>
      <c r="E254" s="503"/>
      <c r="F254" s="503"/>
      <c r="G254" s="503"/>
      <c r="H254" s="503"/>
      <c r="I254" s="504"/>
      <c r="J254" s="2"/>
      <c r="K254" s="93">
        <v>6.2</v>
      </c>
      <c r="L254" s="93" t="s">
        <v>179</v>
      </c>
      <c r="M254" s="351"/>
      <c r="N254" s="351"/>
      <c r="O254" s="351"/>
    </row>
    <row r="255" spans="1:15" s="34" customFormat="1" ht="24" hidden="1" customHeight="1" thickBot="1" x14ac:dyDescent="0.25">
      <c r="A255" s="27"/>
      <c r="B255" s="507" t="s">
        <v>216</v>
      </c>
      <c r="C255" s="508"/>
      <c r="D255" s="509" t="s">
        <v>510</v>
      </c>
      <c r="E255" s="509"/>
      <c r="F255" s="509"/>
      <c r="G255" s="509"/>
      <c r="H255" s="509"/>
      <c r="I255" s="510"/>
      <c r="J255" s="2"/>
      <c r="K255" s="93">
        <v>6.2</v>
      </c>
      <c r="L255" s="93" t="s">
        <v>179</v>
      </c>
      <c r="M255" s="351"/>
      <c r="N255" s="351"/>
      <c r="O255" s="351"/>
    </row>
    <row r="256" spans="1:15" s="34" customFormat="1" ht="7.5" hidden="1" customHeight="1" thickBot="1" x14ac:dyDescent="0.25">
      <c r="A256" s="27"/>
      <c r="B256" s="172"/>
      <c r="C256" s="172"/>
      <c r="D256" s="23"/>
      <c r="E256" s="23"/>
      <c r="F256" s="23"/>
      <c r="G256" s="23"/>
      <c r="H256" s="23"/>
      <c r="I256" s="23"/>
      <c r="J256" s="2"/>
      <c r="K256" s="93">
        <v>6.2</v>
      </c>
      <c r="L256" s="93" t="s">
        <v>179</v>
      </c>
      <c r="M256" s="351"/>
      <c r="N256" s="351"/>
      <c r="O256" s="351"/>
    </row>
    <row r="257" spans="1:15" s="47" customFormat="1" ht="30" hidden="1" customHeight="1" x14ac:dyDescent="0.2">
      <c r="A257" s="61"/>
      <c r="B257" s="513" t="s">
        <v>218</v>
      </c>
      <c r="C257" s="514"/>
      <c r="D257" s="514"/>
      <c r="E257" s="286" t="s">
        <v>219</v>
      </c>
      <c r="F257" s="286" t="s">
        <v>220</v>
      </c>
      <c r="G257" s="286" t="s">
        <v>221</v>
      </c>
      <c r="H257" s="286" t="s">
        <v>222</v>
      </c>
      <c r="I257" s="173" t="s">
        <v>223</v>
      </c>
      <c r="J257" s="23"/>
      <c r="K257" s="93">
        <v>6.2</v>
      </c>
      <c r="L257" s="93" t="s">
        <v>179</v>
      </c>
      <c r="M257" s="352"/>
      <c r="N257" s="352"/>
      <c r="O257" s="352"/>
    </row>
    <row r="258" spans="1:15" s="27" customFormat="1" ht="36" hidden="1" customHeight="1" x14ac:dyDescent="0.2">
      <c r="B258" s="496" t="s">
        <v>511</v>
      </c>
      <c r="C258" s="497"/>
      <c r="D258" s="497"/>
      <c r="E258" s="497" t="s">
        <v>225</v>
      </c>
      <c r="F258" s="497" t="s">
        <v>226</v>
      </c>
      <c r="G258" s="135" t="s">
        <v>512</v>
      </c>
      <c r="H258" s="162">
        <v>0</v>
      </c>
      <c r="I258" s="485" t="str">
        <f>IF(H276="N/A","N/A",IF(H275=1,10,IF(AND(H275&lt;=1.02,H275&gt;=0.98),8,IF(AND(H275&lt;=1.05,H275&gt;=0.95),6,IF(AND(H275&lt;=1.1,H275&gt;=0.9),4,IF(AND(H275&lt;=1.15,H275&gt;=0.85),2,0))))))</f>
        <v>N/A</v>
      </c>
      <c r="K258" s="93">
        <v>6.2</v>
      </c>
      <c r="L258" s="93" t="s">
        <v>179</v>
      </c>
      <c r="M258" s="341"/>
      <c r="N258" s="341"/>
      <c r="O258" s="341"/>
    </row>
    <row r="259" spans="1:15" s="27" customFormat="1" ht="23.25" hidden="1" customHeight="1" x14ac:dyDescent="0.2">
      <c r="B259" s="496"/>
      <c r="C259" s="497"/>
      <c r="D259" s="497"/>
      <c r="E259" s="500"/>
      <c r="F259" s="500"/>
      <c r="G259" s="135" t="s">
        <v>513</v>
      </c>
      <c r="H259" s="163">
        <v>2</v>
      </c>
      <c r="I259" s="485"/>
      <c r="K259" s="93">
        <v>6.2</v>
      </c>
      <c r="L259" s="93" t="s">
        <v>179</v>
      </c>
      <c r="M259" s="341"/>
      <c r="N259" s="341"/>
      <c r="O259" s="341"/>
    </row>
    <row r="260" spans="1:15" s="27" customFormat="1" ht="23.25" hidden="1" customHeight="1" x14ac:dyDescent="0.2">
      <c r="B260" s="496"/>
      <c r="C260" s="497"/>
      <c r="D260" s="497"/>
      <c r="E260" s="500"/>
      <c r="F260" s="500"/>
      <c r="G260" s="135" t="s">
        <v>514</v>
      </c>
      <c r="H260" s="164">
        <v>4</v>
      </c>
      <c r="I260" s="485"/>
      <c r="K260" s="93">
        <v>6.2</v>
      </c>
      <c r="L260" s="93" t="s">
        <v>179</v>
      </c>
      <c r="M260" s="341"/>
      <c r="N260" s="341"/>
      <c r="O260" s="341"/>
    </row>
    <row r="261" spans="1:15" s="103" customFormat="1" ht="23.25" hidden="1" customHeight="1" x14ac:dyDescent="0.25">
      <c r="A261" s="27"/>
      <c r="B261" s="496"/>
      <c r="C261" s="497"/>
      <c r="D261" s="497"/>
      <c r="E261" s="500"/>
      <c r="F261" s="500"/>
      <c r="G261" s="135" t="s">
        <v>515</v>
      </c>
      <c r="H261" s="165">
        <v>6</v>
      </c>
      <c r="I261" s="485"/>
      <c r="J261" s="27"/>
      <c r="K261" s="93">
        <v>6.2</v>
      </c>
      <c r="L261" s="93" t="s">
        <v>179</v>
      </c>
      <c r="M261" s="342"/>
      <c r="N261" s="342"/>
      <c r="O261" s="342"/>
    </row>
    <row r="262" spans="1:15" s="25" customFormat="1" ht="23.25" hidden="1" customHeight="1" x14ac:dyDescent="0.2">
      <c r="A262" s="27"/>
      <c r="B262" s="496"/>
      <c r="C262" s="497"/>
      <c r="D262" s="497"/>
      <c r="E262" s="500"/>
      <c r="F262" s="500"/>
      <c r="G262" s="136" t="s">
        <v>516</v>
      </c>
      <c r="H262" s="166">
        <v>8</v>
      </c>
      <c r="I262" s="485"/>
      <c r="J262" s="27"/>
      <c r="K262" s="93">
        <v>6.2</v>
      </c>
      <c r="L262" s="93" t="s">
        <v>179</v>
      </c>
      <c r="M262" s="344"/>
      <c r="N262" s="344"/>
      <c r="O262" s="344"/>
    </row>
    <row r="263" spans="1:15" s="27" customFormat="1" ht="36" hidden="1" customHeight="1" thickBot="1" x14ac:dyDescent="0.25">
      <c r="B263" s="498"/>
      <c r="C263" s="499"/>
      <c r="D263" s="499"/>
      <c r="E263" s="499"/>
      <c r="F263" s="499"/>
      <c r="G263" s="137" t="s">
        <v>517</v>
      </c>
      <c r="H263" s="170">
        <v>10</v>
      </c>
      <c r="I263" s="486"/>
      <c r="K263" s="93">
        <v>6.2</v>
      </c>
      <c r="L263" s="93" t="s">
        <v>179</v>
      </c>
      <c r="M263" s="341"/>
      <c r="N263" s="341"/>
      <c r="O263" s="341"/>
    </row>
    <row r="264" spans="1:15" s="27" customFormat="1" ht="7.5" hidden="1" customHeight="1" thickBot="1" x14ac:dyDescent="0.25">
      <c r="B264" s="555"/>
      <c r="C264" s="555"/>
      <c r="D264" s="555"/>
      <c r="E264" s="555"/>
      <c r="F264" s="555"/>
      <c r="G264" s="555"/>
      <c r="H264" s="555"/>
      <c r="I264" s="555"/>
      <c r="K264" s="93">
        <v>6.2</v>
      </c>
      <c r="L264" s="93" t="s">
        <v>179</v>
      </c>
      <c r="M264" s="341"/>
      <c r="N264" s="341"/>
      <c r="O264" s="341"/>
    </row>
    <row r="265" spans="1:15" s="34" customFormat="1" ht="22.15" hidden="1" customHeight="1" thickBot="1" x14ac:dyDescent="0.25">
      <c r="A265" s="26"/>
      <c r="B265" s="487" t="s">
        <v>252</v>
      </c>
      <c r="C265" s="488"/>
      <c r="D265" s="488"/>
      <c r="E265" s="488"/>
      <c r="F265" s="488"/>
      <c r="G265" s="488"/>
      <c r="H265" s="488"/>
      <c r="I265" s="689"/>
      <c r="J265" s="26"/>
      <c r="K265" s="93">
        <v>6.2</v>
      </c>
      <c r="L265" s="93" t="s">
        <v>179</v>
      </c>
      <c r="M265" s="351"/>
      <c r="N265" s="351"/>
      <c r="O265" s="351"/>
    </row>
    <row r="266" spans="1:15" s="29" customFormat="1" ht="16.149999999999999" hidden="1" customHeight="1" x14ac:dyDescent="0.2">
      <c r="A266" s="34"/>
      <c r="B266" s="628" t="s">
        <v>179</v>
      </c>
      <c r="C266" s="674" t="s">
        <v>518</v>
      </c>
      <c r="D266" s="675"/>
      <c r="E266" s="675"/>
      <c r="F266" s="675"/>
      <c r="G266" s="713"/>
      <c r="H266" s="815" t="s">
        <v>238</v>
      </c>
      <c r="I266" s="816"/>
      <c r="K266" s="93">
        <v>6.2</v>
      </c>
      <c r="L266" s="93" t="s">
        <v>179</v>
      </c>
      <c r="M266" s="355"/>
      <c r="N266" s="347"/>
      <c r="O266" s="347"/>
    </row>
    <row r="267" spans="1:15" s="29" customFormat="1" ht="16.149999999999999" hidden="1" customHeight="1" thickBot="1" x14ac:dyDescent="0.25">
      <c r="A267" s="34"/>
      <c r="B267" s="629"/>
      <c r="C267" s="700" t="s">
        <v>519</v>
      </c>
      <c r="D267" s="701"/>
      <c r="E267" s="701"/>
      <c r="F267" s="701"/>
      <c r="G267" s="702"/>
      <c r="H267" s="703" t="s">
        <v>238</v>
      </c>
      <c r="I267" s="704"/>
      <c r="K267" s="93"/>
      <c r="L267" s="93"/>
      <c r="M267" s="355"/>
      <c r="N267" s="347"/>
      <c r="O267" s="347"/>
    </row>
    <row r="268" spans="1:15" s="29" customFormat="1" ht="16.149999999999999" hidden="1" customHeight="1" thickBot="1" x14ac:dyDescent="0.25">
      <c r="A268" s="34"/>
      <c r="B268" s="629"/>
      <c r="C268" s="705" t="s">
        <v>520</v>
      </c>
      <c r="D268" s="706"/>
      <c r="E268" s="706"/>
      <c r="F268" s="706"/>
      <c r="G268" s="707"/>
      <c r="H268" s="708" t="e">
        <f>(H266*H267)</f>
        <v>#VALUE!</v>
      </c>
      <c r="I268" s="709"/>
      <c r="K268" s="93"/>
      <c r="L268" s="93"/>
      <c r="M268" s="355"/>
      <c r="N268" s="347"/>
      <c r="O268" s="347"/>
    </row>
    <row r="269" spans="1:15" s="29" customFormat="1" ht="16.149999999999999" hidden="1" customHeight="1" x14ac:dyDescent="0.2">
      <c r="A269" s="34"/>
      <c r="B269" s="629"/>
      <c r="C269" s="674" t="s">
        <v>521</v>
      </c>
      <c r="D269" s="675"/>
      <c r="E269" s="675"/>
      <c r="F269" s="675"/>
      <c r="G269" s="713"/>
      <c r="H269" s="815" t="s">
        <v>238</v>
      </c>
      <c r="I269" s="816"/>
      <c r="K269" s="93"/>
      <c r="L269" s="93"/>
      <c r="M269" s="355"/>
      <c r="N269" s="347"/>
      <c r="O269" s="347"/>
    </row>
    <row r="270" spans="1:15" s="29" customFormat="1" ht="16.149999999999999" hidden="1" customHeight="1" thickBot="1" x14ac:dyDescent="0.25">
      <c r="A270" s="34"/>
      <c r="B270" s="629"/>
      <c r="C270" s="700" t="s">
        <v>522</v>
      </c>
      <c r="D270" s="701"/>
      <c r="E270" s="701"/>
      <c r="F270" s="701"/>
      <c r="G270" s="702"/>
      <c r="H270" s="703" t="s">
        <v>238</v>
      </c>
      <c r="I270" s="704"/>
      <c r="K270" s="93"/>
      <c r="L270" s="93"/>
      <c r="M270" s="355"/>
      <c r="N270" s="347"/>
      <c r="O270" s="347"/>
    </row>
    <row r="271" spans="1:15" s="29" customFormat="1" ht="16.149999999999999" hidden="1" customHeight="1" thickBot="1" x14ac:dyDescent="0.25">
      <c r="A271" s="34"/>
      <c r="B271" s="629"/>
      <c r="C271" s="705" t="s">
        <v>523</v>
      </c>
      <c r="D271" s="706"/>
      <c r="E271" s="706"/>
      <c r="F271" s="706"/>
      <c r="G271" s="707"/>
      <c r="H271" s="708" t="e">
        <f>(H269*H270)</f>
        <v>#VALUE!</v>
      </c>
      <c r="I271" s="709"/>
      <c r="K271" s="93"/>
      <c r="L271" s="93"/>
      <c r="M271" s="355"/>
      <c r="N271" s="347"/>
      <c r="O271" s="347"/>
    </row>
    <row r="272" spans="1:15" s="29" customFormat="1" ht="16.149999999999999" hidden="1" customHeight="1" x14ac:dyDescent="0.2">
      <c r="A272" s="34"/>
      <c r="B272" s="629"/>
      <c r="C272" s="674" t="s">
        <v>524</v>
      </c>
      <c r="D272" s="675"/>
      <c r="E272" s="675"/>
      <c r="F272" s="675"/>
      <c r="G272" s="713"/>
      <c r="H272" s="815" t="s">
        <v>238</v>
      </c>
      <c r="I272" s="816"/>
      <c r="K272" s="93"/>
      <c r="L272" s="93"/>
      <c r="M272" s="355"/>
      <c r="N272" s="347"/>
      <c r="O272" s="347"/>
    </row>
    <row r="273" spans="1:15" s="29" customFormat="1" ht="16.149999999999999" hidden="1" customHeight="1" thickBot="1" x14ac:dyDescent="0.25">
      <c r="A273" s="34"/>
      <c r="B273" s="629"/>
      <c r="C273" s="700" t="s">
        <v>525</v>
      </c>
      <c r="D273" s="701"/>
      <c r="E273" s="701"/>
      <c r="F273" s="701"/>
      <c r="G273" s="702"/>
      <c r="H273" s="703" t="s">
        <v>238</v>
      </c>
      <c r="I273" s="704"/>
      <c r="K273" s="93"/>
      <c r="L273" s="93"/>
      <c r="M273" s="355"/>
      <c r="N273" s="347"/>
      <c r="O273" s="347"/>
    </row>
    <row r="274" spans="1:15" s="29" customFormat="1" ht="16.149999999999999" hidden="1" customHeight="1" thickBot="1" x14ac:dyDescent="0.25">
      <c r="A274" s="34"/>
      <c r="B274" s="629"/>
      <c r="C274" s="705" t="s">
        <v>526</v>
      </c>
      <c r="D274" s="706"/>
      <c r="E274" s="706"/>
      <c r="F274" s="706"/>
      <c r="G274" s="707"/>
      <c r="H274" s="708" t="e">
        <f>(H272*H273)</f>
        <v>#VALUE!</v>
      </c>
      <c r="I274" s="709"/>
      <c r="K274" s="93"/>
      <c r="L274" s="93"/>
      <c r="M274" s="355"/>
      <c r="N274" s="347"/>
      <c r="O274" s="347"/>
    </row>
    <row r="275" spans="1:15" s="29" customFormat="1" ht="16.149999999999999" hidden="1" customHeight="1" thickBot="1" x14ac:dyDescent="0.25">
      <c r="A275" s="34"/>
      <c r="B275" s="629"/>
      <c r="C275" s="710" t="s">
        <v>527</v>
      </c>
      <c r="D275" s="711"/>
      <c r="E275" s="711"/>
      <c r="F275" s="711"/>
      <c r="G275" s="712"/>
      <c r="H275" s="708" t="e">
        <f>ROUND(SUM(H268+H271+H274)/3,2)</f>
        <v>#VALUE!</v>
      </c>
      <c r="I275" s="709"/>
      <c r="K275" s="93"/>
      <c r="L275" s="93"/>
      <c r="M275" s="355"/>
      <c r="N275" s="347"/>
      <c r="O275" s="347"/>
    </row>
    <row r="276" spans="1:15" s="29" customFormat="1" ht="16.149999999999999" hidden="1" customHeight="1" thickBot="1" x14ac:dyDescent="0.25">
      <c r="A276" s="34"/>
      <c r="B276" s="630"/>
      <c r="C276" s="159"/>
      <c r="D276" s="160"/>
      <c r="E276" s="160"/>
      <c r="F276" s="160"/>
      <c r="G276" s="160" t="s">
        <v>528</v>
      </c>
      <c r="H276" s="685" t="s">
        <v>236</v>
      </c>
      <c r="I276" s="686"/>
      <c r="K276" s="93"/>
      <c r="L276" s="93"/>
      <c r="M276" s="355"/>
      <c r="N276" s="347"/>
      <c r="O276" s="347"/>
    </row>
    <row r="277" spans="1:15" ht="69" hidden="1" customHeight="1" thickBot="1" x14ac:dyDescent="0.25">
      <c r="A277" s="47"/>
      <c r="B277" s="65" t="s">
        <v>237</v>
      </c>
      <c r="C277" s="295" t="s">
        <v>529</v>
      </c>
      <c r="D277" s="698" t="s">
        <v>238</v>
      </c>
      <c r="E277" s="698"/>
      <c r="F277" s="698"/>
      <c r="G277" s="698"/>
      <c r="H277" s="698"/>
      <c r="I277" s="699"/>
      <c r="J277" s="51"/>
      <c r="K277" s="93">
        <v>6.2</v>
      </c>
      <c r="L277" s="93" t="s">
        <v>179</v>
      </c>
    </row>
    <row r="278" spans="1:15" s="34" customFormat="1" ht="7.5" hidden="1" customHeight="1" thickBot="1" x14ac:dyDescent="0.3">
      <c r="A278" s="48"/>
      <c r="B278" s="48"/>
      <c r="C278" s="48"/>
      <c r="D278" s="48"/>
      <c r="E278" s="48"/>
      <c r="F278" s="48"/>
      <c r="G278" s="48"/>
      <c r="H278" s="48"/>
      <c r="I278" s="48"/>
      <c r="J278" s="48"/>
      <c r="K278" s="93">
        <v>6.2</v>
      </c>
      <c r="L278" s="93" t="s">
        <v>179</v>
      </c>
      <c r="M278" s="351"/>
      <c r="N278" s="351"/>
      <c r="O278" s="351"/>
    </row>
    <row r="279" spans="1:15" ht="69" hidden="1" customHeight="1" thickBot="1" x14ac:dyDescent="0.25">
      <c r="A279" s="47"/>
      <c r="B279" s="65" t="s">
        <v>239</v>
      </c>
      <c r="C279" s="49" t="s">
        <v>529</v>
      </c>
      <c r="D279" s="545" t="s">
        <v>238</v>
      </c>
      <c r="E279" s="545"/>
      <c r="F279" s="545"/>
      <c r="G279" s="545"/>
      <c r="H279" s="545"/>
      <c r="I279" s="546"/>
      <c r="J279" s="51"/>
      <c r="K279" s="93">
        <v>6.2</v>
      </c>
      <c r="L279" s="93" t="s">
        <v>179</v>
      </c>
    </row>
    <row r="280" spans="1:15" ht="7.5" customHeight="1" thickBot="1" x14ac:dyDescent="0.25">
      <c r="K280" s="93">
        <v>6.2</v>
      </c>
      <c r="L280" s="93" t="s">
        <v>179</v>
      </c>
    </row>
    <row r="281" spans="1:15" s="48" customFormat="1" ht="17.25" customHeight="1" x14ac:dyDescent="0.25">
      <c r="A281" s="27"/>
      <c r="B281" s="690" t="s">
        <v>205</v>
      </c>
      <c r="C281" s="691"/>
      <c r="D281" s="691"/>
      <c r="E281" s="691"/>
      <c r="F281" s="691"/>
      <c r="G281" s="691"/>
      <c r="H281" s="691"/>
      <c r="I281" s="692"/>
      <c r="J281" s="27"/>
      <c r="K281" s="93">
        <v>6.3</v>
      </c>
      <c r="L281" s="93" t="s">
        <v>182</v>
      </c>
      <c r="M281" s="350"/>
      <c r="N281" s="350"/>
      <c r="O281" s="350"/>
    </row>
    <row r="282" spans="1:15" s="26" customFormat="1" ht="22.5" customHeight="1" x14ac:dyDescent="0.25">
      <c r="A282" s="5"/>
      <c r="B282" s="511" t="s">
        <v>147</v>
      </c>
      <c r="C282" s="512"/>
      <c r="D282" s="594" t="s">
        <v>530</v>
      </c>
      <c r="E282" s="594"/>
      <c r="F282" s="594"/>
      <c r="G282" s="594"/>
      <c r="H282" s="594"/>
      <c r="I282" s="595"/>
      <c r="J282" s="5"/>
      <c r="K282" s="93">
        <v>6.3</v>
      </c>
      <c r="L282" s="93" t="s">
        <v>182</v>
      </c>
      <c r="M282" s="346"/>
      <c r="N282" s="346"/>
      <c r="O282" s="346"/>
    </row>
    <row r="283" spans="1:15" s="104" customFormat="1" ht="17.25" customHeight="1" x14ac:dyDescent="0.2">
      <c r="A283" s="19"/>
      <c r="B283" s="501" t="s">
        <v>208</v>
      </c>
      <c r="C283" s="502"/>
      <c r="D283" s="503" t="s">
        <v>397</v>
      </c>
      <c r="E283" s="503"/>
      <c r="F283" s="503"/>
      <c r="G283" s="503"/>
      <c r="H283" s="503"/>
      <c r="I283" s="504"/>
      <c r="J283" s="19"/>
      <c r="K283" s="93">
        <v>6.3</v>
      </c>
      <c r="L283" s="93" t="s">
        <v>182</v>
      </c>
      <c r="M283" s="343"/>
      <c r="N283" s="343"/>
      <c r="O283" s="343"/>
    </row>
    <row r="284" spans="1:15" s="104" customFormat="1" ht="17.25" customHeight="1" x14ac:dyDescent="0.2">
      <c r="A284" s="19"/>
      <c r="B284" s="376" t="s">
        <v>241</v>
      </c>
      <c r="C284" s="377"/>
      <c r="D284" s="338" t="s">
        <v>531</v>
      </c>
      <c r="E284" s="296"/>
      <c r="F284" s="296"/>
      <c r="G284" s="296"/>
      <c r="H284" s="296"/>
      <c r="I284" s="297"/>
      <c r="J284" s="19"/>
      <c r="K284" s="93">
        <v>6.3</v>
      </c>
      <c r="L284" s="93" t="s">
        <v>182</v>
      </c>
      <c r="M284" s="343"/>
      <c r="N284" s="343"/>
      <c r="O284" s="343"/>
    </row>
    <row r="285" spans="1:15" s="104" customFormat="1" ht="347.25" customHeight="1" x14ac:dyDescent="0.2">
      <c r="A285" s="19"/>
      <c r="B285" s="693" t="s">
        <v>212</v>
      </c>
      <c r="C285" s="694"/>
      <c r="D285" s="695" t="s">
        <v>532</v>
      </c>
      <c r="E285" s="696"/>
      <c r="F285" s="696"/>
      <c r="G285" s="696"/>
      <c r="H285" s="696"/>
      <c r="I285" s="697"/>
      <c r="J285" s="19"/>
      <c r="K285" s="93">
        <v>6.3</v>
      </c>
      <c r="L285" s="93" t="s">
        <v>182</v>
      </c>
      <c r="M285" s="343"/>
      <c r="N285" s="343"/>
      <c r="O285" s="343"/>
    </row>
    <row r="286" spans="1:15" s="34" customFormat="1" ht="20.25" customHeight="1" x14ac:dyDescent="0.2">
      <c r="A286" s="27"/>
      <c r="B286" s="501" t="s">
        <v>214</v>
      </c>
      <c r="C286" s="502"/>
      <c r="D286" s="503" t="s">
        <v>243</v>
      </c>
      <c r="E286" s="503"/>
      <c r="F286" s="503"/>
      <c r="G286" s="503"/>
      <c r="H286" s="503"/>
      <c r="I286" s="504"/>
      <c r="J286" s="2"/>
      <c r="K286" s="93">
        <v>6.3</v>
      </c>
      <c r="L286" s="93" t="s">
        <v>182</v>
      </c>
      <c r="M286" s="351"/>
      <c r="N286" s="351"/>
      <c r="O286" s="351"/>
    </row>
    <row r="287" spans="1:15" s="34" customFormat="1" ht="15.75" customHeight="1" thickBot="1" x14ac:dyDescent="0.25">
      <c r="A287" s="27"/>
      <c r="B287" s="507" t="s">
        <v>216</v>
      </c>
      <c r="C287" s="508"/>
      <c r="D287" s="509" t="s">
        <v>244</v>
      </c>
      <c r="E287" s="509"/>
      <c r="F287" s="509"/>
      <c r="G287" s="509"/>
      <c r="H287" s="509"/>
      <c r="I287" s="510"/>
      <c r="J287" s="2"/>
      <c r="K287" s="93">
        <v>6.3</v>
      </c>
      <c r="L287" s="93" t="s">
        <v>182</v>
      </c>
      <c r="M287" s="351"/>
      <c r="N287" s="351"/>
      <c r="O287" s="351"/>
    </row>
    <row r="288" spans="1:15" s="34" customFormat="1" ht="7.5" customHeight="1" thickBot="1" x14ac:dyDescent="0.25">
      <c r="A288" s="27"/>
      <c r="B288" s="172"/>
      <c r="C288" s="172"/>
      <c r="D288" s="23"/>
      <c r="E288" s="23"/>
      <c r="F288" s="23"/>
      <c r="G288" s="23"/>
      <c r="H288" s="23"/>
      <c r="I288" s="23"/>
      <c r="J288" s="2"/>
      <c r="K288" s="93">
        <v>6.3</v>
      </c>
      <c r="L288" s="93" t="s">
        <v>182</v>
      </c>
      <c r="M288" s="351"/>
      <c r="N288" s="351"/>
      <c r="O288" s="351"/>
    </row>
    <row r="289" spans="1:15" s="47" customFormat="1" ht="30" customHeight="1" x14ac:dyDescent="0.2">
      <c r="A289" s="61"/>
      <c r="B289" s="513" t="s">
        <v>218</v>
      </c>
      <c r="C289" s="514"/>
      <c r="D289" s="514"/>
      <c r="E289" s="286" t="s">
        <v>219</v>
      </c>
      <c r="F289" s="286" t="s">
        <v>220</v>
      </c>
      <c r="G289" s="286" t="s">
        <v>221</v>
      </c>
      <c r="H289" s="286" t="s">
        <v>222</v>
      </c>
      <c r="I289" s="173" t="s">
        <v>223</v>
      </c>
      <c r="J289" s="23"/>
      <c r="K289" s="93">
        <v>6.3</v>
      </c>
      <c r="L289" s="93" t="s">
        <v>182</v>
      </c>
      <c r="M289" s="352"/>
      <c r="N289" s="352"/>
      <c r="O289" s="352"/>
    </row>
    <row r="290" spans="1:15" s="27" customFormat="1" ht="63.75" customHeight="1" x14ac:dyDescent="0.2">
      <c r="B290" s="609" t="s">
        <v>183</v>
      </c>
      <c r="C290" s="610"/>
      <c r="D290" s="610"/>
      <c r="E290" s="497" t="s">
        <v>225</v>
      </c>
      <c r="F290" s="497" t="s">
        <v>226</v>
      </c>
      <c r="G290" s="153" t="s">
        <v>533</v>
      </c>
      <c r="H290" s="162">
        <v>0</v>
      </c>
      <c r="I290" s="621">
        <f>H298</f>
        <v>0</v>
      </c>
      <c r="K290" s="93">
        <v>6.3</v>
      </c>
      <c r="L290" s="93" t="s">
        <v>182</v>
      </c>
      <c r="M290" s="341"/>
      <c r="N290" s="341"/>
      <c r="O290" s="341"/>
    </row>
    <row r="291" spans="1:15" s="27" customFormat="1" ht="55.5" customHeight="1" x14ac:dyDescent="0.2">
      <c r="B291" s="609"/>
      <c r="C291" s="610"/>
      <c r="D291" s="610"/>
      <c r="E291" s="500"/>
      <c r="F291" s="500"/>
      <c r="G291" s="153" t="s">
        <v>534</v>
      </c>
      <c r="H291" s="163">
        <v>2</v>
      </c>
      <c r="I291" s="621"/>
      <c r="K291" s="93">
        <v>6.3</v>
      </c>
      <c r="L291" s="93" t="s">
        <v>182</v>
      </c>
      <c r="M291" s="341"/>
      <c r="N291" s="341"/>
      <c r="O291" s="341"/>
    </row>
    <row r="292" spans="1:15" s="27" customFormat="1" ht="54.75" customHeight="1" x14ac:dyDescent="0.2">
      <c r="B292" s="609"/>
      <c r="C292" s="610"/>
      <c r="D292" s="610"/>
      <c r="E292" s="500"/>
      <c r="F292" s="500"/>
      <c r="G292" s="153" t="s">
        <v>535</v>
      </c>
      <c r="H292" s="164">
        <v>4</v>
      </c>
      <c r="I292" s="621"/>
      <c r="K292" s="93">
        <v>6.3</v>
      </c>
      <c r="L292" s="93" t="s">
        <v>182</v>
      </c>
      <c r="M292" s="341"/>
      <c r="N292" s="341"/>
      <c r="O292" s="341"/>
    </row>
    <row r="293" spans="1:15" s="103" customFormat="1" ht="58.5" customHeight="1" x14ac:dyDescent="0.25">
      <c r="A293" s="27"/>
      <c r="B293" s="609"/>
      <c r="C293" s="610"/>
      <c r="D293" s="610"/>
      <c r="E293" s="500"/>
      <c r="F293" s="500"/>
      <c r="G293" s="153" t="s">
        <v>536</v>
      </c>
      <c r="H293" s="165">
        <v>6</v>
      </c>
      <c r="I293" s="621"/>
      <c r="J293" s="27"/>
      <c r="K293" s="93">
        <v>6.3</v>
      </c>
      <c r="L293" s="93" t="s">
        <v>182</v>
      </c>
      <c r="M293" s="342"/>
      <c r="N293" s="342"/>
      <c r="O293" s="342"/>
    </row>
    <row r="294" spans="1:15" s="25" customFormat="1" ht="57.75" customHeight="1" x14ac:dyDescent="0.2">
      <c r="A294" s="27"/>
      <c r="B294" s="609"/>
      <c r="C294" s="610"/>
      <c r="D294" s="610"/>
      <c r="E294" s="500"/>
      <c r="F294" s="500"/>
      <c r="G294" s="153" t="s">
        <v>537</v>
      </c>
      <c r="H294" s="166">
        <v>8</v>
      </c>
      <c r="I294" s="621"/>
      <c r="J294" s="27"/>
      <c r="K294" s="93">
        <v>6.3</v>
      </c>
      <c r="L294" s="93" t="s">
        <v>182</v>
      </c>
      <c r="M294" s="344"/>
      <c r="N294" s="344"/>
      <c r="O294" s="344"/>
    </row>
    <row r="295" spans="1:15" s="27" customFormat="1" ht="71.25" customHeight="1" thickBot="1" x14ac:dyDescent="0.25">
      <c r="B295" s="611"/>
      <c r="C295" s="612"/>
      <c r="D295" s="612"/>
      <c r="E295" s="499"/>
      <c r="F295" s="499"/>
      <c r="G295" s="154" t="s">
        <v>317</v>
      </c>
      <c r="H295" s="170">
        <v>10</v>
      </c>
      <c r="I295" s="622"/>
      <c r="K295" s="93">
        <v>6.3</v>
      </c>
      <c r="L295" s="93" t="s">
        <v>182</v>
      </c>
      <c r="M295" s="341"/>
      <c r="N295" s="341"/>
      <c r="O295" s="341"/>
    </row>
    <row r="296" spans="1:15" s="27" customFormat="1" ht="7.5" customHeight="1" thickBot="1" x14ac:dyDescent="0.25">
      <c r="B296" s="555"/>
      <c r="C296" s="555"/>
      <c r="D296" s="555"/>
      <c r="E296" s="555"/>
      <c r="F296" s="555"/>
      <c r="G296" s="555"/>
      <c r="H296" s="555"/>
      <c r="I296" s="555"/>
      <c r="K296" s="93">
        <v>6.3</v>
      </c>
      <c r="L296" s="93" t="s">
        <v>182</v>
      </c>
      <c r="M296" s="341"/>
      <c r="N296" s="341"/>
      <c r="O296" s="341"/>
    </row>
    <row r="297" spans="1:15" s="34" customFormat="1" ht="22.15" customHeight="1" thickBot="1" x14ac:dyDescent="0.25">
      <c r="A297" s="26"/>
      <c r="B297" s="487" t="s">
        <v>252</v>
      </c>
      <c r="C297" s="488"/>
      <c r="D297" s="488"/>
      <c r="E297" s="488"/>
      <c r="F297" s="488"/>
      <c r="G297" s="488"/>
      <c r="H297" s="488"/>
      <c r="I297" s="689"/>
      <c r="J297" s="26"/>
      <c r="K297" s="93">
        <v>6.3</v>
      </c>
      <c r="L297" s="93" t="s">
        <v>182</v>
      </c>
      <c r="M297" s="351"/>
      <c r="N297" s="351"/>
      <c r="O297" s="351"/>
    </row>
    <row r="298" spans="1:15" s="29" customFormat="1" ht="16.149999999999999" customHeight="1" thickBot="1" x14ac:dyDescent="0.25">
      <c r="A298" s="34"/>
      <c r="B298" s="49" t="s">
        <v>182</v>
      </c>
      <c r="C298" s="683" t="s">
        <v>235</v>
      </c>
      <c r="D298" s="684"/>
      <c r="E298" s="684"/>
      <c r="F298" s="684"/>
      <c r="G298" s="684"/>
      <c r="H298" s="685"/>
      <c r="I298" s="686"/>
      <c r="K298" s="93">
        <v>6.3</v>
      </c>
      <c r="L298" s="93" t="s">
        <v>182</v>
      </c>
      <c r="M298" s="355"/>
      <c r="N298" s="347"/>
      <c r="O298" s="347"/>
    </row>
    <row r="299" spans="1:15" ht="69" customHeight="1" thickBot="1" x14ac:dyDescent="0.25">
      <c r="A299" s="47"/>
      <c r="B299" s="65" t="s">
        <v>237</v>
      </c>
      <c r="C299" s="49" t="s">
        <v>182</v>
      </c>
      <c r="D299" s="545"/>
      <c r="E299" s="545"/>
      <c r="F299" s="545"/>
      <c r="G299" s="545"/>
      <c r="H299" s="545"/>
      <c r="I299" s="546"/>
      <c r="J299" s="51"/>
      <c r="K299" s="93">
        <v>6.3</v>
      </c>
      <c r="L299" s="93" t="s">
        <v>182</v>
      </c>
    </row>
    <row r="300" spans="1:15" s="34" customFormat="1" ht="7.5" customHeight="1" thickBot="1" x14ac:dyDescent="0.3">
      <c r="A300" s="48"/>
      <c r="B300" s="48"/>
      <c r="C300" s="48"/>
      <c r="D300" s="48"/>
      <c r="E300" s="48"/>
      <c r="F300" s="48"/>
      <c r="G300" s="48"/>
      <c r="H300" s="48"/>
      <c r="I300" s="48"/>
      <c r="J300" s="48"/>
      <c r="K300" s="93">
        <v>6.3</v>
      </c>
      <c r="L300" s="93" t="s">
        <v>182</v>
      </c>
      <c r="M300" s="351"/>
      <c r="N300" s="351"/>
      <c r="O300" s="351"/>
    </row>
    <row r="301" spans="1:15" ht="69" customHeight="1" thickBot="1" x14ac:dyDescent="0.25">
      <c r="A301" s="47"/>
      <c r="B301" s="65" t="s">
        <v>239</v>
      </c>
      <c r="C301" s="49" t="s">
        <v>182</v>
      </c>
      <c r="D301" s="545"/>
      <c r="E301" s="545"/>
      <c r="F301" s="545"/>
      <c r="G301" s="545"/>
      <c r="H301" s="545"/>
      <c r="I301" s="546"/>
      <c r="J301" s="51"/>
      <c r="K301" s="93">
        <v>6.3</v>
      </c>
      <c r="L301" s="93" t="s">
        <v>182</v>
      </c>
    </row>
    <row r="302" spans="1:15" s="34" customFormat="1" ht="7.5" customHeight="1" x14ac:dyDescent="0.25">
      <c r="A302" s="48"/>
      <c r="B302" s="48"/>
      <c r="C302" s="48"/>
      <c r="D302" s="48"/>
      <c r="E302" s="48"/>
      <c r="F302" s="48"/>
      <c r="G302" s="48"/>
      <c r="H302" s="48"/>
      <c r="I302" s="48"/>
      <c r="J302" s="48"/>
      <c r="K302" s="93">
        <v>6.3</v>
      </c>
      <c r="L302" s="93" t="s">
        <v>182</v>
      </c>
      <c r="M302" s="351"/>
      <c r="N302" s="351"/>
      <c r="O302" s="351"/>
    </row>
    <row r="303" spans="1:15" s="48" customFormat="1" ht="17.25" hidden="1" customHeight="1" x14ac:dyDescent="0.25">
      <c r="A303" s="27"/>
      <c r="B303" s="690" t="s">
        <v>205</v>
      </c>
      <c r="C303" s="691"/>
      <c r="D303" s="691"/>
      <c r="E303" s="691"/>
      <c r="F303" s="691"/>
      <c r="G303" s="691"/>
      <c r="H303" s="691"/>
      <c r="I303" s="692"/>
      <c r="J303" s="27"/>
      <c r="K303" s="93">
        <v>6.3</v>
      </c>
      <c r="L303" s="93" t="s">
        <v>182</v>
      </c>
      <c r="M303" s="350"/>
      <c r="N303" s="350"/>
      <c r="O303" s="350"/>
    </row>
    <row r="304" spans="1:15" s="26" customFormat="1" ht="22.5" hidden="1" customHeight="1" x14ac:dyDescent="0.25">
      <c r="A304" s="5"/>
      <c r="B304" s="511" t="s">
        <v>147</v>
      </c>
      <c r="C304" s="512"/>
      <c r="D304" s="594" t="s">
        <v>538</v>
      </c>
      <c r="E304" s="594"/>
      <c r="F304" s="594"/>
      <c r="G304" s="594"/>
      <c r="H304" s="594"/>
      <c r="I304" s="595"/>
      <c r="J304" s="5"/>
      <c r="K304" s="93">
        <v>6.3</v>
      </c>
      <c r="L304" s="93" t="s">
        <v>182</v>
      </c>
      <c r="M304" s="346"/>
      <c r="N304" s="346"/>
      <c r="O304" s="346"/>
    </row>
    <row r="305" spans="1:15" s="104" customFormat="1" ht="17.25" hidden="1" customHeight="1" x14ac:dyDescent="0.2">
      <c r="A305" s="19"/>
      <c r="B305" s="501" t="s">
        <v>208</v>
      </c>
      <c r="C305" s="502"/>
      <c r="D305" s="503" t="s">
        <v>397</v>
      </c>
      <c r="E305" s="503"/>
      <c r="F305" s="503"/>
      <c r="G305" s="503"/>
      <c r="H305" s="503"/>
      <c r="I305" s="504"/>
      <c r="J305" s="19"/>
      <c r="K305" s="93">
        <v>6.3</v>
      </c>
      <c r="L305" s="93" t="s">
        <v>182</v>
      </c>
      <c r="M305" s="343"/>
      <c r="N305" s="343"/>
      <c r="O305" s="343"/>
    </row>
    <row r="306" spans="1:15" s="104" customFormat="1" ht="17.25" hidden="1" customHeight="1" x14ac:dyDescent="0.2">
      <c r="A306" s="19"/>
      <c r="B306" s="376" t="s">
        <v>241</v>
      </c>
      <c r="C306" s="377"/>
      <c r="D306" s="338" t="s">
        <v>531</v>
      </c>
      <c r="E306" s="296"/>
      <c r="F306" s="296"/>
      <c r="G306" s="296"/>
      <c r="H306" s="296"/>
      <c r="I306" s="297"/>
      <c r="J306" s="19"/>
      <c r="K306" s="93">
        <v>6.3</v>
      </c>
      <c r="L306" s="93" t="s">
        <v>182</v>
      </c>
      <c r="M306" s="343"/>
      <c r="N306" s="343"/>
      <c r="O306" s="343"/>
    </row>
    <row r="307" spans="1:15" s="104" customFormat="1" ht="347.25" hidden="1" customHeight="1" x14ac:dyDescent="0.2">
      <c r="A307" s="19"/>
      <c r="B307" s="693" t="s">
        <v>212</v>
      </c>
      <c r="C307" s="694"/>
      <c r="D307" s="695" t="s">
        <v>539</v>
      </c>
      <c r="E307" s="696"/>
      <c r="F307" s="696"/>
      <c r="G307" s="696"/>
      <c r="H307" s="696"/>
      <c r="I307" s="697"/>
      <c r="J307" s="19"/>
      <c r="K307" s="93">
        <v>6.3</v>
      </c>
      <c r="L307" s="93" t="s">
        <v>182</v>
      </c>
      <c r="M307" s="343"/>
      <c r="N307" s="343"/>
      <c r="O307" s="343"/>
    </row>
    <row r="308" spans="1:15" s="34" customFormat="1" ht="20.25" hidden="1" customHeight="1" x14ac:dyDescent="0.2">
      <c r="A308" s="27"/>
      <c r="B308" s="501" t="s">
        <v>214</v>
      </c>
      <c r="C308" s="502"/>
      <c r="D308" s="503" t="s">
        <v>540</v>
      </c>
      <c r="E308" s="503"/>
      <c r="F308" s="503"/>
      <c r="G308" s="503"/>
      <c r="H308" s="503"/>
      <c r="I308" s="504"/>
      <c r="J308" s="2"/>
      <c r="K308" s="93">
        <v>6.3</v>
      </c>
      <c r="L308" s="93" t="s">
        <v>182</v>
      </c>
      <c r="M308" s="351"/>
      <c r="N308" s="351"/>
      <c r="O308" s="351"/>
    </row>
    <row r="309" spans="1:15" s="34" customFormat="1" ht="15.75" hidden="1" customHeight="1" thickBot="1" x14ac:dyDescent="0.25">
      <c r="A309" s="27"/>
      <c r="B309" s="507" t="s">
        <v>216</v>
      </c>
      <c r="C309" s="508"/>
      <c r="D309" s="687" t="s">
        <v>541</v>
      </c>
      <c r="E309" s="687"/>
      <c r="F309" s="687"/>
      <c r="G309" s="687"/>
      <c r="H309" s="687"/>
      <c r="I309" s="688"/>
      <c r="J309" s="2"/>
      <c r="K309" s="93">
        <v>6.3</v>
      </c>
      <c r="L309" s="93" t="s">
        <v>182</v>
      </c>
      <c r="M309" s="351"/>
      <c r="N309" s="351"/>
      <c r="O309" s="351"/>
    </row>
    <row r="310" spans="1:15" s="34" customFormat="1" ht="7.5" hidden="1" customHeight="1" thickBot="1" x14ac:dyDescent="0.25">
      <c r="A310" s="27"/>
      <c r="B310" s="172"/>
      <c r="C310" s="172"/>
      <c r="D310" s="23"/>
      <c r="E310" s="23"/>
      <c r="F310" s="23"/>
      <c r="G310" s="23"/>
      <c r="H310" s="23"/>
      <c r="I310" s="23"/>
      <c r="J310" s="2"/>
      <c r="K310" s="93">
        <v>6.3</v>
      </c>
      <c r="L310" s="93" t="s">
        <v>182</v>
      </c>
      <c r="M310" s="351"/>
      <c r="N310" s="351"/>
      <c r="O310" s="351"/>
    </row>
    <row r="311" spans="1:15" s="47" customFormat="1" ht="30" hidden="1" customHeight="1" x14ac:dyDescent="0.2">
      <c r="A311" s="61"/>
      <c r="B311" s="513" t="s">
        <v>218</v>
      </c>
      <c r="C311" s="514"/>
      <c r="D311" s="514"/>
      <c r="E311" s="286" t="s">
        <v>219</v>
      </c>
      <c r="F311" s="286" t="s">
        <v>220</v>
      </c>
      <c r="G311" s="286" t="s">
        <v>221</v>
      </c>
      <c r="H311" s="286" t="s">
        <v>222</v>
      </c>
      <c r="I311" s="173" t="s">
        <v>223</v>
      </c>
      <c r="J311" s="23"/>
      <c r="K311" s="93">
        <v>6.3</v>
      </c>
      <c r="L311" s="93" t="s">
        <v>182</v>
      </c>
      <c r="M311" s="352"/>
      <c r="N311" s="352"/>
      <c r="O311" s="352"/>
    </row>
    <row r="312" spans="1:15" s="27" customFormat="1" ht="63.75" hidden="1" customHeight="1" thickBot="1" x14ac:dyDescent="0.25">
      <c r="B312" s="609" t="s">
        <v>542</v>
      </c>
      <c r="C312" s="610"/>
      <c r="D312" s="610"/>
      <c r="E312" s="497" t="s">
        <v>225</v>
      </c>
      <c r="F312" s="497" t="s">
        <v>226</v>
      </c>
      <c r="G312" s="339" t="s">
        <v>543</v>
      </c>
      <c r="H312" s="162">
        <v>0</v>
      </c>
      <c r="I312" s="621" t="str">
        <f>H320</f>
        <v>N/A</v>
      </c>
      <c r="K312" s="93">
        <v>6.3</v>
      </c>
      <c r="L312" s="93" t="s">
        <v>182</v>
      </c>
      <c r="M312" s="341"/>
      <c r="N312" s="341"/>
      <c r="O312" s="341"/>
    </row>
    <row r="313" spans="1:15" s="27" customFormat="1" ht="55.5" hidden="1" customHeight="1" thickBot="1" x14ac:dyDescent="0.25">
      <c r="B313" s="609"/>
      <c r="C313" s="610"/>
      <c r="D313" s="610"/>
      <c r="E313" s="500"/>
      <c r="F313" s="500"/>
      <c r="G313" s="340" t="s">
        <v>544</v>
      </c>
      <c r="H313" s="163">
        <v>2</v>
      </c>
      <c r="I313" s="621"/>
      <c r="K313" s="93">
        <v>6.3</v>
      </c>
      <c r="L313" s="93" t="s">
        <v>182</v>
      </c>
      <c r="M313" s="341"/>
      <c r="N313" s="341"/>
      <c r="O313" s="341"/>
    </row>
    <row r="314" spans="1:15" s="27" customFormat="1" ht="54.75" hidden="1" customHeight="1" thickBot="1" x14ac:dyDescent="0.25">
      <c r="B314" s="609"/>
      <c r="C314" s="610"/>
      <c r="D314" s="610"/>
      <c r="E314" s="500"/>
      <c r="F314" s="500"/>
      <c r="G314" s="340" t="s">
        <v>545</v>
      </c>
      <c r="H314" s="164">
        <v>4</v>
      </c>
      <c r="I314" s="621"/>
      <c r="K314" s="93">
        <v>6.3</v>
      </c>
      <c r="L314" s="93" t="s">
        <v>182</v>
      </c>
      <c r="M314" s="341"/>
      <c r="N314" s="341"/>
      <c r="O314" s="341"/>
    </row>
    <row r="315" spans="1:15" s="103" customFormat="1" ht="58.5" hidden="1" customHeight="1" thickBot="1" x14ac:dyDescent="0.3">
      <c r="A315" s="27"/>
      <c r="B315" s="609"/>
      <c r="C315" s="610"/>
      <c r="D315" s="610"/>
      <c r="E315" s="500"/>
      <c r="F315" s="500"/>
      <c r="G315" s="340" t="s">
        <v>546</v>
      </c>
      <c r="H315" s="165">
        <v>6</v>
      </c>
      <c r="I315" s="621"/>
      <c r="J315" s="27"/>
      <c r="K315" s="93">
        <v>6.3</v>
      </c>
      <c r="L315" s="93" t="s">
        <v>182</v>
      </c>
      <c r="M315" s="342"/>
      <c r="N315" s="342"/>
      <c r="O315" s="342"/>
    </row>
    <row r="316" spans="1:15" s="25" customFormat="1" ht="57.75" hidden="1" customHeight="1" thickBot="1" x14ac:dyDescent="0.25">
      <c r="A316" s="27"/>
      <c r="B316" s="609"/>
      <c r="C316" s="610"/>
      <c r="D316" s="610"/>
      <c r="E316" s="500"/>
      <c r="F316" s="500"/>
      <c r="G316" s="340" t="s">
        <v>547</v>
      </c>
      <c r="H316" s="166">
        <v>8</v>
      </c>
      <c r="I316" s="621"/>
      <c r="J316" s="27"/>
      <c r="K316" s="93">
        <v>6.3</v>
      </c>
      <c r="L316" s="93" t="s">
        <v>182</v>
      </c>
      <c r="M316" s="344"/>
      <c r="N316" s="344"/>
      <c r="O316" s="344"/>
    </row>
    <row r="317" spans="1:15" s="27" customFormat="1" ht="71.25" hidden="1" customHeight="1" thickBot="1" x14ac:dyDescent="0.25">
      <c r="B317" s="611"/>
      <c r="C317" s="612"/>
      <c r="D317" s="612"/>
      <c r="E317" s="499"/>
      <c r="F317" s="499"/>
      <c r="G317" s="340" t="s">
        <v>548</v>
      </c>
      <c r="H317" s="170">
        <v>10</v>
      </c>
      <c r="I317" s="622"/>
      <c r="K317" s="93">
        <v>6.3</v>
      </c>
      <c r="L317" s="93" t="s">
        <v>182</v>
      </c>
      <c r="M317" s="341"/>
      <c r="N317" s="341"/>
      <c r="O317" s="341"/>
    </row>
    <row r="318" spans="1:15" s="27" customFormat="1" ht="7.5" hidden="1" customHeight="1" thickBot="1" x14ac:dyDescent="0.25">
      <c r="B318" s="555"/>
      <c r="C318" s="555"/>
      <c r="D318" s="555"/>
      <c r="E318" s="555"/>
      <c r="F318" s="555"/>
      <c r="G318" s="555"/>
      <c r="H318" s="555"/>
      <c r="I318" s="555"/>
      <c r="K318" s="93">
        <v>6.3</v>
      </c>
      <c r="L318" s="93" t="s">
        <v>182</v>
      </c>
      <c r="M318" s="341"/>
      <c r="N318" s="341"/>
      <c r="O318" s="341"/>
    </row>
    <row r="319" spans="1:15" s="34" customFormat="1" ht="22.15" hidden="1" customHeight="1" thickBot="1" x14ac:dyDescent="0.25">
      <c r="A319" s="26"/>
      <c r="B319" s="487" t="s">
        <v>252</v>
      </c>
      <c r="C319" s="488"/>
      <c r="D319" s="488"/>
      <c r="E319" s="488"/>
      <c r="F319" s="488"/>
      <c r="G319" s="488"/>
      <c r="H319" s="488"/>
      <c r="I319" s="689"/>
      <c r="J319" s="26"/>
      <c r="K319" s="93">
        <v>6.3</v>
      </c>
      <c r="L319" s="93" t="s">
        <v>182</v>
      </c>
      <c r="M319" s="351"/>
      <c r="N319" s="351"/>
      <c r="O319" s="351"/>
    </row>
    <row r="320" spans="1:15" s="29" customFormat="1" ht="16.149999999999999" hidden="1" customHeight="1" thickBot="1" x14ac:dyDescent="0.25">
      <c r="A320" s="34"/>
      <c r="B320" s="49" t="s">
        <v>185</v>
      </c>
      <c r="C320" s="683" t="s">
        <v>235</v>
      </c>
      <c r="D320" s="684"/>
      <c r="E320" s="684"/>
      <c r="F320" s="684"/>
      <c r="G320" s="684"/>
      <c r="H320" s="685" t="s">
        <v>236</v>
      </c>
      <c r="I320" s="686"/>
      <c r="K320" s="93">
        <v>6.3</v>
      </c>
      <c r="L320" s="93" t="s">
        <v>182</v>
      </c>
      <c r="M320" s="355"/>
      <c r="N320" s="347"/>
      <c r="O320" s="347"/>
    </row>
    <row r="321" spans="1:15" ht="69" hidden="1" customHeight="1" thickBot="1" x14ac:dyDescent="0.25">
      <c r="A321" s="47"/>
      <c r="B321" s="65" t="s">
        <v>237</v>
      </c>
      <c r="C321" s="49" t="s">
        <v>185</v>
      </c>
      <c r="D321" s="545" t="s">
        <v>238</v>
      </c>
      <c r="E321" s="545"/>
      <c r="F321" s="545"/>
      <c r="G321" s="545"/>
      <c r="H321" s="545"/>
      <c r="I321" s="546"/>
      <c r="J321" s="51"/>
      <c r="K321" s="93">
        <v>6.3</v>
      </c>
      <c r="L321" s="93" t="s">
        <v>182</v>
      </c>
    </row>
    <row r="322" spans="1:15" s="34" customFormat="1" ht="7.5" hidden="1" customHeight="1" thickBot="1" x14ac:dyDescent="0.3">
      <c r="A322" s="48"/>
      <c r="B322" s="48"/>
      <c r="C322" s="48"/>
      <c r="D322" s="48"/>
      <c r="E322" s="48"/>
      <c r="F322" s="48"/>
      <c r="G322" s="48"/>
      <c r="H322" s="48"/>
      <c r="I322" s="48"/>
      <c r="J322" s="48"/>
      <c r="K322" s="93">
        <v>6.3</v>
      </c>
      <c r="L322" s="93" t="s">
        <v>182</v>
      </c>
      <c r="M322" s="351"/>
      <c r="N322" s="351"/>
      <c r="O322" s="351"/>
    </row>
    <row r="323" spans="1:15" ht="69" hidden="1" customHeight="1" thickBot="1" x14ac:dyDescent="0.25">
      <c r="A323" s="47"/>
      <c r="B323" s="65" t="s">
        <v>239</v>
      </c>
      <c r="C323" s="49" t="s">
        <v>549</v>
      </c>
      <c r="D323" s="545" t="s">
        <v>238</v>
      </c>
      <c r="E323" s="545"/>
      <c r="F323" s="545"/>
      <c r="G323" s="545"/>
      <c r="H323" s="545"/>
      <c r="I323" s="546"/>
      <c r="J323" s="51"/>
      <c r="K323" s="93">
        <v>6.3</v>
      </c>
      <c r="L323" s="93" t="s">
        <v>182</v>
      </c>
    </row>
    <row r="324" spans="1:15" s="34" customFormat="1" ht="7.9" hidden="1" customHeight="1" thickBot="1" x14ac:dyDescent="0.25">
      <c r="A324" s="27"/>
      <c r="B324" s="172"/>
      <c r="C324" s="172"/>
      <c r="D324" s="23"/>
      <c r="E324" s="23"/>
      <c r="F324" s="23"/>
      <c r="G324" s="23"/>
      <c r="H324" s="23"/>
      <c r="I324" s="23"/>
      <c r="J324" s="2"/>
      <c r="K324" s="93">
        <v>6.3</v>
      </c>
      <c r="L324" s="93" t="s">
        <v>182</v>
      </c>
      <c r="M324" s="351"/>
      <c r="N324" s="351"/>
      <c r="O324" s="351"/>
    </row>
    <row r="325" spans="1:15" s="48" customFormat="1" ht="17.25" hidden="1" customHeight="1" x14ac:dyDescent="0.25">
      <c r="A325" s="27"/>
      <c r="B325" s="690" t="s">
        <v>205</v>
      </c>
      <c r="C325" s="691"/>
      <c r="D325" s="691"/>
      <c r="E325" s="691"/>
      <c r="F325" s="691"/>
      <c r="G325" s="691"/>
      <c r="H325" s="691"/>
      <c r="I325" s="692"/>
      <c r="J325" s="27"/>
      <c r="K325" s="93">
        <v>6.3</v>
      </c>
      <c r="L325" s="93" t="s">
        <v>182</v>
      </c>
      <c r="M325" s="350"/>
      <c r="N325" s="350"/>
      <c r="O325" s="350"/>
    </row>
    <row r="326" spans="1:15" s="26" customFormat="1" ht="22.5" hidden="1" customHeight="1" x14ac:dyDescent="0.25">
      <c r="A326" s="5"/>
      <c r="B326" s="511" t="s">
        <v>147</v>
      </c>
      <c r="C326" s="512"/>
      <c r="D326" s="594" t="s">
        <v>550</v>
      </c>
      <c r="E326" s="594"/>
      <c r="F326" s="594"/>
      <c r="G326" s="594"/>
      <c r="H326" s="594"/>
      <c r="I326" s="595"/>
      <c r="J326" s="5"/>
      <c r="K326" s="93">
        <v>6.3</v>
      </c>
      <c r="L326" s="93" t="s">
        <v>182</v>
      </c>
      <c r="M326" s="346"/>
      <c r="N326" s="346"/>
      <c r="O326" s="346"/>
    </row>
    <row r="327" spans="1:15" s="104" customFormat="1" ht="17.25" hidden="1" customHeight="1" x14ac:dyDescent="0.2">
      <c r="A327" s="19"/>
      <c r="B327" s="501" t="s">
        <v>208</v>
      </c>
      <c r="C327" s="502"/>
      <c r="D327" s="503" t="s">
        <v>152</v>
      </c>
      <c r="E327" s="503"/>
      <c r="F327" s="503"/>
      <c r="G327" s="503"/>
      <c r="H327" s="503"/>
      <c r="I327" s="504"/>
      <c r="J327" s="19"/>
      <c r="K327" s="93">
        <v>6.3</v>
      </c>
      <c r="L327" s="93" t="s">
        <v>182</v>
      </c>
      <c r="M327" s="343"/>
      <c r="N327" s="343"/>
      <c r="O327" s="343"/>
    </row>
    <row r="328" spans="1:15" s="104" customFormat="1" ht="17.25" hidden="1" customHeight="1" x14ac:dyDescent="0.2">
      <c r="A328" s="19"/>
      <c r="B328" s="376" t="s">
        <v>241</v>
      </c>
      <c r="C328" s="377"/>
      <c r="D328" s="338" t="s">
        <v>531</v>
      </c>
      <c r="E328" s="296"/>
      <c r="F328" s="296"/>
      <c r="G328" s="296"/>
      <c r="H328" s="296"/>
      <c r="I328" s="297"/>
      <c r="J328" s="19"/>
      <c r="K328" s="93">
        <v>6.3</v>
      </c>
      <c r="L328" s="93" t="s">
        <v>182</v>
      </c>
      <c r="M328" s="343"/>
      <c r="N328" s="343"/>
      <c r="O328" s="343"/>
    </row>
    <row r="329" spans="1:15" s="104" customFormat="1" ht="192" hidden="1" customHeight="1" x14ac:dyDescent="0.2">
      <c r="A329" s="19"/>
      <c r="B329" s="693" t="s">
        <v>212</v>
      </c>
      <c r="C329" s="694"/>
      <c r="D329" s="695" t="s">
        <v>551</v>
      </c>
      <c r="E329" s="696"/>
      <c r="F329" s="696"/>
      <c r="G329" s="696"/>
      <c r="H329" s="696"/>
      <c r="I329" s="697"/>
      <c r="J329" s="19"/>
      <c r="K329" s="93">
        <v>6.3</v>
      </c>
      <c r="L329" s="93" t="s">
        <v>182</v>
      </c>
      <c r="M329" s="343"/>
      <c r="N329" s="343"/>
      <c r="O329" s="343"/>
    </row>
    <row r="330" spans="1:15" s="34" customFormat="1" ht="20.25" hidden="1" customHeight="1" x14ac:dyDescent="0.2">
      <c r="A330" s="27"/>
      <c r="B330" s="501" t="s">
        <v>214</v>
      </c>
      <c r="C330" s="502"/>
      <c r="D330" s="503" t="s">
        <v>552</v>
      </c>
      <c r="E330" s="503"/>
      <c r="F330" s="503"/>
      <c r="G330" s="503"/>
      <c r="H330" s="503"/>
      <c r="I330" s="504"/>
      <c r="J330" s="2"/>
      <c r="K330" s="93">
        <v>6.3</v>
      </c>
      <c r="L330" s="93" t="s">
        <v>182</v>
      </c>
      <c r="M330" s="351"/>
      <c r="N330" s="351"/>
      <c r="O330" s="351"/>
    </row>
    <row r="331" spans="1:15" s="34" customFormat="1" ht="15.75" hidden="1" customHeight="1" thickBot="1" x14ac:dyDescent="0.25">
      <c r="A331" s="27"/>
      <c r="B331" s="507" t="s">
        <v>216</v>
      </c>
      <c r="C331" s="508"/>
      <c r="D331" s="509" t="s">
        <v>323</v>
      </c>
      <c r="E331" s="509"/>
      <c r="F331" s="509"/>
      <c r="G331" s="509"/>
      <c r="H331" s="509"/>
      <c r="I331" s="510"/>
      <c r="J331" s="2"/>
      <c r="K331" s="93">
        <v>6.3</v>
      </c>
      <c r="L331" s="93" t="s">
        <v>182</v>
      </c>
      <c r="M331" s="351"/>
      <c r="N331" s="351"/>
      <c r="O331" s="351"/>
    </row>
    <row r="332" spans="1:15" s="34" customFormat="1" ht="7.5" hidden="1" customHeight="1" thickBot="1" x14ac:dyDescent="0.25">
      <c r="A332" s="27"/>
      <c r="B332" s="172"/>
      <c r="C332" s="172"/>
      <c r="D332" s="23"/>
      <c r="E332" s="23"/>
      <c r="F332" s="23"/>
      <c r="G332" s="23"/>
      <c r="H332" s="23"/>
      <c r="I332" s="23"/>
      <c r="J332" s="2"/>
      <c r="K332" s="93">
        <v>6.3</v>
      </c>
      <c r="L332" s="93" t="s">
        <v>182</v>
      </c>
      <c r="M332" s="351"/>
      <c r="N332" s="351"/>
      <c r="O332" s="351"/>
    </row>
    <row r="333" spans="1:15" s="47" customFormat="1" ht="30" hidden="1" customHeight="1" x14ac:dyDescent="0.2">
      <c r="A333" s="61"/>
      <c r="B333" s="513" t="s">
        <v>218</v>
      </c>
      <c r="C333" s="514"/>
      <c r="D333" s="514"/>
      <c r="E333" s="286" t="s">
        <v>219</v>
      </c>
      <c r="F333" s="286" t="s">
        <v>220</v>
      </c>
      <c r="G333" s="286" t="s">
        <v>221</v>
      </c>
      <c r="H333" s="286" t="s">
        <v>222</v>
      </c>
      <c r="I333" s="173" t="s">
        <v>223</v>
      </c>
      <c r="J333" s="23"/>
      <c r="K333" s="93">
        <v>6.3</v>
      </c>
      <c r="L333" s="93" t="s">
        <v>182</v>
      </c>
      <c r="M333" s="352"/>
      <c r="N333" s="352"/>
      <c r="O333" s="352"/>
    </row>
    <row r="334" spans="1:15" s="27" customFormat="1" ht="50.25" hidden="1" customHeight="1" x14ac:dyDescent="0.2">
      <c r="B334" s="609" t="s">
        <v>553</v>
      </c>
      <c r="C334" s="610"/>
      <c r="D334" s="610"/>
      <c r="E334" s="497" t="s">
        <v>225</v>
      </c>
      <c r="F334" s="497" t="s">
        <v>226</v>
      </c>
      <c r="G334" s="153" t="s">
        <v>554</v>
      </c>
      <c r="H334" s="162">
        <v>0</v>
      </c>
      <c r="I334" s="621" t="str">
        <f>H342</f>
        <v>N/A</v>
      </c>
      <c r="K334" s="93">
        <v>6.3</v>
      </c>
      <c r="L334" s="93" t="s">
        <v>182</v>
      </c>
      <c r="M334" s="341"/>
      <c r="N334" s="341"/>
      <c r="O334" s="341"/>
    </row>
    <row r="335" spans="1:15" s="27" customFormat="1" ht="50.25" hidden="1" customHeight="1" x14ac:dyDescent="0.2">
      <c r="B335" s="609"/>
      <c r="C335" s="610"/>
      <c r="D335" s="610"/>
      <c r="E335" s="500"/>
      <c r="F335" s="500"/>
      <c r="G335" s="153" t="s">
        <v>555</v>
      </c>
      <c r="H335" s="163">
        <v>2</v>
      </c>
      <c r="I335" s="621"/>
      <c r="K335" s="93">
        <v>6.3</v>
      </c>
      <c r="L335" s="93" t="s">
        <v>182</v>
      </c>
      <c r="M335" s="341"/>
      <c r="N335" s="341"/>
      <c r="O335" s="341"/>
    </row>
    <row r="336" spans="1:15" s="27" customFormat="1" ht="50.25" hidden="1" customHeight="1" x14ac:dyDescent="0.2">
      <c r="B336" s="609"/>
      <c r="C336" s="610"/>
      <c r="D336" s="610"/>
      <c r="E336" s="500"/>
      <c r="F336" s="500"/>
      <c r="G336" s="153" t="s">
        <v>556</v>
      </c>
      <c r="H336" s="164">
        <v>4</v>
      </c>
      <c r="I336" s="621"/>
      <c r="K336" s="93">
        <v>6.3</v>
      </c>
      <c r="L336" s="93" t="s">
        <v>182</v>
      </c>
      <c r="M336" s="341"/>
      <c r="N336" s="341"/>
      <c r="O336" s="341"/>
    </row>
    <row r="337" spans="1:15" s="103" customFormat="1" ht="50.25" hidden="1" customHeight="1" x14ac:dyDescent="0.25">
      <c r="A337" s="27"/>
      <c r="B337" s="609"/>
      <c r="C337" s="610"/>
      <c r="D337" s="610"/>
      <c r="E337" s="500"/>
      <c r="F337" s="500"/>
      <c r="G337" s="153" t="s">
        <v>557</v>
      </c>
      <c r="H337" s="165">
        <v>6</v>
      </c>
      <c r="I337" s="621"/>
      <c r="J337" s="27"/>
      <c r="K337" s="93">
        <v>6.3</v>
      </c>
      <c r="L337" s="93" t="s">
        <v>182</v>
      </c>
      <c r="M337" s="342"/>
      <c r="N337" s="342"/>
      <c r="O337" s="342"/>
    </row>
    <row r="338" spans="1:15" s="25" customFormat="1" ht="50.25" hidden="1" customHeight="1" x14ac:dyDescent="0.2">
      <c r="A338" s="27"/>
      <c r="B338" s="609"/>
      <c r="C338" s="610"/>
      <c r="D338" s="610"/>
      <c r="E338" s="500"/>
      <c r="F338" s="500"/>
      <c r="G338" s="153" t="s">
        <v>558</v>
      </c>
      <c r="H338" s="166">
        <v>8</v>
      </c>
      <c r="I338" s="621"/>
      <c r="J338" s="27"/>
      <c r="K338" s="93">
        <v>6.3</v>
      </c>
      <c r="L338" s="93" t="s">
        <v>182</v>
      </c>
      <c r="M338" s="344"/>
      <c r="N338" s="344"/>
      <c r="O338" s="344"/>
    </row>
    <row r="339" spans="1:15" s="27" customFormat="1" ht="50.25" hidden="1" customHeight="1" thickBot="1" x14ac:dyDescent="0.25">
      <c r="B339" s="611"/>
      <c r="C339" s="612"/>
      <c r="D339" s="612"/>
      <c r="E339" s="499"/>
      <c r="F339" s="499"/>
      <c r="G339" s="154" t="s">
        <v>559</v>
      </c>
      <c r="H339" s="170">
        <v>10</v>
      </c>
      <c r="I339" s="622"/>
      <c r="K339" s="93">
        <v>6.3</v>
      </c>
      <c r="L339" s="93" t="s">
        <v>182</v>
      </c>
      <c r="M339" s="341"/>
      <c r="N339" s="341"/>
      <c r="O339" s="341"/>
    </row>
    <row r="340" spans="1:15" s="27" customFormat="1" ht="7.5" hidden="1" customHeight="1" thickBot="1" x14ac:dyDescent="0.25">
      <c r="B340" s="555"/>
      <c r="C340" s="555"/>
      <c r="D340" s="555"/>
      <c r="E340" s="555"/>
      <c r="F340" s="555"/>
      <c r="G340" s="555"/>
      <c r="H340" s="555"/>
      <c r="I340" s="555"/>
      <c r="K340" s="93">
        <v>6.3</v>
      </c>
      <c r="L340" s="93" t="s">
        <v>182</v>
      </c>
      <c r="M340" s="341"/>
      <c r="N340" s="341"/>
      <c r="O340" s="341"/>
    </row>
    <row r="341" spans="1:15" s="34" customFormat="1" ht="22.15" hidden="1" customHeight="1" thickBot="1" x14ac:dyDescent="0.25">
      <c r="A341" s="26"/>
      <c r="B341" s="487" t="s">
        <v>252</v>
      </c>
      <c r="C341" s="488"/>
      <c r="D341" s="488"/>
      <c r="E341" s="488"/>
      <c r="F341" s="488"/>
      <c r="G341" s="488"/>
      <c r="H341" s="488"/>
      <c r="I341" s="689"/>
      <c r="J341" s="26"/>
      <c r="K341" s="93">
        <v>6.3</v>
      </c>
      <c r="L341" s="93" t="s">
        <v>182</v>
      </c>
      <c r="M341" s="351"/>
      <c r="N341" s="351"/>
      <c r="O341" s="351"/>
    </row>
    <row r="342" spans="1:15" s="29" customFormat="1" ht="16.149999999999999" hidden="1" customHeight="1" thickBot="1" x14ac:dyDescent="0.25">
      <c r="A342" s="34"/>
      <c r="B342" s="49" t="s">
        <v>560</v>
      </c>
      <c r="C342" s="683" t="s">
        <v>235</v>
      </c>
      <c r="D342" s="684"/>
      <c r="E342" s="684"/>
      <c r="F342" s="684"/>
      <c r="G342" s="684"/>
      <c r="H342" s="685" t="s">
        <v>236</v>
      </c>
      <c r="I342" s="686"/>
      <c r="K342" s="93">
        <v>6.3</v>
      </c>
      <c r="L342" s="93" t="s">
        <v>182</v>
      </c>
      <c r="M342" s="355"/>
      <c r="N342" s="347"/>
      <c r="O342" s="347"/>
    </row>
    <row r="343" spans="1:15" ht="69" hidden="1" customHeight="1" thickBot="1" x14ac:dyDescent="0.25">
      <c r="A343" s="47"/>
      <c r="B343" s="65" t="s">
        <v>237</v>
      </c>
      <c r="C343" s="49" t="s">
        <v>561</v>
      </c>
      <c r="D343" s="545" t="s">
        <v>238</v>
      </c>
      <c r="E343" s="545"/>
      <c r="F343" s="545"/>
      <c r="G343" s="545"/>
      <c r="H343" s="545"/>
      <c r="I343" s="546"/>
      <c r="J343" s="51"/>
      <c r="K343" s="93">
        <v>6.3</v>
      </c>
      <c r="L343" s="93" t="s">
        <v>182</v>
      </c>
    </row>
    <row r="344" spans="1:15" s="34" customFormat="1" ht="7.5" hidden="1" customHeight="1" thickBot="1" x14ac:dyDescent="0.3">
      <c r="A344" s="48"/>
      <c r="B344" s="48"/>
      <c r="C344" s="48"/>
      <c r="D344" s="48"/>
      <c r="E344" s="48"/>
      <c r="F344" s="48"/>
      <c r="G344" s="48"/>
      <c r="H344" s="48"/>
      <c r="I344" s="48"/>
      <c r="J344" s="48"/>
      <c r="K344" s="93">
        <v>6.3</v>
      </c>
      <c r="L344" s="93" t="s">
        <v>182</v>
      </c>
      <c r="M344" s="351"/>
      <c r="N344" s="351"/>
      <c r="O344" s="351"/>
    </row>
    <row r="345" spans="1:15" ht="69" hidden="1" customHeight="1" thickBot="1" x14ac:dyDescent="0.25">
      <c r="A345" s="47"/>
      <c r="B345" s="65" t="s">
        <v>239</v>
      </c>
      <c r="C345" s="49" t="s">
        <v>561</v>
      </c>
      <c r="D345" s="545" t="s">
        <v>238</v>
      </c>
      <c r="E345" s="545"/>
      <c r="F345" s="545"/>
      <c r="G345" s="545"/>
      <c r="H345" s="545"/>
      <c r="I345" s="546"/>
      <c r="J345" s="51"/>
      <c r="K345" s="93">
        <v>6.3</v>
      </c>
      <c r="L345" s="93" t="s">
        <v>182</v>
      </c>
    </row>
    <row r="346" spans="1:15" ht="7.5" customHeight="1" x14ac:dyDescent="0.2">
      <c r="K346" s="93">
        <v>6.3</v>
      </c>
      <c r="L346" s="93" t="s">
        <v>182</v>
      </c>
    </row>
    <row r="347" spans="1:15" ht="7.5" customHeight="1" x14ac:dyDescent="0.2">
      <c r="K347" s="93">
        <v>6.3</v>
      </c>
      <c r="L347" s="93" t="s">
        <v>182</v>
      </c>
    </row>
  </sheetData>
  <sheetProtection algorithmName="SHA-512" hashValue="x+A2MEuWc5bxHnJtmJtTXkbWsYqZD/kAmH2W7bqX+ShCWuq0ybQbZ4nAUvCD0YBwSWmdkrLVDIJgJXdsjfzsXw==" saltValue="dS2yDB67TxGqaS9clUzsVQ==" spinCount="100000" sheet="1" objects="1" scenarios="1"/>
  <mergeCells count="397">
    <mergeCell ref="B265:I265"/>
    <mergeCell ref="C266:G266"/>
    <mergeCell ref="H266:I266"/>
    <mergeCell ref="B266:B276"/>
    <mergeCell ref="H269:I269"/>
    <mergeCell ref="C270:G270"/>
    <mergeCell ref="H270:I270"/>
    <mergeCell ref="C271:G271"/>
    <mergeCell ref="H271:I271"/>
    <mergeCell ref="C272:G272"/>
    <mergeCell ref="H272:I272"/>
    <mergeCell ref="B242:I242"/>
    <mergeCell ref="B243:I243"/>
    <mergeCell ref="C244:G244"/>
    <mergeCell ref="H244:I244"/>
    <mergeCell ref="D245:I245"/>
    <mergeCell ref="D247:I247"/>
    <mergeCell ref="B289:D289"/>
    <mergeCell ref="B283:C283"/>
    <mergeCell ref="D283:I283"/>
    <mergeCell ref="B284:C284"/>
    <mergeCell ref="B285:C285"/>
    <mergeCell ref="F258:F263"/>
    <mergeCell ref="I258:I263"/>
    <mergeCell ref="B254:C254"/>
    <mergeCell ref="D254:I254"/>
    <mergeCell ref="B255:C255"/>
    <mergeCell ref="D255:I255"/>
    <mergeCell ref="B257:D257"/>
    <mergeCell ref="D279:I279"/>
    <mergeCell ref="B281:I281"/>
    <mergeCell ref="B252:C252"/>
    <mergeCell ref="B253:C253"/>
    <mergeCell ref="D253:I253"/>
    <mergeCell ref="B264:I264"/>
    <mergeCell ref="B232:C232"/>
    <mergeCell ref="D232:I232"/>
    <mergeCell ref="B233:C233"/>
    <mergeCell ref="D233:I233"/>
    <mergeCell ref="B235:D235"/>
    <mergeCell ref="B236:D241"/>
    <mergeCell ref="E236:E241"/>
    <mergeCell ref="F236:F241"/>
    <mergeCell ref="I236:I241"/>
    <mergeCell ref="D225:I225"/>
    <mergeCell ref="B227:I227"/>
    <mergeCell ref="B228:C228"/>
    <mergeCell ref="D228:I228"/>
    <mergeCell ref="B229:C229"/>
    <mergeCell ref="D229:I229"/>
    <mergeCell ref="B230:C230"/>
    <mergeCell ref="B231:C231"/>
    <mergeCell ref="D231:I231"/>
    <mergeCell ref="D30:I30"/>
    <mergeCell ref="B31:I31"/>
    <mergeCell ref="D32:I32"/>
    <mergeCell ref="B34:I34"/>
    <mergeCell ref="B18:D18"/>
    <mergeCell ref="B19:D24"/>
    <mergeCell ref="E19:E24"/>
    <mergeCell ref="F19:F24"/>
    <mergeCell ref="I19:I24"/>
    <mergeCell ref="B26:I26"/>
    <mergeCell ref="B27:B29"/>
    <mergeCell ref="C27:G27"/>
    <mergeCell ref="H27:I27"/>
    <mergeCell ref="C28:G28"/>
    <mergeCell ref="H28:I28"/>
    <mergeCell ref="C29:G29"/>
    <mergeCell ref="H29:I29"/>
    <mergeCell ref="D11:I11"/>
    <mergeCell ref="B12:C12"/>
    <mergeCell ref="D12:I12"/>
    <mergeCell ref="B13:C14"/>
    <mergeCell ref="D13:I14"/>
    <mergeCell ref="B15:C15"/>
    <mergeCell ref="D15:I15"/>
    <mergeCell ref="B16:C16"/>
    <mergeCell ref="D16:I16"/>
    <mergeCell ref="D81:I81"/>
    <mergeCell ref="B59:C59"/>
    <mergeCell ref="B63:C63"/>
    <mergeCell ref="D63:I63"/>
    <mergeCell ref="B60:C60"/>
    <mergeCell ref="H74:I74"/>
    <mergeCell ref="D75:I75"/>
    <mergeCell ref="C74:G74"/>
    <mergeCell ref="I66:I71"/>
    <mergeCell ref="D60:I60"/>
    <mergeCell ref="B62:C62"/>
    <mergeCell ref="E66:E71"/>
    <mergeCell ref="B73:I73"/>
    <mergeCell ref="B80:C80"/>
    <mergeCell ref="D62:I62"/>
    <mergeCell ref="B79:I79"/>
    <mergeCell ref="B65:D65"/>
    <mergeCell ref="B66:D71"/>
    <mergeCell ref="D59:I59"/>
    <mergeCell ref="D77:I77"/>
    <mergeCell ref="B76:I76"/>
    <mergeCell ref="F66:F71"/>
    <mergeCell ref="B61:C61"/>
    <mergeCell ref="D61:I61"/>
    <mergeCell ref="D2:D3"/>
    <mergeCell ref="D4:D5"/>
    <mergeCell ref="D6:D7"/>
    <mergeCell ref="G2:I3"/>
    <mergeCell ref="G4:I5"/>
    <mergeCell ref="G6:I7"/>
    <mergeCell ref="B58:C58"/>
    <mergeCell ref="D58:I58"/>
    <mergeCell ref="D53:I53"/>
    <mergeCell ref="F44:F49"/>
    <mergeCell ref="D38:I39"/>
    <mergeCell ref="I44:I49"/>
    <mergeCell ref="D55:I55"/>
    <mergeCell ref="D41:I41"/>
    <mergeCell ref="B41:C41"/>
    <mergeCell ref="B40:C40"/>
    <mergeCell ref="B43:D43"/>
    <mergeCell ref="B44:D49"/>
    <mergeCell ref="E44:E49"/>
    <mergeCell ref="B57:I57"/>
    <mergeCell ref="B9:I9"/>
    <mergeCell ref="B10:C10"/>
    <mergeCell ref="D10:I10"/>
    <mergeCell ref="B11:C11"/>
    <mergeCell ref="D84:I84"/>
    <mergeCell ref="D80:I80"/>
    <mergeCell ref="B81:C81"/>
    <mergeCell ref="B84:C84"/>
    <mergeCell ref="B83:C83"/>
    <mergeCell ref="L2:M2"/>
    <mergeCell ref="L3:M3"/>
    <mergeCell ref="L4:M4"/>
    <mergeCell ref="L5:M5"/>
    <mergeCell ref="L6:M6"/>
    <mergeCell ref="M47:P47"/>
    <mergeCell ref="B50:I50"/>
    <mergeCell ref="B51:I51"/>
    <mergeCell ref="C52:G52"/>
    <mergeCell ref="H52:I52"/>
    <mergeCell ref="B37:C37"/>
    <mergeCell ref="B8:I8"/>
    <mergeCell ref="B35:C35"/>
    <mergeCell ref="D35:I35"/>
    <mergeCell ref="B36:C36"/>
    <mergeCell ref="D36:I36"/>
    <mergeCell ref="D40:I40"/>
    <mergeCell ref="D37:I37"/>
    <mergeCell ref="B38:C39"/>
    <mergeCell ref="B105:C105"/>
    <mergeCell ref="D105:I105"/>
    <mergeCell ref="B82:C82"/>
    <mergeCell ref="B101:I101"/>
    <mergeCell ref="B102:C102"/>
    <mergeCell ref="D102:I102"/>
    <mergeCell ref="D83:I83"/>
    <mergeCell ref="C96:G96"/>
    <mergeCell ref="H96:I96"/>
    <mergeCell ref="B87:D87"/>
    <mergeCell ref="D99:I99"/>
    <mergeCell ref="D97:I97"/>
    <mergeCell ref="B95:I95"/>
    <mergeCell ref="I88:I93"/>
    <mergeCell ref="B94:I94"/>
    <mergeCell ref="B88:D93"/>
    <mergeCell ref="E88:E93"/>
    <mergeCell ref="F88:F93"/>
    <mergeCell ref="B103:C103"/>
    <mergeCell ref="D103:I103"/>
    <mergeCell ref="D82:I82"/>
    <mergeCell ref="B85:C85"/>
    <mergeCell ref="D85:I85"/>
    <mergeCell ref="B104:C104"/>
    <mergeCell ref="B110:D115"/>
    <mergeCell ref="E110:E115"/>
    <mergeCell ref="F110:F115"/>
    <mergeCell ref="I110:I115"/>
    <mergeCell ref="B116:I116"/>
    <mergeCell ref="B106:C106"/>
    <mergeCell ref="D106:I106"/>
    <mergeCell ref="B107:C107"/>
    <mergeCell ref="D107:I107"/>
    <mergeCell ref="B109:D109"/>
    <mergeCell ref="B129:I129"/>
    <mergeCell ref="B130:C130"/>
    <mergeCell ref="D130:I130"/>
    <mergeCell ref="B117:I117"/>
    <mergeCell ref="C119:G119"/>
    <mergeCell ref="H119:I119"/>
    <mergeCell ref="D125:I125"/>
    <mergeCell ref="D127:I127"/>
    <mergeCell ref="H124:I124"/>
    <mergeCell ref="C120:G120"/>
    <mergeCell ref="H120:I120"/>
    <mergeCell ref="H121:I121"/>
    <mergeCell ref="H122:I122"/>
    <mergeCell ref="H123:I123"/>
    <mergeCell ref="D121:G121"/>
    <mergeCell ref="D122:G122"/>
    <mergeCell ref="D123:G123"/>
    <mergeCell ref="D124:G124"/>
    <mergeCell ref="C121:C124"/>
    <mergeCell ref="B118:B124"/>
    <mergeCell ref="C118:G118"/>
    <mergeCell ref="H118:I118"/>
    <mergeCell ref="B135:C135"/>
    <mergeCell ref="D135:I135"/>
    <mergeCell ref="B136:C136"/>
    <mergeCell ref="D136:I136"/>
    <mergeCell ref="B138:D138"/>
    <mergeCell ref="B131:C131"/>
    <mergeCell ref="D131:I131"/>
    <mergeCell ref="B132:C132"/>
    <mergeCell ref="B133:C134"/>
    <mergeCell ref="D133:I134"/>
    <mergeCell ref="B151:I151"/>
    <mergeCell ref="C152:G152"/>
    <mergeCell ref="H152:I152"/>
    <mergeCell ref="D153:I153"/>
    <mergeCell ref="D155:I155"/>
    <mergeCell ref="B139:D149"/>
    <mergeCell ref="E139:E149"/>
    <mergeCell ref="F139:F149"/>
    <mergeCell ref="I139:I149"/>
    <mergeCell ref="B150:I150"/>
    <mergeCell ref="G140:G141"/>
    <mergeCell ref="H140:H141"/>
    <mergeCell ref="G142:G143"/>
    <mergeCell ref="H142:H143"/>
    <mergeCell ref="G144:G145"/>
    <mergeCell ref="H144:H145"/>
    <mergeCell ref="G146:G147"/>
    <mergeCell ref="H146:H147"/>
    <mergeCell ref="G148:G149"/>
    <mergeCell ref="H148:H149"/>
    <mergeCell ref="B159:C159"/>
    <mergeCell ref="D159:I159"/>
    <mergeCell ref="B160:C160"/>
    <mergeCell ref="B161:C161"/>
    <mergeCell ref="D161:I161"/>
    <mergeCell ref="B157:I157"/>
    <mergeCell ref="B158:C158"/>
    <mergeCell ref="D158:I158"/>
    <mergeCell ref="B166:D171"/>
    <mergeCell ref="E166:E171"/>
    <mergeCell ref="F166:F171"/>
    <mergeCell ref="I166:I171"/>
    <mergeCell ref="B172:I172"/>
    <mergeCell ref="B162:C162"/>
    <mergeCell ref="D162:I162"/>
    <mergeCell ref="B163:C163"/>
    <mergeCell ref="D163:I163"/>
    <mergeCell ref="B165:D165"/>
    <mergeCell ref="B179:I179"/>
    <mergeCell ref="B180:C180"/>
    <mergeCell ref="D180:I180"/>
    <mergeCell ref="B173:I173"/>
    <mergeCell ref="C174:G174"/>
    <mergeCell ref="H174:I174"/>
    <mergeCell ref="D175:I175"/>
    <mergeCell ref="D177:I177"/>
    <mergeCell ref="B183:C184"/>
    <mergeCell ref="B181:C181"/>
    <mergeCell ref="D181:I181"/>
    <mergeCell ref="B182:C182"/>
    <mergeCell ref="D183:I183"/>
    <mergeCell ref="D184:I184"/>
    <mergeCell ref="B286:C286"/>
    <mergeCell ref="D286:I286"/>
    <mergeCell ref="B287:C287"/>
    <mergeCell ref="D287:I287"/>
    <mergeCell ref="B249:I249"/>
    <mergeCell ref="B250:C250"/>
    <mergeCell ref="D250:I250"/>
    <mergeCell ref="D201:I201"/>
    <mergeCell ref="D203:I203"/>
    <mergeCell ref="B258:D263"/>
    <mergeCell ref="E258:E263"/>
    <mergeCell ref="B185:C185"/>
    <mergeCell ref="D185:I185"/>
    <mergeCell ref="B186:C186"/>
    <mergeCell ref="D186:I186"/>
    <mergeCell ref="B188:D188"/>
    <mergeCell ref="D197:G197"/>
    <mergeCell ref="D198:G198"/>
    <mergeCell ref="H198:I198"/>
    <mergeCell ref="C199:G199"/>
    <mergeCell ref="H199:I199"/>
    <mergeCell ref="D200:G200"/>
    <mergeCell ref="B189:D194"/>
    <mergeCell ref="E189:E194"/>
    <mergeCell ref="F189:F194"/>
    <mergeCell ref="I189:I194"/>
    <mergeCell ref="B195:I195"/>
    <mergeCell ref="B196:I196"/>
    <mergeCell ref="H200:I200"/>
    <mergeCell ref="B197:B200"/>
    <mergeCell ref="C197:C198"/>
    <mergeCell ref="H197:I197"/>
    <mergeCell ref="B205:I205"/>
    <mergeCell ref="B206:C206"/>
    <mergeCell ref="D206:I206"/>
    <mergeCell ref="B207:C207"/>
    <mergeCell ref="D207:I207"/>
    <mergeCell ref="B208:C208"/>
    <mergeCell ref="B209:C209"/>
    <mergeCell ref="B251:C251"/>
    <mergeCell ref="D251:I251"/>
    <mergeCell ref="D209:I209"/>
    <mergeCell ref="B210:C210"/>
    <mergeCell ref="D210:I210"/>
    <mergeCell ref="B211:C211"/>
    <mergeCell ref="D211:I211"/>
    <mergeCell ref="B213:D213"/>
    <mergeCell ref="B214:D219"/>
    <mergeCell ref="E214:E219"/>
    <mergeCell ref="F214:F219"/>
    <mergeCell ref="I214:I219"/>
    <mergeCell ref="B220:I220"/>
    <mergeCell ref="B221:I221"/>
    <mergeCell ref="C222:G222"/>
    <mergeCell ref="H222:I222"/>
    <mergeCell ref="D223:I223"/>
    <mergeCell ref="I290:I295"/>
    <mergeCell ref="B296:I296"/>
    <mergeCell ref="H276:I276"/>
    <mergeCell ref="C267:G267"/>
    <mergeCell ref="H267:I267"/>
    <mergeCell ref="C268:G268"/>
    <mergeCell ref="H268:I268"/>
    <mergeCell ref="C273:G273"/>
    <mergeCell ref="H273:I273"/>
    <mergeCell ref="C274:G274"/>
    <mergeCell ref="H274:I274"/>
    <mergeCell ref="C275:G275"/>
    <mergeCell ref="H275:I275"/>
    <mergeCell ref="C269:G269"/>
    <mergeCell ref="D285:I285"/>
    <mergeCell ref="D345:I345"/>
    <mergeCell ref="B331:C331"/>
    <mergeCell ref="D331:I331"/>
    <mergeCell ref="B333:D333"/>
    <mergeCell ref="B334:D339"/>
    <mergeCell ref="E334:E339"/>
    <mergeCell ref="F334:F339"/>
    <mergeCell ref="I334:I339"/>
    <mergeCell ref="B340:I340"/>
    <mergeCell ref="B341:I341"/>
    <mergeCell ref="B330:C330"/>
    <mergeCell ref="D330:I330"/>
    <mergeCell ref="B282:C282"/>
    <mergeCell ref="D282:I282"/>
    <mergeCell ref="D277:I277"/>
    <mergeCell ref="C342:G342"/>
    <mergeCell ref="H342:I342"/>
    <mergeCell ref="D343:I343"/>
    <mergeCell ref="B325:I325"/>
    <mergeCell ref="B326:C326"/>
    <mergeCell ref="D326:I326"/>
    <mergeCell ref="B327:C327"/>
    <mergeCell ref="D327:I327"/>
    <mergeCell ref="B328:C328"/>
    <mergeCell ref="B329:C329"/>
    <mergeCell ref="D329:I329"/>
    <mergeCell ref="B297:I297"/>
    <mergeCell ref="C298:G298"/>
    <mergeCell ref="H298:I298"/>
    <mergeCell ref="D299:I299"/>
    <mergeCell ref="D301:I301"/>
    <mergeCell ref="B290:D295"/>
    <mergeCell ref="E290:E295"/>
    <mergeCell ref="F290:F295"/>
    <mergeCell ref="B303:I303"/>
    <mergeCell ref="B304:C304"/>
    <mergeCell ref="D304:I304"/>
    <mergeCell ref="B305:C305"/>
    <mergeCell ref="D305:I305"/>
    <mergeCell ref="B306:C306"/>
    <mergeCell ref="B307:C307"/>
    <mergeCell ref="D307:I307"/>
    <mergeCell ref="B308:C308"/>
    <mergeCell ref="D308:I308"/>
    <mergeCell ref="C320:G320"/>
    <mergeCell ref="H320:I320"/>
    <mergeCell ref="D321:I321"/>
    <mergeCell ref="D323:I323"/>
    <mergeCell ref="B309:C309"/>
    <mergeCell ref="D309:I309"/>
    <mergeCell ref="B311:D311"/>
    <mergeCell ref="B312:D317"/>
    <mergeCell ref="E312:E317"/>
    <mergeCell ref="F312:F317"/>
    <mergeCell ref="I312:I317"/>
    <mergeCell ref="B318:I318"/>
    <mergeCell ref="B319:I319"/>
  </mergeCells>
  <conditionalFormatting sqref="H29:I29">
    <cfRule type="expression" dxfId="8" priority="1">
      <formula>H27="N/A"</formula>
    </cfRule>
    <cfRule type="expression" dxfId="7" priority="4">
      <formula>H27="No"</formula>
    </cfRule>
  </conditionalFormatting>
  <conditionalFormatting sqref="H28:I28">
    <cfRule type="expression" dxfId="6" priority="2">
      <formula>H27="N/A"</formula>
    </cfRule>
    <cfRule type="expression" dxfId="5" priority="3">
      <formula>H27="No"</formula>
    </cfRule>
  </conditionalFormatting>
  <dataValidations count="7">
    <dataValidation allowBlank="1" showInputMessage="1" showErrorMessage="1" sqref="I44:I49 I88:I93 I110:I115 I139:I149 I166:I171 I189:I194 I258:I263 I290:I295 I334:I339 I214:I219 I236:I241 I312:I317"/>
    <dataValidation type="list" allowBlank="1" showInputMessage="1" showErrorMessage="1" sqref="H96:I96 H52:I52 H74:I74 H298:I298 H152:I152 H174:I174 H342:I342 H222:I222 H244:I244 H320:I320">
      <formula1>"0,2,4,6,8,10,N/A"</formula1>
    </dataValidation>
    <dataValidation type="list" allowBlank="1" showInputMessage="1" showErrorMessage="1" sqref="F88:F93 F334:F339 F290:F295 F258:F263 F189:F194 F166:F171 F139:F149 F110:F115 F214:F219 F236:F241 F312:F317">
      <formula1>$A$8:$A$35</formula1>
    </dataValidation>
    <dataValidation type="list" allowBlank="1" showInputMessage="1" showErrorMessage="1" sqref="E88:E93 E44:F49 E110:E115 E139:E149 E166:E171 E189:E194 E258:E263 E290:E295 E334:E339 E19:F24 E214:E219 E236:E241 E312:E317">
      <formula1>#REF!</formula1>
    </dataValidation>
    <dataValidation type="list" allowBlank="1" showInputMessage="1" showErrorMessage="1" sqref="H200:I200 H27:I27">
      <formula1>"Yes, No, N/A"</formula1>
    </dataValidation>
    <dataValidation type="list" allowBlank="1" showInputMessage="1" showErrorMessage="1" sqref="H276:I276">
      <formula1>"N/A"</formula1>
    </dataValidation>
    <dataValidation type="list" allowBlank="1" showInputMessage="1" showErrorMessage="1" sqref="H118:I118">
      <formula1>"CIP,RDP,RIP,SMA,SMP,N/A"</formula1>
    </dataValidation>
  </dataValidations>
  <printOptions horizontalCentered="1"/>
  <pageMargins left="0.25" right="0.25" top="0.38" bottom="0.32" header="0.3" footer="0.3"/>
  <pageSetup paperSize="9" scale="68" fitToHeight="0" orientation="portrait" r:id="rId1"/>
  <headerFooter alignWithMargins="0"/>
  <ignoredErrors>
    <ignoredError sqref="I268 H271:I271 H274:I274"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'http://share/Users/smiths7/AppData/Local/OTLocal/share/Workbin/1D31F10.R.O/[Copy of CDF MP_Template_v14.xlsx NE suggestions.xlsx]Ref Sheet'!#REF!</xm:f>
          </x14:formula1>
          <xm:sqref>I72 E66:E72 F72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B0F0"/>
    <pageSetUpPr fitToPage="1"/>
  </sheetPr>
  <dimension ref="A1:U35"/>
  <sheetViews>
    <sheetView showGridLines="0" view="pageBreakPreview" zoomScale="70" zoomScaleNormal="70" zoomScaleSheetLayoutView="70" workbookViewId="0">
      <pane xSplit="4" ySplit="9" topLeftCell="E10" activePane="bottomRight" state="frozen"/>
      <selection pane="topRight" activeCell="K104" sqref="K104"/>
      <selection pane="bottomLeft" activeCell="K104" sqref="K104"/>
      <selection pane="bottomRight" activeCell="L32" sqref="L32:O32"/>
    </sheetView>
  </sheetViews>
  <sheetFormatPr defaultColWidth="2" defaultRowHeight="15" x14ac:dyDescent="0.25"/>
  <cols>
    <col min="1" max="1" width="3.42578125" style="100" customWidth="1"/>
    <col min="2" max="2" width="16.85546875" style="37" customWidth="1"/>
    <col min="3" max="3" width="7.140625" style="37" customWidth="1"/>
    <col min="4" max="4" width="26.7109375" style="37" customWidth="1"/>
    <col min="5" max="5" width="45" style="37" customWidth="1"/>
    <col min="6" max="6" width="3.42578125" style="39" hidden="1" customWidth="1"/>
    <col min="7" max="7" width="32.85546875" style="37" hidden="1" customWidth="1"/>
    <col min="8" max="8" width="13.7109375" style="39" hidden="1" customWidth="1"/>
    <col min="9" max="9" width="11.28515625" style="37" customWidth="1"/>
    <col min="10" max="10" width="21.85546875" style="37" customWidth="1"/>
    <col min="11" max="11" width="20" style="37" customWidth="1"/>
    <col min="12" max="12" width="27.28515625" style="37" customWidth="1"/>
    <col min="13" max="13" width="23.28515625" style="37" customWidth="1"/>
    <col min="14" max="14" width="11" style="39" customWidth="1"/>
    <col min="15" max="15" width="11.7109375" style="37" customWidth="1"/>
    <col min="16" max="16" width="2.28515625" style="37" customWidth="1"/>
    <col min="17" max="17" width="2" customWidth="1"/>
    <col min="19" max="21" width="2.28515625" bestFit="1" customWidth="1"/>
    <col min="22" max="16384" width="2" style="37"/>
  </cols>
  <sheetData>
    <row r="1" spans="1:21" ht="15.6" customHeight="1" thickBot="1" x14ac:dyDescent="0.3">
      <c r="F1" s="40"/>
      <c r="Q1" s="37"/>
      <c r="R1" s="37"/>
      <c r="S1" s="37"/>
      <c r="T1" s="37"/>
      <c r="U1" s="37"/>
    </row>
    <row r="2" spans="1:21" ht="18" customHeight="1" x14ac:dyDescent="0.25">
      <c r="B2" s="822"/>
      <c r="C2" s="823"/>
      <c r="D2" s="823"/>
      <c r="E2" s="823"/>
      <c r="F2" s="826"/>
      <c r="G2" s="826"/>
      <c r="H2" s="826"/>
      <c r="I2" s="828" t="s">
        <v>197</v>
      </c>
      <c r="J2" s="828"/>
      <c r="K2" s="828"/>
      <c r="L2" s="828"/>
      <c r="M2" s="818" t="str">
        <f>+IF(Cover!$D$13="","",Cover!$D$13)</f>
        <v/>
      </c>
      <c r="N2" s="818"/>
      <c r="O2" s="819"/>
      <c r="P2" s="38"/>
      <c r="Q2" s="37"/>
      <c r="R2" s="37"/>
      <c r="S2" s="37"/>
      <c r="T2" s="37"/>
      <c r="U2" s="37"/>
    </row>
    <row r="3" spans="1:21" ht="18" customHeight="1" x14ac:dyDescent="0.25">
      <c r="B3" s="824"/>
      <c r="C3" s="825"/>
      <c r="D3" s="825"/>
      <c r="E3" s="825"/>
      <c r="F3" s="827"/>
      <c r="G3" s="827"/>
      <c r="H3" s="827"/>
      <c r="I3" s="817"/>
      <c r="J3" s="817"/>
      <c r="K3" s="817"/>
      <c r="L3" s="817"/>
      <c r="M3" s="820"/>
      <c r="N3" s="820"/>
      <c r="O3" s="821"/>
      <c r="P3" s="38"/>
      <c r="Q3" s="37"/>
      <c r="R3" s="37"/>
      <c r="S3" s="37"/>
      <c r="T3" s="37"/>
      <c r="U3" s="37"/>
    </row>
    <row r="4" spans="1:21" ht="18" customHeight="1" x14ac:dyDescent="0.25">
      <c r="B4" s="824"/>
      <c r="C4" s="825"/>
      <c r="D4" s="825"/>
      <c r="E4" s="825"/>
      <c r="F4" s="827"/>
      <c r="G4" s="827"/>
      <c r="H4" s="827"/>
      <c r="I4" s="817" t="s">
        <v>203</v>
      </c>
      <c r="J4" s="817"/>
      <c r="K4" s="817"/>
      <c r="L4" s="817"/>
      <c r="M4" s="820" t="str">
        <f>+IF(Cover!$D$10="","",""&amp;Cover!$D$10&amp;" "&amp;Cover!$E$10)</f>
        <v/>
      </c>
      <c r="N4" s="820"/>
      <c r="O4" s="821"/>
      <c r="P4" s="38"/>
      <c r="Q4" s="37"/>
      <c r="R4" s="37"/>
      <c r="S4" s="37"/>
      <c r="T4" s="37"/>
      <c r="U4" s="37"/>
    </row>
    <row r="5" spans="1:21" ht="18" customHeight="1" x14ac:dyDescent="0.25">
      <c r="B5" s="824"/>
      <c r="C5" s="825"/>
      <c r="D5" s="825"/>
      <c r="E5" s="825"/>
      <c r="F5" s="827"/>
      <c r="G5" s="827"/>
      <c r="H5" s="827"/>
      <c r="I5" s="817"/>
      <c r="J5" s="817"/>
      <c r="K5" s="817"/>
      <c r="L5" s="817"/>
      <c r="M5" s="820"/>
      <c r="N5" s="820"/>
      <c r="O5" s="821"/>
      <c r="P5" s="38"/>
      <c r="Q5" s="37"/>
      <c r="R5" s="37"/>
      <c r="S5" s="37"/>
      <c r="T5" s="37"/>
      <c r="U5" s="37"/>
    </row>
    <row r="6" spans="1:21" ht="18" customHeight="1" x14ac:dyDescent="0.25">
      <c r="B6" s="824"/>
      <c r="C6" s="825"/>
      <c r="D6" s="825"/>
      <c r="E6" s="825"/>
      <c r="F6" s="827"/>
      <c r="G6" s="827"/>
      <c r="H6" s="827"/>
      <c r="I6" s="817" t="s">
        <v>204</v>
      </c>
      <c r="J6" s="817"/>
      <c r="K6" s="817"/>
      <c r="L6" s="817"/>
      <c r="M6" s="820" t="str">
        <f>+IF(Cover!$D$11="","",""&amp;Cover!$D$11&amp;" "&amp;Cover!$E$11)</f>
        <v/>
      </c>
      <c r="N6" s="820"/>
      <c r="O6" s="821"/>
      <c r="P6" s="38"/>
      <c r="Q6" s="37"/>
      <c r="R6" s="37"/>
      <c r="S6" s="37"/>
      <c r="T6" s="37"/>
      <c r="U6" s="37"/>
    </row>
    <row r="7" spans="1:21" ht="18" customHeight="1" x14ac:dyDescent="0.25">
      <c r="B7" s="824"/>
      <c r="C7" s="825"/>
      <c r="D7" s="825"/>
      <c r="E7" s="825"/>
      <c r="F7" s="827"/>
      <c r="G7" s="827"/>
      <c r="H7" s="827"/>
      <c r="I7" s="817"/>
      <c r="J7" s="817"/>
      <c r="K7" s="817"/>
      <c r="L7" s="817"/>
      <c r="M7" s="820"/>
      <c r="N7" s="820"/>
      <c r="O7" s="821"/>
      <c r="P7" s="38"/>
      <c r="Q7" s="37"/>
      <c r="R7" s="37"/>
      <c r="S7" s="37"/>
      <c r="T7" s="37"/>
      <c r="U7" s="37"/>
    </row>
    <row r="8" spans="1:21" ht="18" x14ac:dyDescent="0.25">
      <c r="B8" s="831" t="s">
        <v>562</v>
      </c>
      <c r="C8" s="832"/>
      <c r="D8" s="832"/>
      <c r="E8" s="832"/>
      <c r="F8" s="832"/>
      <c r="G8" s="832"/>
      <c r="H8" s="832"/>
      <c r="I8" s="832"/>
      <c r="J8" s="832"/>
      <c r="K8" s="832"/>
      <c r="L8" s="832"/>
      <c r="M8" s="832"/>
      <c r="N8" s="832"/>
      <c r="O8" s="833"/>
      <c r="Q8" s="37"/>
      <c r="R8" s="37"/>
      <c r="S8" s="37"/>
      <c r="T8" s="37"/>
      <c r="U8" s="37"/>
    </row>
    <row r="9" spans="1:21" s="36" customFormat="1" ht="57" customHeight="1" x14ac:dyDescent="0.25">
      <c r="A9" s="101"/>
      <c r="B9" s="41" t="s">
        <v>87</v>
      </c>
      <c r="C9" s="299" t="s">
        <v>563</v>
      </c>
      <c r="D9" s="299" t="s">
        <v>88</v>
      </c>
      <c r="E9" s="299" t="s">
        <v>218</v>
      </c>
      <c r="F9" s="834" t="s">
        <v>564</v>
      </c>
      <c r="G9" s="834"/>
      <c r="H9" s="834"/>
      <c r="I9" s="299" t="s">
        <v>565</v>
      </c>
      <c r="J9" s="299" t="s">
        <v>566</v>
      </c>
      <c r="K9" s="299" t="s">
        <v>567</v>
      </c>
      <c r="L9" s="834" t="s">
        <v>568</v>
      </c>
      <c r="M9" s="834"/>
      <c r="N9" s="834"/>
      <c r="O9" s="835"/>
    </row>
    <row r="10" spans="1:21" s="44" customFormat="1" ht="57" hidden="1" customHeight="1" x14ac:dyDescent="0.25">
      <c r="A10" s="102" t="s">
        <v>118</v>
      </c>
      <c r="B10" s="185" t="s">
        <v>114</v>
      </c>
      <c r="C10" s="74">
        <f>Summary!C10</f>
        <v>1.1000000000000001</v>
      </c>
      <c r="D10" s="182" t="str">
        <f>Summary!D10</f>
        <v>Workforce Safety</v>
      </c>
      <c r="E10" s="42" t="str">
        <f>Summary!E10</f>
        <v>1.1b) Safety Maturity</v>
      </c>
      <c r="F10" s="56"/>
      <c r="G10" s="56"/>
      <c r="H10" s="56"/>
      <c r="I10" s="43" t="str">
        <f>Summary!I10</f>
        <v>N/A</v>
      </c>
      <c r="J10" s="183" t="s">
        <v>236</v>
      </c>
      <c r="K10" s="184" t="str">
        <f t="shared" ref="K10:K32" si="0">IF(J10="","",IF(I10=J10,"Agree","Disagree"))</f>
        <v>Agree</v>
      </c>
      <c r="L10" s="829" t="s">
        <v>238</v>
      </c>
      <c r="M10" s="829"/>
      <c r="N10" s="829"/>
      <c r="O10" s="830"/>
    </row>
    <row r="11" spans="1:21" s="44" customFormat="1" ht="57" customHeight="1" x14ac:dyDescent="0.25">
      <c r="A11" s="102" t="s">
        <v>254</v>
      </c>
      <c r="B11" s="185" t="s">
        <v>114</v>
      </c>
      <c r="C11" s="74">
        <f>Summary!C11</f>
        <v>1.1000000000000001</v>
      </c>
      <c r="D11" s="182" t="str">
        <f>Summary!D11</f>
        <v>Workforce Safety</v>
      </c>
      <c r="E11" s="42" t="str">
        <f>Summary!E11</f>
        <v>1.1c) Health and Safety Management</v>
      </c>
      <c r="F11" s="56"/>
      <c r="G11" s="56"/>
      <c r="H11" s="56"/>
      <c r="I11" s="43">
        <f>Summary!I11</f>
        <v>0</v>
      </c>
      <c r="J11" s="183"/>
      <c r="K11" s="184" t="str">
        <f t="shared" si="0"/>
        <v/>
      </c>
      <c r="L11" s="829"/>
      <c r="M11" s="829"/>
      <c r="N11" s="829"/>
      <c r="O11" s="830"/>
    </row>
    <row r="12" spans="1:21" s="44" customFormat="1" ht="57" hidden="1" customHeight="1" x14ac:dyDescent="0.25">
      <c r="A12" s="102" t="s">
        <v>122</v>
      </c>
      <c r="B12" s="185" t="s">
        <v>114</v>
      </c>
      <c r="C12" s="74">
        <f>Summary!C12</f>
        <v>1.1000000000000001</v>
      </c>
      <c r="D12" s="182" t="str">
        <f>Summary!D12</f>
        <v>Workforce Safety</v>
      </c>
      <c r="E12" s="42" t="str">
        <f>Summary!E12</f>
        <v>1.1d) Utility Strikes</v>
      </c>
      <c r="F12" s="56" t="s">
        <v>569</v>
      </c>
      <c r="G12" s="56" t="s">
        <v>245</v>
      </c>
      <c r="H12" s="56" t="s">
        <v>226</v>
      </c>
      <c r="I12" s="43" t="str">
        <f>Summary!I12</f>
        <v>N/A</v>
      </c>
      <c r="J12" s="183" t="s">
        <v>236</v>
      </c>
      <c r="K12" s="184" t="str">
        <f t="shared" si="0"/>
        <v>Agree</v>
      </c>
      <c r="L12" s="829" t="s">
        <v>238</v>
      </c>
      <c r="M12" s="829"/>
      <c r="N12" s="829"/>
      <c r="O12" s="830"/>
    </row>
    <row r="13" spans="1:21" s="44" customFormat="1" ht="57" hidden="1" customHeight="1" x14ac:dyDescent="0.25">
      <c r="A13" s="102"/>
      <c r="B13" s="185" t="s">
        <v>114</v>
      </c>
      <c r="C13" s="74">
        <f>Summary!C13</f>
        <v>1.1000000000000001</v>
      </c>
      <c r="D13" s="182" t="str">
        <f>Summary!D13</f>
        <v>Workforce Safety</v>
      </c>
      <c r="E13" s="42" t="str">
        <f>Summary!E13</f>
        <v>1.1e) Reducing the number of lost time incidents (LTIFR)</v>
      </c>
      <c r="F13" s="56"/>
      <c r="G13" s="56"/>
      <c r="H13" s="56"/>
      <c r="I13" s="43" t="str">
        <f>Summary!I13</f>
        <v>N/A</v>
      </c>
      <c r="J13" s="183" t="s">
        <v>236</v>
      </c>
      <c r="K13" s="184" t="str">
        <f>IF(J13="","",IF(I13=J13,"Agree","Disagree"))</f>
        <v>Agree</v>
      </c>
      <c r="L13" s="829" t="s">
        <v>238</v>
      </c>
      <c r="M13" s="829"/>
      <c r="N13" s="829"/>
      <c r="O13" s="830"/>
    </row>
    <row r="14" spans="1:21" s="44" customFormat="1" ht="57" hidden="1" customHeight="1" x14ac:dyDescent="0.25">
      <c r="A14" s="102" t="s">
        <v>132</v>
      </c>
      <c r="B14" s="185" t="s">
        <v>129</v>
      </c>
      <c r="C14" s="74">
        <f>Summary!C15</f>
        <v>2.1</v>
      </c>
      <c r="D14" s="182" t="str">
        <f>Summary!D15</f>
        <v>Customer satisfaction</v>
      </c>
      <c r="E14" s="42" t="str">
        <f>Summary!E15</f>
        <v>2.1a) Customer Satisfaction - Customer Performance Assurance Assessment (CPAA)</v>
      </c>
      <c r="F14" s="56" t="s">
        <v>570</v>
      </c>
      <c r="G14" s="56" t="s">
        <v>225</v>
      </c>
      <c r="H14" s="56" t="s">
        <v>226</v>
      </c>
      <c r="I14" s="43" t="str">
        <f>Summary!I15</f>
        <v>N/A</v>
      </c>
      <c r="J14" s="183" t="s">
        <v>236</v>
      </c>
      <c r="K14" s="184" t="str">
        <f t="shared" si="0"/>
        <v>Agree</v>
      </c>
      <c r="L14" s="829" t="s">
        <v>238</v>
      </c>
      <c r="M14" s="829"/>
      <c r="N14" s="829"/>
      <c r="O14" s="830"/>
    </row>
    <row r="15" spans="1:21" s="44" customFormat="1" ht="57" hidden="1" customHeight="1" x14ac:dyDescent="0.25">
      <c r="A15" s="102" t="s">
        <v>134</v>
      </c>
      <c r="B15" s="185" t="s">
        <v>129</v>
      </c>
      <c r="C15" s="74">
        <f>Summary!C16</f>
        <v>2.1</v>
      </c>
      <c r="D15" s="182" t="str">
        <f>Summary!D16</f>
        <v>Customer satisfaction</v>
      </c>
      <c r="E15" s="42" t="str">
        <f>Summary!E16</f>
        <v>2.1b) Customer Satisfaction - Customer Audits</v>
      </c>
      <c r="F15" s="56" t="s">
        <v>571</v>
      </c>
      <c r="G15" s="56" t="s">
        <v>225</v>
      </c>
      <c r="H15" s="56" t="s">
        <v>311</v>
      </c>
      <c r="I15" s="43" t="str">
        <f>Summary!I16</f>
        <v>N/A</v>
      </c>
      <c r="J15" s="183" t="s">
        <v>236</v>
      </c>
      <c r="K15" s="184" t="str">
        <f t="shared" si="0"/>
        <v>Agree</v>
      </c>
      <c r="L15" s="829" t="s">
        <v>238</v>
      </c>
      <c r="M15" s="829"/>
      <c r="N15" s="829"/>
      <c r="O15" s="830"/>
    </row>
    <row r="16" spans="1:21" s="44" customFormat="1" ht="57" customHeight="1" x14ac:dyDescent="0.25">
      <c r="A16" s="102" t="s">
        <v>332</v>
      </c>
      <c r="B16" s="185" t="s">
        <v>129</v>
      </c>
      <c r="C16" s="74">
        <f>Summary!C17</f>
        <v>2.1</v>
      </c>
      <c r="D16" s="182" t="str">
        <f>Summary!D17</f>
        <v>Customer satisfaction</v>
      </c>
      <c r="E16" s="42" t="str">
        <f>Summary!E17</f>
        <v>2.1h) Effectiveness of engagement with customers &amp; stakeholders</v>
      </c>
      <c r="F16" s="56" t="s">
        <v>569</v>
      </c>
      <c r="G16" s="56" t="s">
        <v>245</v>
      </c>
      <c r="H16" s="56" t="s">
        <v>226</v>
      </c>
      <c r="I16" s="43">
        <f>Summary!I17</f>
        <v>0</v>
      </c>
      <c r="J16" s="183"/>
      <c r="K16" s="184" t="str">
        <f t="shared" si="0"/>
        <v/>
      </c>
      <c r="L16" s="829"/>
      <c r="M16" s="829"/>
      <c r="N16" s="829"/>
      <c r="O16" s="830"/>
    </row>
    <row r="17" spans="1:15" s="44" customFormat="1" ht="57" hidden="1" customHeight="1" x14ac:dyDescent="0.25">
      <c r="A17" s="102" t="s">
        <v>142</v>
      </c>
      <c r="B17" s="185" t="s">
        <v>129</v>
      </c>
      <c r="C17" s="74">
        <f>Summary!C18</f>
        <v>2.2000000000000002</v>
      </c>
      <c r="D17" s="182" t="str">
        <f>Summary!D18</f>
        <v>Customer Satisfaction</v>
      </c>
      <c r="E17" s="42" t="str">
        <f>Summary!E18</f>
        <v>2.2a) Understanding Key Messages</v>
      </c>
      <c r="F17" s="56"/>
      <c r="G17" s="56"/>
      <c r="H17" s="56"/>
      <c r="I17" s="43" t="str">
        <f>Summary!I18</f>
        <v>N/A</v>
      </c>
      <c r="J17" s="183" t="s">
        <v>236</v>
      </c>
      <c r="K17" s="184" t="str">
        <f t="shared" si="0"/>
        <v>Agree</v>
      </c>
      <c r="L17" s="829" t="s">
        <v>238</v>
      </c>
      <c r="M17" s="829"/>
      <c r="N17" s="829"/>
      <c r="O17" s="830"/>
    </row>
    <row r="18" spans="1:15" s="44" customFormat="1" ht="57" hidden="1" customHeight="1" x14ac:dyDescent="0.25">
      <c r="A18" s="102" t="s">
        <v>136</v>
      </c>
      <c r="B18" s="185" t="s">
        <v>129</v>
      </c>
      <c r="C18" s="74">
        <f>Summary!C19</f>
        <v>3.1</v>
      </c>
      <c r="D18" s="182" t="str">
        <f>Summary!D19</f>
        <v>Network Availability</v>
      </c>
      <c r="E18" s="42" t="str">
        <f>Summary!E19</f>
        <v>3.1a) 7 Day Scheduling Accuracy</v>
      </c>
      <c r="F18" s="56" t="s">
        <v>569</v>
      </c>
      <c r="G18" s="56" t="s">
        <v>245</v>
      </c>
      <c r="H18" s="56" t="s">
        <v>226</v>
      </c>
      <c r="I18" s="43" t="str">
        <f>Summary!I19</f>
        <v>N/A</v>
      </c>
      <c r="J18" s="183" t="s">
        <v>236</v>
      </c>
      <c r="K18" s="184" t="str">
        <f t="shared" si="0"/>
        <v>Agree</v>
      </c>
      <c r="L18" s="829" t="s">
        <v>238</v>
      </c>
      <c r="M18" s="829"/>
      <c r="N18" s="829"/>
      <c r="O18" s="830"/>
    </row>
    <row r="19" spans="1:15" s="44" customFormat="1" ht="57" hidden="1" customHeight="1" x14ac:dyDescent="0.25">
      <c r="A19" s="102"/>
      <c r="B19" s="185" t="s">
        <v>129</v>
      </c>
      <c r="C19" s="74">
        <f>Summary!C20</f>
        <v>3.2</v>
      </c>
      <c r="D19" s="182" t="str">
        <f>Summary!D20</f>
        <v>Incident Clearance</v>
      </c>
      <c r="E19" s="42" t="str">
        <f>Summary!E20</f>
        <v>3.2a) The percentage of motorway incidents cleared within contractual requirements</v>
      </c>
      <c r="F19" s="56" t="s">
        <v>569</v>
      </c>
      <c r="G19" s="56" t="s">
        <v>245</v>
      </c>
      <c r="H19" s="56" t="s">
        <v>226</v>
      </c>
      <c r="I19" s="43" t="str">
        <f>Summary!I20</f>
        <v>N/A</v>
      </c>
      <c r="J19" s="183" t="s">
        <v>236</v>
      </c>
      <c r="K19" s="184" t="str">
        <f>IF(J19="","",IF(I19=J19,"Agree","Disagree"))</f>
        <v>Agree</v>
      </c>
      <c r="L19" s="829" t="s">
        <v>238</v>
      </c>
      <c r="M19" s="829"/>
      <c r="N19" s="829"/>
      <c r="O19" s="830"/>
    </row>
    <row r="20" spans="1:15" s="44" customFormat="1" ht="57" hidden="1" customHeight="1" x14ac:dyDescent="0.25">
      <c r="A20" s="102" t="s">
        <v>145</v>
      </c>
      <c r="B20" s="185" t="s">
        <v>129</v>
      </c>
      <c r="C20" s="74">
        <f>Summary!C21</f>
        <v>4.0999999999999996</v>
      </c>
      <c r="D20" s="182" t="str">
        <f>Summary!D21</f>
        <v>Network Availability</v>
      </c>
      <c r="E20" s="42" t="str">
        <f>Summary!E21</f>
        <v>4.1a) Customer journey time - Delay In Works</v>
      </c>
      <c r="F20" s="56" t="s">
        <v>572</v>
      </c>
      <c r="G20" s="56" t="s">
        <v>245</v>
      </c>
      <c r="H20" s="56" t="s">
        <v>226</v>
      </c>
      <c r="I20" s="43" t="str">
        <f>Summary!I21</f>
        <v>N/A</v>
      </c>
      <c r="J20" s="183" t="s">
        <v>236</v>
      </c>
      <c r="K20" s="184" t="str">
        <f t="shared" si="0"/>
        <v>Agree</v>
      </c>
      <c r="L20" s="829" t="s">
        <v>238</v>
      </c>
      <c r="M20" s="829"/>
      <c r="N20" s="829"/>
      <c r="O20" s="830"/>
    </row>
    <row r="21" spans="1:15" s="44" customFormat="1" ht="57" hidden="1" customHeight="1" x14ac:dyDescent="0.25">
      <c r="A21" s="102" t="s">
        <v>150</v>
      </c>
      <c r="B21" s="185" t="s">
        <v>147</v>
      </c>
      <c r="C21" s="74">
        <f>Summary!C23</f>
        <v>4.2</v>
      </c>
      <c r="D21" s="91" t="str">
        <f>Summary!D23</f>
        <v>Project Bank Account</v>
      </c>
      <c r="E21" s="42" t="str">
        <f>Summary!E23</f>
        <v>4.2a) Percentage of PBA supplier volume and average supplier PBA payment timescales</v>
      </c>
      <c r="F21" s="56" t="s">
        <v>573</v>
      </c>
      <c r="G21" s="56" t="s">
        <v>225</v>
      </c>
      <c r="H21" s="56" t="s">
        <v>226</v>
      </c>
      <c r="I21" s="43" t="str">
        <f>Summary!I23</f>
        <v>N/A</v>
      </c>
      <c r="J21" s="183" t="s">
        <v>236</v>
      </c>
      <c r="K21" s="184" t="str">
        <f t="shared" si="0"/>
        <v>Agree</v>
      </c>
      <c r="L21" s="829" t="s">
        <v>238</v>
      </c>
      <c r="M21" s="829"/>
      <c r="N21" s="829"/>
      <c r="O21" s="830"/>
    </row>
    <row r="22" spans="1:15" s="44" customFormat="1" ht="57" hidden="1" customHeight="1" x14ac:dyDescent="0.25">
      <c r="A22" s="102" t="s">
        <v>154</v>
      </c>
      <c r="B22" s="185" t="s">
        <v>147</v>
      </c>
      <c r="C22" s="74">
        <f>Summary!C24</f>
        <v>4.3</v>
      </c>
      <c r="D22" s="91" t="str">
        <f>Summary!D24</f>
        <v>Equality, Diversity and Inclusion</v>
      </c>
      <c r="E22" s="42" t="str">
        <f>Summary!E24</f>
        <v>4.3a) Equality, diversity and inclusivity (EDI)</v>
      </c>
      <c r="F22" s="56" t="s">
        <v>573</v>
      </c>
      <c r="G22" s="56" t="s">
        <v>225</v>
      </c>
      <c r="H22" s="56" t="s">
        <v>226</v>
      </c>
      <c r="I22" s="43" t="str">
        <f>Summary!I24</f>
        <v>N/A</v>
      </c>
      <c r="J22" s="183" t="s">
        <v>236</v>
      </c>
      <c r="K22" s="184" t="str">
        <f t="shared" si="0"/>
        <v>Agree</v>
      </c>
      <c r="L22" s="829" t="s">
        <v>238</v>
      </c>
      <c r="M22" s="829"/>
      <c r="N22" s="829"/>
      <c r="O22" s="830"/>
    </row>
    <row r="23" spans="1:15" s="44" customFormat="1" ht="57" hidden="1" customHeight="1" x14ac:dyDescent="0.25">
      <c r="A23" s="102" t="s">
        <v>156</v>
      </c>
      <c r="B23" s="185" t="s">
        <v>147</v>
      </c>
      <c r="C23" s="74">
        <f>Summary!C25</f>
        <v>4.4000000000000004</v>
      </c>
      <c r="D23" s="91" t="str">
        <f>Summary!D25</f>
        <v>Employment &amp; Development</v>
      </c>
      <c r="E23" s="42" t="str">
        <f>Summary!E25</f>
        <v>4.4a) Employment &amp; Skills</v>
      </c>
      <c r="F23" s="56" t="s">
        <v>574</v>
      </c>
      <c r="G23" s="56" t="s">
        <v>225</v>
      </c>
      <c r="H23" s="56" t="s">
        <v>226</v>
      </c>
      <c r="I23" s="43" t="str">
        <f>Summary!I25</f>
        <v>N/A</v>
      </c>
      <c r="J23" s="183" t="s">
        <v>236</v>
      </c>
      <c r="K23" s="184" t="str">
        <f t="shared" si="0"/>
        <v>Agree</v>
      </c>
      <c r="L23" s="829" t="s">
        <v>238</v>
      </c>
      <c r="M23" s="829"/>
      <c r="N23" s="829"/>
      <c r="O23" s="830"/>
    </row>
    <row r="24" spans="1:15" s="44" customFormat="1" ht="57" hidden="1" customHeight="1" x14ac:dyDescent="0.25">
      <c r="A24" s="102" t="s">
        <v>160</v>
      </c>
      <c r="B24" s="185" t="s">
        <v>147</v>
      </c>
      <c r="C24" s="74">
        <f>Summary!C26</f>
        <v>4.4000000000000004</v>
      </c>
      <c r="D24" s="91" t="str">
        <f>Summary!D26</f>
        <v>Employment &amp; Development</v>
      </c>
      <c r="E24" s="42" t="str">
        <f>Summary!E26</f>
        <v>4.4b Behavioural Maturity Action</v>
      </c>
      <c r="F24" s="56"/>
      <c r="G24" s="56"/>
      <c r="H24" s="56"/>
      <c r="I24" s="43" t="str">
        <f>Summary!I26</f>
        <v>N/A</v>
      </c>
      <c r="J24" s="183" t="s">
        <v>236</v>
      </c>
      <c r="K24" s="184" t="str">
        <f t="shared" si="0"/>
        <v>Agree</v>
      </c>
      <c r="L24" s="829" t="s">
        <v>238</v>
      </c>
      <c r="M24" s="829"/>
      <c r="N24" s="829"/>
      <c r="O24" s="830"/>
    </row>
    <row r="25" spans="1:15" s="44" customFormat="1" ht="57" hidden="1" customHeight="1" x14ac:dyDescent="0.25">
      <c r="A25" s="102" t="s">
        <v>167</v>
      </c>
      <c r="B25" s="185" t="s">
        <v>147</v>
      </c>
      <c r="C25" s="74">
        <f>Summary!C27</f>
        <v>5.0999999999999996</v>
      </c>
      <c r="D25" s="91" t="str">
        <f>Summary!D27</f>
        <v>Environment</v>
      </c>
      <c r="E25" s="42" t="str">
        <f>Summary!E27</f>
        <v>5.1a) Carbon dioxide equivalents (or CO2e) in tonnes associated with National Highways and its supply chain</v>
      </c>
      <c r="F25" s="56" t="s">
        <v>574</v>
      </c>
      <c r="G25" s="56" t="s">
        <v>245</v>
      </c>
      <c r="H25" s="56" t="s">
        <v>226</v>
      </c>
      <c r="I25" s="43" t="str">
        <f>Summary!I27</f>
        <v>N/A</v>
      </c>
      <c r="J25" s="183" t="s">
        <v>236</v>
      </c>
      <c r="K25" s="184" t="str">
        <f t="shared" si="0"/>
        <v>Agree</v>
      </c>
      <c r="L25" s="829" t="s">
        <v>238</v>
      </c>
      <c r="M25" s="829"/>
      <c r="N25" s="829"/>
      <c r="O25" s="830"/>
    </row>
    <row r="26" spans="1:15" s="59" customFormat="1" ht="57" hidden="1" customHeight="1" x14ac:dyDescent="0.25">
      <c r="A26" s="102" t="s">
        <v>169</v>
      </c>
      <c r="B26" s="185" t="s">
        <v>147</v>
      </c>
      <c r="C26" s="74">
        <f>Summary!C28</f>
        <v>5.0999999999999996</v>
      </c>
      <c r="D26" s="91" t="str">
        <f>Summary!D28</f>
        <v>Environment</v>
      </c>
      <c r="E26" s="42" t="str">
        <f>Summary!E28</f>
        <v>5.1b) Natural, built and historic environment : Biodiversity</v>
      </c>
      <c r="F26" s="289" t="s">
        <v>575</v>
      </c>
      <c r="G26" s="289" t="s">
        <v>225</v>
      </c>
      <c r="H26" s="289" t="s">
        <v>311</v>
      </c>
      <c r="I26" s="43" t="str">
        <f>Summary!I28</f>
        <v>N/A</v>
      </c>
      <c r="J26" s="183" t="s">
        <v>236</v>
      </c>
      <c r="K26" s="184" t="str">
        <f t="shared" si="0"/>
        <v>Agree</v>
      </c>
      <c r="L26" s="829" t="s">
        <v>238</v>
      </c>
      <c r="M26" s="829"/>
      <c r="N26" s="829"/>
      <c r="O26" s="830"/>
    </row>
    <row r="27" spans="1:15" s="59" customFormat="1" ht="57" hidden="1" customHeight="1" x14ac:dyDescent="0.25">
      <c r="A27" s="102" t="s">
        <v>171</v>
      </c>
      <c r="B27" s="185" t="s">
        <v>147</v>
      </c>
      <c r="C27" s="74">
        <f>Summary!C29</f>
        <v>5.0999999999999996</v>
      </c>
      <c r="D27" s="91" t="str">
        <f>Summary!D29</f>
        <v>Environment</v>
      </c>
      <c r="E27" s="42" t="str">
        <f>Summary!E29</f>
        <v>5.1c) Natural, built and historic environment: Water Environment</v>
      </c>
      <c r="F27" s="289" t="s">
        <v>575</v>
      </c>
      <c r="G27" s="289" t="s">
        <v>225</v>
      </c>
      <c r="H27" s="289" t="s">
        <v>311</v>
      </c>
      <c r="I27" s="43" t="str">
        <f>Summary!I29</f>
        <v>N/A</v>
      </c>
      <c r="J27" s="183" t="s">
        <v>236</v>
      </c>
      <c r="K27" s="184" t="str">
        <f t="shared" si="0"/>
        <v>Agree</v>
      </c>
      <c r="L27" s="829" t="s">
        <v>238</v>
      </c>
      <c r="M27" s="829"/>
      <c r="N27" s="829"/>
      <c r="O27" s="830"/>
    </row>
    <row r="28" spans="1:15" s="44" customFormat="1" ht="57" hidden="1" customHeight="1" x14ac:dyDescent="0.25">
      <c r="A28" s="102" t="s">
        <v>182</v>
      </c>
      <c r="B28" s="185" t="s">
        <v>147</v>
      </c>
      <c r="C28" s="74">
        <f>Summary!C30</f>
        <v>6.1</v>
      </c>
      <c r="D28" s="91" t="str">
        <f>Summary!D30</f>
        <v>Efficiency</v>
      </c>
      <c r="E28" s="42" t="str">
        <f>Summary!E30</f>
        <v>6.1a) Performance against scheme-specific efficiency targets and effect on whole life performance</v>
      </c>
      <c r="F28" s="56" t="s">
        <v>574</v>
      </c>
      <c r="G28" s="56" t="s">
        <v>576</v>
      </c>
      <c r="H28" s="56" t="s">
        <v>311</v>
      </c>
      <c r="I28" s="43" t="str">
        <f>Summary!I30</f>
        <v>N/A</v>
      </c>
      <c r="J28" s="183" t="s">
        <v>236</v>
      </c>
      <c r="K28" s="184" t="str">
        <f t="shared" si="0"/>
        <v>Agree</v>
      </c>
      <c r="L28" s="829" t="s">
        <v>238</v>
      </c>
      <c r="M28" s="829"/>
      <c r="N28" s="829"/>
      <c r="O28" s="830"/>
    </row>
    <row r="29" spans="1:15" s="44" customFormat="1" ht="57" hidden="1" customHeight="1" x14ac:dyDescent="0.25">
      <c r="A29" s="102" t="s">
        <v>182</v>
      </c>
      <c r="B29" s="185" t="s">
        <v>147</v>
      </c>
      <c r="C29" s="74">
        <f>Summary!C30</f>
        <v>6.1</v>
      </c>
      <c r="D29" s="91" t="str">
        <f>Summary!D31</f>
        <v>Efficiency</v>
      </c>
      <c r="E29" s="42" t="str">
        <f>Summary!E31</f>
        <v>6.1b) Productivity Target</v>
      </c>
      <c r="F29" s="56" t="s">
        <v>574</v>
      </c>
      <c r="G29" s="56" t="s">
        <v>576</v>
      </c>
      <c r="H29" s="56" t="s">
        <v>311</v>
      </c>
      <c r="I29" s="43" t="str">
        <f>Summary!I31</f>
        <v>N/A</v>
      </c>
      <c r="J29" s="183" t="s">
        <v>236</v>
      </c>
      <c r="K29" s="184" t="str">
        <f t="shared" si="0"/>
        <v>Agree</v>
      </c>
      <c r="L29" s="829" t="s">
        <v>238</v>
      </c>
      <c r="M29" s="829"/>
      <c r="N29" s="829"/>
      <c r="O29" s="830"/>
    </row>
    <row r="30" spans="1:15" s="44" customFormat="1" ht="57" hidden="1" customHeight="1" x14ac:dyDescent="0.25">
      <c r="A30" s="102" t="s">
        <v>182</v>
      </c>
      <c r="B30" s="185" t="s">
        <v>147</v>
      </c>
      <c r="C30" s="74">
        <f>Summary!C31</f>
        <v>6.1</v>
      </c>
      <c r="D30" s="91" t="str">
        <f>Summary!D32</f>
        <v>Efficiency</v>
      </c>
      <c r="E30" s="42" t="str">
        <f>Summary!E32</f>
        <v>6.1c) Retained Asset Value</v>
      </c>
      <c r="F30" s="56" t="s">
        <v>574</v>
      </c>
      <c r="G30" s="56" t="s">
        <v>576</v>
      </c>
      <c r="H30" s="56" t="s">
        <v>311</v>
      </c>
      <c r="I30" s="43" t="str">
        <f>Summary!I32</f>
        <v>N/A</v>
      </c>
      <c r="J30" s="183" t="s">
        <v>236</v>
      </c>
      <c r="K30" s="184" t="str">
        <f>IF(J30="","",IF(I30=J30,"Agree","Disagree"))</f>
        <v>Agree</v>
      </c>
      <c r="L30" s="829" t="s">
        <v>238</v>
      </c>
      <c r="M30" s="829"/>
      <c r="N30" s="829"/>
      <c r="O30" s="830"/>
    </row>
    <row r="31" spans="1:15" s="44" customFormat="1" ht="57" hidden="1" customHeight="1" x14ac:dyDescent="0.25">
      <c r="A31" s="102" t="s">
        <v>477</v>
      </c>
      <c r="B31" s="185" t="s">
        <v>147</v>
      </c>
      <c r="C31" s="74">
        <f>Summary!C32</f>
        <v>6.1</v>
      </c>
      <c r="D31" s="91" t="str">
        <f>Summary!D33</f>
        <v>Predictability Factor</v>
      </c>
      <c r="E31" s="42" t="str">
        <f>Summary!E33</f>
        <v>6.2a) Predictability Factor</v>
      </c>
      <c r="F31" s="56"/>
      <c r="G31" s="56"/>
      <c r="H31" s="56"/>
      <c r="I31" s="43" t="str">
        <f>Summary!I33</f>
        <v>N/A</v>
      </c>
      <c r="J31" s="183" t="s">
        <v>236</v>
      </c>
      <c r="K31" s="184" t="str">
        <f t="shared" si="0"/>
        <v>Agree</v>
      </c>
      <c r="L31" s="829" t="s">
        <v>238</v>
      </c>
      <c r="M31" s="829"/>
      <c r="N31" s="829"/>
      <c r="O31" s="830"/>
    </row>
    <row r="32" spans="1:15" s="59" customFormat="1" ht="57" customHeight="1" x14ac:dyDescent="0.25">
      <c r="A32" s="102" t="s">
        <v>179</v>
      </c>
      <c r="B32" s="185" t="s">
        <v>147</v>
      </c>
      <c r="C32" s="74">
        <f>Summary!C34</f>
        <v>6.3</v>
      </c>
      <c r="D32" s="91" t="str">
        <f>Summary!D34</f>
        <v>Quality Management</v>
      </c>
      <c r="E32" s="42" t="str">
        <f>Summary!E34</f>
        <v>6.3a) Quality Management, Service Levels and Key Deliverables</v>
      </c>
      <c r="F32" s="289"/>
      <c r="G32" s="289"/>
      <c r="H32" s="289"/>
      <c r="I32" s="43">
        <f>Summary!I34</f>
        <v>0</v>
      </c>
      <c r="J32" s="183"/>
      <c r="K32" s="184" t="str">
        <f t="shared" si="0"/>
        <v/>
      </c>
      <c r="L32" s="829"/>
      <c r="M32" s="829"/>
      <c r="N32" s="829"/>
      <c r="O32" s="830"/>
    </row>
    <row r="33" spans="1:21" s="59" customFormat="1" ht="57" hidden="1" customHeight="1" x14ac:dyDescent="0.25">
      <c r="A33" s="102"/>
      <c r="B33" s="185" t="s">
        <v>147</v>
      </c>
      <c r="C33" s="356">
        <f>Summary!C35</f>
        <v>6.3</v>
      </c>
      <c r="D33" s="357" t="str">
        <f>Summary!D35</f>
        <v>Quality Management</v>
      </c>
      <c r="E33" s="358" t="str">
        <f>Summary!E35</f>
        <v>6.3c) Acceptance into maintenance after OFT award</v>
      </c>
      <c r="F33" s="359"/>
      <c r="G33" s="359"/>
      <c r="H33" s="359"/>
      <c r="I33" s="360" t="str">
        <f>Summary!I35</f>
        <v>N/A</v>
      </c>
      <c r="J33" s="361" t="s">
        <v>236</v>
      </c>
      <c r="K33" s="362"/>
      <c r="L33" s="829" t="s">
        <v>238</v>
      </c>
      <c r="M33" s="829"/>
      <c r="N33" s="829"/>
      <c r="O33" s="830"/>
    </row>
    <row r="34" spans="1:21" s="59" customFormat="1" ht="57" hidden="1" customHeight="1" thickBot="1" x14ac:dyDescent="0.3">
      <c r="A34" s="102"/>
      <c r="B34" s="186" t="s">
        <v>147</v>
      </c>
      <c r="C34" s="187">
        <f>Summary!C36</f>
        <v>7.1</v>
      </c>
      <c r="D34" s="224" t="str">
        <f>Summary!D36</f>
        <v>Quality Management</v>
      </c>
      <c r="E34" s="225" t="str">
        <f>Summary!E36</f>
        <v>7.1c) Quality Management</v>
      </c>
      <c r="F34" s="290"/>
      <c r="G34" s="290"/>
      <c r="H34" s="290"/>
      <c r="I34" s="226" t="str">
        <f>Summary!I36</f>
        <v>N/A</v>
      </c>
      <c r="J34" s="188" t="s">
        <v>236</v>
      </c>
      <c r="K34" s="189" t="str">
        <f>IF(J34="","",IF(I34=J34,"Agree","Disagree"))</f>
        <v>Agree</v>
      </c>
      <c r="L34" s="836" t="s">
        <v>238</v>
      </c>
      <c r="M34" s="836"/>
      <c r="N34" s="836"/>
      <c r="O34" s="837"/>
    </row>
    <row r="35" spans="1:21" ht="9" customHeight="1" x14ac:dyDescent="0.25">
      <c r="Q35" s="37"/>
      <c r="R35" s="37"/>
      <c r="S35" s="37"/>
      <c r="T35" s="37"/>
      <c r="U35" s="37"/>
    </row>
  </sheetData>
  <sheetProtection algorithmName="SHA-512" hashValue="eVvByyR2Dr+Qsk914zXTkGfNY+RsJBNHQDBYNlc1vDlIBP6IGu01y6otZlbHwZn7sRviD1YEe4h9HGfKqrwhuQ==" saltValue="mVTPRnJBJHswFKf+pF+Utw==" spinCount="100000" sheet="1" selectLockedCells="1"/>
  <protectedRanges>
    <protectedRange sqref="K35:K37 J10:O34" name="allow_2"/>
  </protectedRanges>
  <mergeCells count="36">
    <mergeCell ref="L30:O30"/>
    <mergeCell ref="L29:O29"/>
    <mergeCell ref="L34:O34"/>
    <mergeCell ref="L19:O19"/>
    <mergeCell ref="L32:O32"/>
    <mergeCell ref="L20:O20"/>
    <mergeCell ref="L21:O21"/>
    <mergeCell ref="L22:O22"/>
    <mergeCell ref="L23:O23"/>
    <mergeCell ref="L24:O24"/>
    <mergeCell ref="L25:O25"/>
    <mergeCell ref="L26:O26"/>
    <mergeCell ref="L27:O27"/>
    <mergeCell ref="L28:O28"/>
    <mergeCell ref="L31:O31"/>
    <mergeCell ref="L33:O33"/>
    <mergeCell ref="L16:O16"/>
    <mergeCell ref="L17:O17"/>
    <mergeCell ref="L18:O18"/>
    <mergeCell ref="B8:O8"/>
    <mergeCell ref="L10:O10"/>
    <mergeCell ref="L11:O11"/>
    <mergeCell ref="L12:O12"/>
    <mergeCell ref="F9:H9"/>
    <mergeCell ref="L9:O9"/>
    <mergeCell ref="L13:O13"/>
    <mergeCell ref="L14:O14"/>
    <mergeCell ref="L15:O15"/>
    <mergeCell ref="I6:L7"/>
    <mergeCell ref="M2:O3"/>
    <mergeCell ref="M4:O5"/>
    <mergeCell ref="M6:O7"/>
    <mergeCell ref="B2:E7"/>
    <mergeCell ref="F2:H7"/>
    <mergeCell ref="I2:L3"/>
    <mergeCell ref="I4:L5"/>
  </mergeCells>
  <dataValidations count="3">
    <dataValidation allowBlank="1" showInputMessage="1" showErrorMessage="1" sqref="O25 O22:O23 O17:O19 O28:O30 O12:O15"/>
    <dataValidation type="list" allowBlank="1" showInputMessage="1" showErrorMessage="1" sqref="J10:J34 N12:N30 N32:N34">
      <formula1>"0,2,4,6,8,10,N/A"</formula1>
    </dataValidation>
    <dataValidation type="list" allowBlank="1" showInputMessage="1" showErrorMessage="1" sqref="K36:K37">
      <formula1>"Agree, Disagree"</formula1>
    </dataValidation>
  </dataValidations>
  <pageMargins left="0.23622047244094491" right="0.23622047244094491" top="0.74803149606299213" bottom="0.74803149606299213" header="0.31496062992125984" footer="0.31496062992125984"/>
  <pageSetup paperSize="9" scale="44"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'http://share/Users/beavij/AppData/Local/OTLocal/share/Workbin/2754092.R.O/[Collaborative_Performance_Framework_Toolkit_v1_0 - Full Metric_Version Library v65.xlsm]Ref Sheet'!#REF!</xm:f>
          </x14:formula1>
          <xm:sqref>G10:H34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499984740745262"/>
  </sheetPr>
  <dimension ref="B1:C19"/>
  <sheetViews>
    <sheetView showGridLines="0" view="pageBreakPreview" zoomScaleNormal="80" zoomScaleSheetLayoutView="100" workbookViewId="0">
      <selection activeCell="C14" sqref="C14"/>
    </sheetView>
  </sheetViews>
  <sheetFormatPr defaultColWidth="9.140625" defaultRowHeight="15" x14ac:dyDescent="0.25"/>
  <cols>
    <col min="1" max="1" width="2" style="148" customWidth="1"/>
    <col min="2" max="2" width="36" style="148" bestFit="1" customWidth="1"/>
    <col min="3" max="3" width="13.5703125" style="148" customWidth="1"/>
    <col min="4" max="4" width="2" style="148" customWidth="1"/>
    <col min="5" max="16384" width="9.140625" style="148"/>
  </cols>
  <sheetData>
    <row r="1" spans="2:3" ht="15.75" thickBot="1" x14ac:dyDescent="0.3"/>
    <row r="2" spans="2:3" x14ac:dyDescent="0.25">
      <c r="B2" s="838" t="str">
        <f>IF(COUNTIF(C7:C17,"Y")=11,"Submission Complete","Submission Incomplete")</f>
        <v>Submission Incomplete</v>
      </c>
      <c r="C2" s="839"/>
    </row>
    <row r="3" spans="2:3" ht="15.75" thickBot="1" x14ac:dyDescent="0.3">
      <c r="B3" s="840"/>
      <c r="C3" s="841"/>
    </row>
    <row r="4" spans="2:3" ht="15.75" thickBot="1" x14ac:dyDescent="0.3"/>
    <row r="5" spans="2:3" x14ac:dyDescent="0.25">
      <c r="B5" s="842" t="s">
        <v>577</v>
      </c>
      <c r="C5" s="844" t="s">
        <v>578</v>
      </c>
    </row>
    <row r="6" spans="2:3" ht="15.75" thickBot="1" x14ac:dyDescent="0.3">
      <c r="B6" s="843"/>
      <c r="C6" s="845"/>
    </row>
    <row r="7" spans="2:3" x14ac:dyDescent="0.25">
      <c r="B7" s="145" t="s">
        <v>579</v>
      </c>
      <c r="C7" s="156" t="str">
        <f>IF(AND(Cover!D10&lt;&gt;"",Cover!E10&lt;&gt;"",Cover!D11&lt;&gt;"",Cover!E11&lt;&gt;""),"Y","N")</f>
        <v>N</v>
      </c>
    </row>
    <row r="8" spans="2:3" x14ac:dyDescent="0.25">
      <c r="B8" s="145" t="s">
        <v>580</v>
      </c>
      <c r="C8" s="157" t="str">
        <f>IF(AND(Cover!D13&lt;&gt;"",Cover!D14&lt;&gt;"",Cover!D15&lt;&gt;"",Cover!D16&lt;&gt;"",Cover!D17&lt;&gt;""),"Y","N")</f>
        <v>N</v>
      </c>
    </row>
    <row r="9" spans="2:3" x14ac:dyDescent="0.25">
      <c r="B9" s="145" t="s">
        <v>581</v>
      </c>
      <c r="C9" s="157" t="str">
        <f>IF(AND(Cover!D20&lt;&gt;"",Cover!D23&lt;&gt;"",Cover!D26&lt;&gt;"",Cover!D27&lt;&gt;""),"Y","N")</f>
        <v>N</v>
      </c>
    </row>
    <row r="10" spans="2:3" x14ac:dyDescent="0.25">
      <c r="B10" s="146" t="s">
        <v>582</v>
      </c>
      <c r="C10" s="157" t="str">
        <f>IF(AND('1 Health &amp; Safety'!H26&lt;&gt;"",'1 Health &amp; Safety'!H48&lt;&gt;"",'1 Health &amp; Safety'!H70&lt;&gt;"",'1 Health &amp; Safety'!H93&lt;&gt;""),"Y","N")</f>
        <v>N</v>
      </c>
    </row>
    <row r="11" spans="2:3" x14ac:dyDescent="0.25">
      <c r="B11" s="146" t="s">
        <v>583</v>
      </c>
      <c r="C11" s="157" t="str">
        <f>IF(AND('1 Health &amp; Safety'!D27&lt;&gt;"",'1 Health &amp; Safety'!D49&lt;&gt;"",'1 Health &amp; Safety'!D71&lt;&gt;"",'1 Health &amp; Safety'!D94&lt;&gt;""),"Y","N")</f>
        <v>N</v>
      </c>
    </row>
    <row r="12" spans="2:3" x14ac:dyDescent="0.25">
      <c r="B12" s="146" t="s">
        <v>584</v>
      </c>
      <c r="C12" s="157" t="str">
        <f>IF(AND('2 Customer'!H25&lt;&gt;"",'2 Customer'!H47&lt;&gt;"",'2 Customer'!H69&lt;&gt;"",'2 Customer'!H91&lt;&gt;"",'2 Customer'!H113&lt;&gt;"",'2 Customer'!G135&lt;&gt;"",'2 Customer'!G136&lt;&gt;"",'2 Customer'!G137&lt;&gt;"",'2 Customer'!G166&lt;&gt;"",'2 Customer'!G167&lt;&gt;"",'2 Customer'!G168&lt;&gt;""),"Y","N")</f>
        <v>N</v>
      </c>
    </row>
    <row r="13" spans="2:3" x14ac:dyDescent="0.25">
      <c r="B13" s="146" t="s">
        <v>585</v>
      </c>
      <c r="C13" s="157" t="str">
        <f>IF(AND('2 Customer'!D26&lt;&gt;"",'2 Customer'!D48&lt;&gt;"",'2 Customer'!D70&lt;&gt;"",'2 Customer'!D92&lt;&gt;"",'2 Customer'!D114&lt;&gt;"",'2 Customer'!D138&lt;&gt;"",'2 Customer'!D169&lt;&gt;""),"Y","N")</f>
        <v>N</v>
      </c>
    </row>
    <row r="14" spans="2:3" x14ac:dyDescent="0.25">
      <c r="B14" s="146" t="s">
        <v>586</v>
      </c>
      <c r="C14" s="157" t="str">
        <f>IF(AND('3 Delivery'!H27&lt;&gt;"",'3 Delivery'!H28&lt;&gt;"",'3 Delivery'!H29&lt;&gt;"",'3 Delivery'!H52&lt;&gt;"",'3 Delivery'!H74&lt;&gt;"",'3 Delivery'!H96&lt;&gt;"",'3 Delivery'!H118&lt;&gt;"",'3 Delivery'!H119&lt;&gt;"",'3 Delivery'!H121&lt;&gt;"",'3 Delivery'!H122&lt;&gt;"",'3 Delivery'!H123&lt;&gt;"",'3 Delivery'!H124&lt;&gt;"",'3 Delivery'!H152&lt;&gt;"",'3 Delivery'!H174&lt;&gt;"",'3 Delivery'!H197&lt;&gt;"",'3 Delivery'!H198&lt;&gt;"",'3 Delivery'!H200&lt;&gt;"",'3 Delivery'!H222&lt;&gt;"",'3 Delivery'!H244&lt;&gt;"",'3 Delivery'!H266&lt;&gt;"",'3 Delivery'!H267&lt;&gt;"",'3 Delivery'!H269&lt;&gt;"",'3 Delivery'!H270&lt;&gt;"",'3 Delivery'!H272&lt;&gt;"",'3 Delivery'!H273&lt;&gt;"",'3 Delivery'!H298&lt;&gt;"",'3 Delivery'!H320&lt;&gt;"",'3 Delivery'!H342&lt;&gt;""),"Y","N")</f>
        <v>N</v>
      </c>
    </row>
    <row r="15" spans="2:3" x14ac:dyDescent="0.25">
      <c r="B15" s="146" t="s">
        <v>587</v>
      </c>
      <c r="C15" s="157" t="str">
        <f>IF(AND('3 Delivery'!D30&lt;&gt;"",'3 Delivery'!D53&lt;&gt;"",'3 Delivery'!D75&lt;&gt;"",'3 Delivery'!D97&lt;&gt;"",'3 Delivery'!D125&lt;&gt;"",'3 Delivery'!D153&lt;&gt;"",'3 Delivery'!D175&lt;&gt;"",'3 Delivery'!D201&lt;&gt;"",'3 Delivery'!D223&lt;&gt;"",'3 Delivery'!D245&lt;&gt;"",'3 Delivery'!D277&lt;&gt;"",'3 Delivery'!D299&lt;&gt;"",'3 Delivery'!D343&lt;&gt;"",'3 Delivery'!D321&lt;&gt;""),"Y","N")</f>
        <v>N</v>
      </c>
    </row>
    <row r="16" spans="2:3" x14ac:dyDescent="0.25">
      <c r="B16" s="146" t="s">
        <v>588</v>
      </c>
      <c r="C16" s="157" t="str">
        <f>IF(AND('NH PM Comments'!J10&lt;&gt;"",'NH PM Comments'!J11&lt;&gt;"",'NH PM Comments'!J12&lt;&gt;"",'NH PM Comments'!J13&lt;&gt;"",'NH PM Comments'!J14&lt;&gt;"",'NH PM Comments'!J15&lt;&gt;"",'NH PM Comments'!J16&lt;&gt;"",'NH PM Comments'!J17&lt;&gt;"",'NH PM Comments'!J18&lt;&gt;"",'NH PM Comments'!J19&lt;&gt;"",'NH PM Comments'!J20&lt;&gt;"",'NH PM Comments'!J21&lt;&gt;"",'NH PM Comments'!J22&lt;&gt;"",'NH PM Comments'!J23&lt;&gt;"",'NH PM Comments'!J24&lt;&gt;"",'NH PM Comments'!J25&lt;&gt;"",'NH PM Comments'!J26&lt;&gt;"",'NH PM Comments'!J27&lt;&gt;"",'NH PM Comments'!J28&lt;&gt;"",'NH PM Comments'!J31&lt;&gt;"",'NH PM Comments'!J32&lt;&gt;"",'NH PM Comments'!J34&lt;&gt;""),"Y","N")</f>
        <v>N</v>
      </c>
    </row>
    <row r="17" spans="2:3" ht="15.75" thickBot="1" x14ac:dyDescent="0.3">
      <c r="B17" s="147" t="s">
        <v>589</v>
      </c>
      <c r="C17" s="158" t="str">
        <f>IF(AND('NH PM Comments'!L10&lt;&gt;"",'NH PM Comments'!L11&lt;&gt;"",'NH PM Comments'!L12&lt;&gt;"",'NH PM Comments'!L13&lt;&gt;"",'NH PM Comments'!L14&lt;&gt;"",'NH PM Comments'!L15&lt;&gt;"",'NH PM Comments'!L16&lt;&gt;"",'NH PM Comments'!L17&lt;&gt;"",'NH PM Comments'!L18&lt;&gt;"",'NH PM Comments'!L19&lt;&gt;"",'NH PM Comments'!L20&lt;&gt;"",'NH PM Comments'!L21&lt;&gt;"",'NH PM Comments'!L22&lt;&gt;"",'NH PM Comments'!L23&lt;&gt;"",'NH PM Comments'!L24&lt;&gt;"",'NH PM Comments'!L25&lt;&gt;"",'NH PM Comments'!L26&lt;&gt;"",'NH PM Comments'!L27&lt;&gt;"",'NH PM Comments'!L28&lt;&gt;"",'NH PM Comments'!L31&lt;&gt;"",'NH PM Comments'!L32&lt;&gt;"",'NH PM Comments'!L34&lt;&gt;""),"Y","N")</f>
        <v>N</v>
      </c>
    </row>
    <row r="18" spans="2:3" x14ac:dyDescent="0.25">
      <c r="B18" s="149"/>
      <c r="C18" s="149"/>
    </row>
    <row r="19" spans="2:3" x14ac:dyDescent="0.25">
      <c r="B19" s="150"/>
      <c r="C19" s="150"/>
    </row>
  </sheetData>
  <sheetProtection algorithmName="SHA-512" hashValue="RpErJpADnomBiPnMXYj8JTS/Vhi2CiOwCmz4ArOWFIu/kCCMRoB1Thu+LQzJ4jWxXavLNFeGMiZLEKnE1sN6Yw==" saltValue="gX/ahnm2hs7WvhR1el0NEA==" spinCount="100000" sheet="1" objects="1" scenarios="1"/>
  <mergeCells count="3">
    <mergeCell ref="B2:C3"/>
    <mergeCell ref="B5:B6"/>
    <mergeCell ref="C5:C6"/>
  </mergeCells>
  <conditionalFormatting sqref="C7:C17">
    <cfRule type="cellIs" dxfId="4" priority="3" operator="equal">
      <formula>"N"</formula>
    </cfRule>
    <cfRule type="cellIs" dxfId="3" priority="4" operator="equal">
      <formula>"Y"</formula>
    </cfRule>
  </conditionalFormatting>
  <conditionalFormatting sqref="B2:C3">
    <cfRule type="cellIs" dxfId="2" priority="1" operator="equal">
      <formula>"Submission Incomplete"</formula>
    </cfRule>
    <cfRule type="cellIs" dxfId="1" priority="2" operator="equal">
      <formula>"Submission Complete"</formula>
    </cfRule>
  </conditionalFormatting>
  <pageMargins left="0.7" right="0.7" top="0.75" bottom="0.75" header="0.3" footer="0.3"/>
  <pageSetup paperSize="9" scale="4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F2177262A02314D8A16D1D325A8BB13" ma:contentTypeVersion="9" ma:contentTypeDescription="Create a new document." ma:contentTypeScope="" ma:versionID="7c2fedb4b35665d18f4eab27f163d533">
  <xsd:schema xmlns:xsd="http://www.w3.org/2001/XMLSchema" xmlns:xs="http://www.w3.org/2001/XMLSchema" xmlns:p="http://schemas.microsoft.com/office/2006/metadata/properties" xmlns:ns2="ddbb025e-1292-4d74-ae7c-e5107db424bf" xmlns:ns3="79d0d1b4-0864-4436-81ae-4a6da36e3371" targetNamespace="http://schemas.microsoft.com/office/2006/metadata/properties" ma:root="true" ma:fieldsID="0e65eeb58a8d28b16f14097ccecbf9d7" ns2:_="" ns3:_="">
    <xsd:import namespace="ddbb025e-1292-4d74-ae7c-e5107db424bf"/>
    <xsd:import namespace="79d0d1b4-0864-4436-81ae-4a6da36e33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bb025e-1292-4d74-ae7c-e5107db424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d0d1b4-0864-4436-81ae-4a6da36e337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A446B2-9DB3-498E-A84F-CE33389CD27B}">
  <ds:schemaRefs>
    <ds:schemaRef ds:uri="http://schemas.microsoft.com/sharepoint/v3/contenttype/forms"/>
  </ds:schemaRefs>
</ds:datastoreItem>
</file>

<file path=customXml/itemProps2.xml><?xml version="1.0" encoding="utf-8"?>
<ds:datastoreItem xmlns:ds="http://schemas.openxmlformats.org/officeDocument/2006/customXml" ds:itemID="{373ECC44-B24D-4B3E-B665-666E43FF3A15}"/>
</file>

<file path=customXml/itemProps3.xml><?xml version="1.0" encoding="utf-8"?>
<ds:datastoreItem xmlns:ds="http://schemas.openxmlformats.org/officeDocument/2006/customXml" ds:itemID="{820F85BD-4DD5-4C0D-A3E0-F59E1D90FC7A}">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8febef3c-4461-4283-918d-76791a34e084"/>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Cover</vt:lpstr>
      <vt:lpstr>Version</vt:lpstr>
      <vt:lpstr>Guidance</vt:lpstr>
      <vt:lpstr>Metric Matrix</vt:lpstr>
      <vt:lpstr>1 Health &amp; Safety</vt:lpstr>
      <vt:lpstr>2 Customer</vt:lpstr>
      <vt:lpstr>3 Delivery</vt:lpstr>
      <vt:lpstr>NH PM Comments</vt:lpstr>
      <vt:lpstr>Submission Checklist</vt:lpstr>
      <vt:lpstr>Summary</vt:lpstr>
      <vt:lpstr>Ref Sheet</vt:lpstr>
      <vt:lpstr>'1 Health &amp; Safety'!Print_Area</vt:lpstr>
      <vt:lpstr>'2 Customer'!Print_Area</vt:lpstr>
      <vt:lpstr>'3 Delivery'!Print_Area</vt:lpstr>
      <vt:lpstr>Cover!Print_Area</vt:lpstr>
      <vt:lpstr>Guidance!Print_Area</vt:lpstr>
      <vt:lpstr>'NH PM Comments'!Print_Area</vt:lpstr>
      <vt:lpstr>'Ref Sheet'!Print_Area</vt:lpstr>
      <vt:lpstr>'Submission Checklist'!Print_Area</vt:lpstr>
      <vt:lpstr>Summary!Print_Area</vt:lpstr>
      <vt:lpstr>Version!Print_Area</vt:lpstr>
      <vt:lpstr>'1 Health &amp; Safety'!Print_Titles</vt:lpstr>
      <vt:lpstr>'2 Customer'!Print_Titles</vt:lpstr>
      <vt:lpstr>'3 Delivery'!Print_Titles</vt:lpstr>
      <vt:lpstr>Guidance!Print_Titles</vt:lpstr>
      <vt:lpstr>'NH PM Comments'!Print_Titles</vt:lpstr>
      <vt:lpstr>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Capon, Colin</dc:creator>
  <cp:keywords/>
  <dc:description/>
  <cp:lastModifiedBy>Sahota, Sundeep</cp:lastModifiedBy>
  <cp:revision/>
  <dcterms:created xsi:type="dcterms:W3CDTF">2016-09-07T16:48:49Z</dcterms:created>
  <dcterms:modified xsi:type="dcterms:W3CDTF">2022-01-13T14:51:06Z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0x0101000F2177262A02314D8A16D1D325A8BB13</vt:lpwstr>
  </property>
</Properties>
</file>