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nhsengland-my.sharepoint.com/personal/katie_noonan_england_nhs_uk/Documents/"/>
    </mc:Choice>
  </mc:AlternateContent>
  <xr:revisionPtr revIDLastSave="0" documentId="8_{4CA53F23-EA74-4F1B-9924-50907F47030B}" xr6:coauthVersionLast="47" xr6:coauthVersionMax="47" xr10:uidLastSave="{00000000-0000-0000-0000-000000000000}"/>
  <bookViews>
    <workbookView xWindow="28680" yWindow="-120" windowWidth="29040" windowHeight="15840" activeTab="2" xr2:uid="{00000000-000D-0000-FFFF-FFFF00000000}"/>
  </bookViews>
  <sheets>
    <sheet name="Award Criteria" sheetId="5" r:id="rId1"/>
    <sheet name="Price Scoring" sheetId="3" r:id="rId2"/>
    <sheet name="Lots 1-7 and 11,12 Scoring" sheetId="1" r:id="rId3"/>
    <sheet name="Lots 8-10 and 13-23  Scoring" sheetId="4" r:id="rId4"/>
  </sheets>
  <externalReferences>
    <externalReference r:id="rId5"/>
    <externalReference r:id="rId6"/>
  </externalReferences>
  <definedNames>
    <definedName name="_Hlk52888171" localSheetId="0">'Award Criteria'!$A$9</definedName>
    <definedName name="_xlnm.Print_Area" localSheetId="0">'Award Criteria'!$A$1:$P$13</definedName>
    <definedName name="_xlnm.Print_Area" localSheetId="2">'Lots 1-7 and 11,12 Scoring'!$A$1:$U$25</definedName>
    <definedName name="_xlnm.Print_Area" localSheetId="3">'Lots 8-10 and 13-23  Scoring'!$A$1:$U$23</definedName>
    <definedName name="_xlnm.Print_Area" localSheetId="1">'Price Scoring'!$A$1:$U$42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5" l="1"/>
  <c r="U22" i="4" l="1"/>
  <c r="U20" i="4" s="1"/>
  <c r="U21" i="4"/>
  <c r="G22" i="4"/>
  <c r="G21" i="4"/>
  <c r="U19" i="4"/>
  <c r="G19" i="4"/>
  <c r="U18" i="4"/>
  <c r="G18" i="4"/>
  <c r="U17" i="4"/>
  <c r="G17" i="4"/>
  <c r="U16" i="4"/>
  <c r="U14" i="4" s="1"/>
  <c r="G16" i="4"/>
  <c r="U15" i="4"/>
  <c r="G15" i="4"/>
  <c r="U13" i="4"/>
  <c r="G13" i="4"/>
  <c r="C5" i="4"/>
  <c r="C4" i="4"/>
  <c r="C3" i="4"/>
  <c r="U24" i="1"/>
  <c r="U23" i="1"/>
  <c r="U22" i="1"/>
  <c r="U21" i="1"/>
  <c r="U19" i="1"/>
  <c r="U18" i="1"/>
  <c r="U17" i="1"/>
  <c r="U16" i="1"/>
  <c r="U15" i="1"/>
  <c r="U14" i="1" s="1"/>
  <c r="U13" i="1"/>
  <c r="U23" i="4" l="1"/>
  <c r="U20" i="1"/>
  <c r="U25" i="1" s="1"/>
  <c r="C5" i="1" l="1"/>
  <c r="D4" i="3" s="1"/>
  <c r="C4" i="1"/>
  <c r="D3" i="3" s="1"/>
  <c r="C3" i="1"/>
  <c r="D2" i="3" s="1"/>
  <c r="E10" i="3"/>
  <c r="G19" i="1"/>
  <c r="G18" i="1"/>
  <c r="G17" i="1"/>
  <c r="G16" i="1"/>
  <c r="G15" i="1"/>
  <c r="G22" i="1"/>
  <c r="G24" i="1"/>
  <c r="G23" i="1"/>
  <c r="G21" i="1"/>
  <c r="G13" i="1" l="1"/>
  <c r="E15" i="3" l="1"/>
  <c r="F15" i="3" s="1"/>
  <c r="G15" i="3" s="1"/>
  <c r="E14" i="3"/>
  <c r="F14" i="3" s="1"/>
  <c r="G14" i="3" s="1"/>
  <c r="E13" i="3"/>
  <c r="F13" i="3" s="1"/>
  <c r="G13" i="3" s="1"/>
  <c r="E12" i="3"/>
  <c r="F12" i="3" s="1"/>
  <c r="G12" i="3" s="1"/>
  <c r="E11" i="3"/>
  <c r="F11" i="3" s="1"/>
  <c r="G11" i="3" s="1"/>
  <c r="F10" i="3"/>
  <c r="G10" i="3" s="1"/>
  <c r="E9" i="3"/>
  <c r="F9" i="3" s="1"/>
  <c r="G9" i="3" s="1"/>
</calcChain>
</file>

<file path=xl/sharedStrings.xml><?xml version="1.0" encoding="utf-8"?>
<sst xmlns="http://schemas.openxmlformats.org/spreadsheetml/2006/main" count="266" uniqueCount="134">
  <si>
    <t xml:space="preserve">Question  </t>
  </si>
  <si>
    <t>Weighting</t>
  </si>
  <si>
    <t>TAB Reference 
Doc. No 5a</t>
  </si>
  <si>
    <t>Score</t>
  </si>
  <si>
    <t>Question Type / Maximum Score</t>
  </si>
  <si>
    <t>Maximum Weighted Score</t>
  </si>
  <si>
    <t>Response 
0 Marks</t>
  </si>
  <si>
    <t>Response  
1 Mark</t>
  </si>
  <si>
    <t>Response   
2 Marks</t>
  </si>
  <si>
    <t>Response   
3 Marks</t>
  </si>
  <si>
    <t>Response   
4 Marks</t>
  </si>
  <si>
    <t>Response   
5 Marks</t>
  </si>
  <si>
    <t>Response   
6 Marks</t>
  </si>
  <si>
    <t>Response   
7 Marks</t>
  </si>
  <si>
    <t>Response   
8 Marks</t>
  </si>
  <si>
    <t>Response   
9 Marks</t>
  </si>
  <si>
    <t>Response  
10 Marks</t>
  </si>
  <si>
    <t>Question Score as % of Total Tender</t>
  </si>
  <si>
    <t>Eligibility</t>
  </si>
  <si>
    <t>Technical merit/safety</t>
  </si>
  <si>
    <t>Terms and conditions</t>
  </si>
  <si>
    <t>Service levels</t>
  </si>
  <si>
    <t>Ease of Use</t>
  </si>
  <si>
    <t>Security of Supply</t>
  </si>
  <si>
    <t>Cost</t>
  </si>
  <si>
    <t>Total</t>
  </si>
  <si>
    <t>Mandatory Requirements</t>
  </si>
  <si>
    <t>Pass / Fail</t>
  </si>
  <si>
    <t>N/A</t>
  </si>
  <si>
    <t>FAIL</t>
  </si>
  <si>
    <t>PASS</t>
  </si>
  <si>
    <t>PASS or FAIL</t>
  </si>
  <si>
    <t>One facility at one geographic location</t>
  </si>
  <si>
    <t>One geographic location with two or more facilities</t>
  </si>
  <si>
    <t>Two geographic locations with facilities</t>
  </si>
  <si>
    <t>Multiple geographic locations with facilities</t>
  </si>
  <si>
    <t>No</t>
  </si>
  <si>
    <t>Yes</t>
  </si>
  <si>
    <t xml:space="preserve">Framework Reference: </t>
  </si>
  <si>
    <t xml:space="preserve">Framework Title: </t>
  </si>
  <si>
    <t xml:space="preserve">Framework Timeframe: </t>
  </si>
  <si>
    <t>Pass/Fail</t>
  </si>
  <si>
    <t>Does packaging contain bar-code?</t>
  </si>
  <si>
    <t>&lt; 3 months</t>
  </si>
  <si>
    <t>&gt;12 months</t>
  </si>
  <si>
    <t>&gt; 12 years only</t>
  </si>
  <si>
    <t>2 - 12 years
&gt; 12 years</t>
  </si>
  <si>
    <t>&lt; 2years
2 - 12 years
&gt; 12 years</t>
  </si>
  <si>
    <t>Product Information</t>
  </si>
  <si>
    <t>&lt;=25%</t>
  </si>
  <si>
    <t>&gt;25% - 50%</t>
  </si>
  <si>
    <t>&gt;50 - 75%</t>
  </si>
  <si>
    <t>&gt;75% - 100%</t>
  </si>
  <si>
    <t>&gt;100%</t>
  </si>
  <si>
    <t>Price / Cost to Treat</t>
  </si>
  <si>
    <t>Cannot be stored at room temperature</t>
  </si>
  <si>
    <t>Age range of licence indication</t>
  </si>
  <si>
    <t>&gt;3 -  6 months</t>
  </si>
  <si>
    <t>&gt;6-  9 months</t>
  </si>
  <si>
    <t>&gt;9 - 12 months</t>
  </si>
  <si>
    <t>Document No. 05b - Scoring Methodology</t>
  </si>
  <si>
    <t>Bidder</t>
  </si>
  <si>
    <t>vs. Lowest</t>
  </si>
  <si>
    <t>% Score</t>
  </si>
  <si>
    <t>Weighted</t>
  </si>
  <si>
    <t>Bidder 1</t>
  </si>
  <si>
    <t>Bidder 2</t>
  </si>
  <si>
    <t>Bidder 3</t>
  </si>
  <si>
    <t>Bidder 4</t>
  </si>
  <si>
    <t>Bidder 5</t>
  </si>
  <si>
    <t>Bidder 6</t>
  </si>
  <si>
    <t>Bidder 7</t>
  </si>
  <si>
    <t>Framework Timeframes:</t>
  </si>
  <si>
    <t>Example
Lot</t>
  </si>
  <si>
    <t>Please see price scoring tab</t>
  </si>
  <si>
    <t>Price 
(IU, ml or g)</t>
  </si>
  <si>
    <r>
      <t xml:space="preserve">Drug substance manufacture
preparation of substances to be used in the manufacture of the final drug
</t>
    </r>
    <r>
      <rPr>
        <i/>
        <sz val="11"/>
        <rFont val="Arial"/>
        <family val="2"/>
      </rPr>
      <t>(only sites that are  capable of  the above, and are actually being used or could be used as a contingency are to  be included)</t>
    </r>
  </si>
  <si>
    <r>
      <t xml:space="preserve">Production of drug
the manufacture of the final drug
</t>
    </r>
    <r>
      <rPr>
        <i/>
        <sz val="11"/>
        <rFont val="Arial"/>
        <family val="2"/>
      </rPr>
      <t>(only sites that are  capable of  the above, and are actually being used or could be used as a contingency are to  be included)</t>
    </r>
  </si>
  <si>
    <r>
      <t xml:space="preserve">Packaging and labelling
enclosing and labelling products for distribution, storage, sale and safe use
</t>
    </r>
    <r>
      <rPr>
        <i/>
        <sz val="11"/>
        <rFont val="Arial"/>
        <family val="2"/>
      </rPr>
      <t>(only sites that are  capable of  the above, and are actually being used or could be used as a contingency are to  be included)</t>
    </r>
  </si>
  <si>
    <r>
      <t xml:space="preserve">Stock holding facility / warehouse 
facility for storing finished product which is ready for distribution to end user
</t>
    </r>
    <r>
      <rPr>
        <i/>
        <sz val="11"/>
        <rFont val="Arial"/>
        <family val="2"/>
      </rPr>
      <t>(only sites that are  capable of  the above, and are actually being used or could be used as a contingency are to  be included)</t>
    </r>
  </si>
  <si>
    <t>Document No. 5b - Scoring Methodology</t>
  </si>
  <si>
    <r>
      <t>Framework Reference:</t>
    </r>
    <r>
      <rPr>
        <sz val="12"/>
        <color theme="1"/>
        <rFont val="Arial"/>
        <family val="2"/>
      </rPr>
      <t xml:space="preserve"> </t>
    </r>
  </si>
  <si>
    <r>
      <t>Framework Title:</t>
    </r>
    <r>
      <rPr>
        <sz val="12"/>
        <color theme="1"/>
        <rFont val="Arial"/>
        <family val="2"/>
      </rPr>
      <t xml:space="preserve"> </t>
    </r>
  </si>
  <si>
    <r>
      <t xml:space="preserve">The price from each product bid will be entered into a table as shown below.
The 'lowest price' will be calculated and will be awarded the maximum score of 75 points.  All other prices will be will be calculated as a percentage variance to the 'lowest price' and converted to a 2 decimal place point score out of the maximum </t>
    </r>
    <r>
      <rPr>
        <sz val="12"/>
        <color rgb="FFFF0000"/>
        <rFont val="Arial"/>
        <family val="2"/>
      </rPr>
      <t>75 points</t>
    </r>
    <r>
      <rPr>
        <sz val="12"/>
        <color theme="1"/>
        <rFont val="Arial"/>
        <family val="2"/>
      </rPr>
      <t xml:space="preserve"> (the 'weighted score').
</t>
    </r>
    <r>
      <rPr>
        <sz val="12"/>
        <rFont val="Arial"/>
        <family val="2"/>
      </rPr>
      <t xml:space="preserve">
The score from this evaluation will then be entered into cell </t>
    </r>
    <r>
      <rPr>
        <sz val="12"/>
        <color rgb="FFFF0000"/>
        <rFont val="Arial"/>
        <family val="2"/>
      </rPr>
      <t>E12</t>
    </r>
    <r>
      <rPr>
        <sz val="12"/>
        <rFont val="Arial"/>
        <family val="2"/>
      </rPr>
      <t xml:space="preserve"> </t>
    </r>
    <r>
      <rPr>
        <sz val="12"/>
        <color theme="1"/>
        <rFont val="Arial"/>
        <family val="2"/>
      </rPr>
      <t xml:space="preserve">of the 'Scoring Methodology' tab and added to all other scores for the evaluated sections.
If any price calculations result in a negative weighted score (i.e. the price is double or more than that of the lowest price), then the awarded weighted score will be zero.
An example of how the weighted scores will be calculated is shown in the tables below. </t>
    </r>
  </si>
  <si>
    <t>Mean patient weight has been confirmed as 80Kg based on patients in the National Haemophilia Database (NHD) with a weight recorded and meeting the following criteria:</t>
  </si>
  <si>
    <t>Diagnosis of severe congenital haemophilia A</t>
  </si>
  <si>
    <t>No current or active inhibitor</t>
  </si>
  <si>
    <t>Aged 12 years and older.</t>
  </si>
  <si>
    <t>The prophylaxis dose and administration regimen of product will be obtained from the UK Summary of Product Characteristics (SPC). Where the SPC stipulates a range (either in terms of units per kg, or dose interval in days) the mid-point of the normal or standard range will be used.</t>
  </si>
  <si>
    <t>Brand</t>
  </si>
  <si>
    <t>Drug</t>
  </si>
  <si>
    <t>Manufacturer</t>
  </si>
  <si>
    <t>Smallest Vial</t>
  </si>
  <si>
    <t>IU/Kg</t>
  </si>
  <si>
    <t>Frequency (days)</t>
  </si>
  <si>
    <t>Units per Dose (abs) 80kg</t>
  </si>
  <si>
    <t>Units per Dose (Rounded)</t>
  </si>
  <si>
    <t>Doses per annum (abs)</t>
  </si>
  <si>
    <t>Doses per annum (Rounded)</t>
  </si>
  <si>
    <t>Units Per Annum (Rounded)</t>
  </si>
  <si>
    <t>Jivi</t>
  </si>
  <si>
    <t>Damoctocog</t>
  </si>
  <si>
    <t>Bayer</t>
  </si>
  <si>
    <t>Esperoct</t>
  </si>
  <si>
    <t>Turoctocog</t>
  </si>
  <si>
    <t>Novo Nordisk</t>
  </si>
  <si>
    <t>Adynovi</t>
  </si>
  <si>
    <t>Rurioctocog</t>
  </si>
  <si>
    <t>Takeda</t>
  </si>
  <si>
    <t>Elocta</t>
  </si>
  <si>
    <t>Efmoroctocog</t>
  </si>
  <si>
    <t>SOBI</t>
  </si>
  <si>
    <t>Using the mean patient weight obtained as stated, an absolute total dose (units) will be calculated using the selected dose regimen. This will then be rounded UP to the nearest whole vial to give a rounded dose in units.</t>
  </si>
  <si>
    <t>The rounded dose will then be scaled up (multiplied) for administration over 365 days, or 52 weeks. The dose interval as per the regimen defined for comparison will result in the following number of doses per 365 days or 52 weeks</t>
  </si>
  <si>
    <r>
      <t>o</t>
    </r>
    <r>
      <rPr>
        <sz val="7"/>
        <color theme="1"/>
        <rFont val="Times New Roman"/>
        <family val="1"/>
      </rPr>
      <t xml:space="preserve">   </t>
    </r>
    <r>
      <rPr>
        <sz val="11"/>
        <color theme="1"/>
        <rFont val="Arial"/>
        <family val="2"/>
      </rPr>
      <t>Twice per week = 104 doses</t>
    </r>
  </si>
  <si>
    <r>
      <t>o</t>
    </r>
    <r>
      <rPr>
        <sz val="7"/>
        <color theme="1"/>
        <rFont val="Times New Roman"/>
        <family val="1"/>
      </rPr>
      <t xml:space="preserve">   </t>
    </r>
    <r>
      <rPr>
        <sz val="11"/>
        <color theme="1"/>
        <rFont val="Arial"/>
        <family val="2"/>
      </rPr>
      <t>Once every four days = 91 doses</t>
    </r>
  </si>
  <si>
    <t>The resulting rounded dose per units per kg multiplied by the respective dose interval will result in a total number of units per annum.</t>
  </si>
  <si>
    <t>Offerors must provide a cost per international unit (IU). This will be used with the calculated total number of units per annum (rounded) for the respective product. The sum of this calculation will be the total cost to treat the patient for the year and will be used for the cost evaluation in Lot 2 – Enhanced Half Life Recombinant Factor VIII.</t>
  </si>
  <si>
    <t>Offerors are required to provide their offer price(s) per unit of issue (excluding VAT) to 4 decimal places i.e. £0.1111.</t>
  </si>
  <si>
    <r>
      <t xml:space="preserve">All Lots, with the </t>
    </r>
    <r>
      <rPr>
        <b/>
        <sz val="11"/>
        <color theme="1"/>
        <rFont val="Arial"/>
        <family val="2"/>
      </rPr>
      <t>exception of Lot 2</t>
    </r>
    <r>
      <rPr>
        <sz val="11"/>
        <color theme="1"/>
        <rFont val="Arial"/>
        <family val="2"/>
      </rPr>
      <t xml:space="preserve"> will be evaluated within their respective groups on a 1:1 unit basis. i.e. one unit of a product is therapeutically equivalent to one unit of another product [within that group].</t>
    </r>
  </si>
  <si>
    <t>Lot 2 will be evaluated based on an annual cost for prophylaxis per patient (aged 12 year+) and will be calculated on the following basis:</t>
  </si>
  <si>
    <t xml:space="preserve">Offerors are required to provide the minimum annual volume per unit of issue (UOI) that can be supplied for this framework in Document No. 05a – Offer Schedule - Product Information. </t>
  </si>
  <si>
    <t>Award criteria for this framework is as follows:</t>
  </si>
  <si>
    <t>Criteria</t>
  </si>
  <si>
    <t>Price</t>
  </si>
  <si>
    <t>Security of supply</t>
  </si>
  <si>
    <t xml:space="preserve">Ease of use </t>
  </si>
  <si>
    <t xml:space="preserve">
Minimum annual volume of product available to the UK market (as a percentage of the volume stated for the relevant Lot in the 'estimated usage’ tab of Document No. 05a – Offer Schedule.</t>
  </si>
  <si>
    <t>Actual Score Calculations:</t>
  </si>
  <si>
    <t>CM/PHS/22/5561</t>
  </si>
  <si>
    <t xml:space="preserve">1 July 2024 to 30 April 2027 with an option or options to extend (at the Authority’s discretion) for a period or periods up to a total of 14 months.  Total maximum framework agreement including extension options will be no more than 48 months </t>
  </si>
  <si>
    <t>NHS National Framework Agreement for the supply of products for the treatment of Blood Disorders including Haemophilia A and B</t>
  </si>
  <si>
    <t>Can un-reconstituted product be stored at room temperature?</t>
  </si>
  <si>
    <t>How long can un-reconstituted product be stored at room temperature?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</si>
</sst>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_ ;[Red]\-#,##0\ "/>
    <numFmt numFmtId="165" formatCode="&quot;£&quot;#,##0.00"/>
    <numFmt numFmtId="166" formatCode="0.0%"/>
  </numFmts>
  <fonts count="32" x14ac:knownFonts="1">
    <font>
      <sz val="11"/>
      <color theme="1"/>
      <name val="Calibri"/>
      <family val="2"/>
      <scheme val="minor"/>
    </font>
    <font>
      <sz val="11"/>
      <color theme="1"/>
      <name val="Calibri"/>
      <family val="2"/>
      <scheme val="minor"/>
    </font>
    <font>
      <sz val="11"/>
      <color theme="1"/>
      <name val="Arial"/>
      <family val="2"/>
    </font>
    <font>
      <sz val="12"/>
      <color theme="1"/>
      <name val="Arial"/>
      <family val="2"/>
    </font>
    <font>
      <b/>
      <sz val="14"/>
      <color theme="0"/>
      <name val="Arial"/>
      <family val="2"/>
    </font>
    <font>
      <b/>
      <sz val="16"/>
      <color theme="0"/>
      <name val="Arial"/>
      <family val="2"/>
    </font>
    <font>
      <sz val="10"/>
      <name val="Arial"/>
      <family val="2"/>
    </font>
    <font>
      <sz val="11"/>
      <name val="Arial"/>
      <family val="2"/>
    </font>
    <font>
      <b/>
      <sz val="22"/>
      <color theme="1"/>
      <name val="Arial"/>
      <family val="2"/>
    </font>
    <font>
      <b/>
      <sz val="14"/>
      <color theme="1"/>
      <name val="Arial"/>
      <family val="2"/>
    </font>
    <font>
      <b/>
      <sz val="16"/>
      <color theme="1"/>
      <name val="Arial"/>
      <family val="2"/>
    </font>
    <font>
      <sz val="14"/>
      <color theme="1"/>
      <name val="Arial"/>
      <family val="2"/>
    </font>
    <font>
      <sz val="16"/>
      <color theme="1"/>
      <name val="Arial"/>
      <family val="2"/>
    </font>
    <font>
      <sz val="16"/>
      <color rgb="FFFF0000"/>
      <name val="Arial"/>
      <family val="2"/>
    </font>
    <font>
      <b/>
      <sz val="16"/>
      <color rgb="FFFF0000"/>
      <name val="Arial"/>
      <family val="2"/>
    </font>
    <font>
      <sz val="9"/>
      <color theme="1"/>
      <name val="Calibri"/>
      <family val="2"/>
      <scheme val="minor"/>
    </font>
    <font>
      <b/>
      <sz val="11"/>
      <color theme="1"/>
      <name val="Arial"/>
      <family val="2"/>
    </font>
    <font>
      <b/>
      <sz val="18"/>
      <color theme="1"/>
      <name val="Arial"/>
      <family val="2"/>
    </font>
    <font>
      <sz val="9"/>
      <color theme="1"/>
      <name val="Arial"/>
      <family val="2"/>
    </font>
    <font>
      <sz val="16"/>
      <color theme="0"/>
      <name val="Arial"/>
      <family val="2"/>
    </font>
    <font>
      <sz val="20"/>
      <name val="Arial"/>
      <family val="2"/>
    </font>
    <font>
      <i/>
      <sz val="11"/>
      <name val="Arial"/>
      <family val="2"/>
    </font>
    <font>
      <b/>
      <sz val="12"/>
      <color theme="1"/>
      <name val="Arial"/>
      <family val="2"/>
    </font>
    <font>
      <sz val="12"/>
      <color rgb="FFFF0000"/>
      <name val="Arial"/>
      <family val="2"/>
    </font>
    <font>
      <sz val="12"/>
      <name val="Arial"/>
      <family val="2"/>
    </font>
    <font>
      <b/>
      <sz val="12"/>
      <color theme="0"/>
      <name val="Arial"/>
      <family val="2"/>
    </font>
    <font>
      <sz val="11"/>
      <color theme="2" tint="-0.749992370372631"/>
      <name val="Arial"/>
      <family val="2"/>
    </font>
    <font>
      <sz val="7"/>
      <color theme="1"/>
      <name val="Times New Roman"/>
      <family val="1"/>
    </font>
    <font>
      <sz val="8"/>
      <color theme="1"/>
      <name val="Arial Narrow"/>
      <family val="2"/>
    </font>
    <font>
      <b/>
      <sz val="8"/>
      <color rgb="FF000000"/>
      <name val="Arial Narrow"/>
      <family val="2"/>
    </font>
    <font>
      <sz val="11"/>
      <color theme="1"/>
      <name val="Courier New"/>
      <family val="3"/>
    </font>
    <font>
      <b/>
      <sz val="11"/>
      <color rgb="FFFFFFFF"/>
      <name val="Arial"/>
      <family val="2"/>
    </font>
  </fonts>
  <fills count="12">
    <fill>
      <patternFill patternType="none"/>
    </fill>
    <fill>
      <patternFill patternType="gray125"/>
    </fill>
    <fill>
      <patternFill patternType="solid">
        <fgColor rgb="FF7030A0"/>
        <bgColor indexed="64"/>
      </patternFill>
    </fill>
    <fill>
      <patternFill patternType="solid">
        <fgColor theme="1" tint="0.249977111117893"/>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rgb="FFFFFF00"/>
        <bgColor indexed="64"/>
      </patternFill>
    </fill>
    <fill>
      <patternFill patternType="solid">
        <fgColor rgb="FF000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1">
    <xf numFmtId="0" fontId="0" fillId="0" borderId="0"/>
    <xf numFmtId="0" fontId="1" fillId="0" borderId="0"/>
    <xf numFmtId="43" fontId="1" fillId="0" borderId="0" applyFont="0" applyFill="0" applyBorder="0" applyAlignment="0" applyProtection="0"/>
    <xf numFmtId="0" fontId="1" fillId="0" borderId="0"/>
    <xf numFmtId="0" fontId="6" fillId="0" borderId="0"/>
    <xf numFmtId="0" fontId="6" fillId="0" borderId="0"/>
    <xf numFmtId="9" fontId="1" fillId="0" borderId="0" applyFont="0" applyFill="0" applyBorder="0" applyAlignment="0" applyProtection="0"/>
    <xf numFmtId="9" fontId="1" fillId="0" borderId="0" applyFont="0" applyFill="0" applyBorder="0" applyAlignment="0" applyProtection="0"/>
    <xf numFmtId="0" fontId="18" fillId="0" borderId="0"/>
    <xf numFmtId="44" fontId="18" fillId="0" borderId="0" applyFont="0" applyFill="0" applyBorder="0" applyAlignment="0" applyProtection="0"/>
    <xf numFmtId="9" fontId="18" fillId="0" borderId="0" applyFont="0" applyFill="0" applyBorder="0" applyAlignment="0" applyProtection="0"/>
  </cellStyleXfs>
  <cellXfs count="111">
    <xf numFmtId="0" fontId="0" fillId="0" borderId="0" xfId="0"/>
    <xf numFmtId="0" fontId="2" fillId="0" borderId="0" xfId="0" applyFont="1"/>
    <xf numFmtId="0" fontId="2" fillId="7" borderId="1" xfId="0" applyFont="1" applyFill="1" applyBorder="1" applyAlignment="1">
      <alignment horizontal="center" vertical="center" wrapText="1"/>
    </xf>
    <xf numFmtId="0" fontId="2" fillId="5" borderId="1" xfId="0" applyFont="1" applyFill="1" applyBorder="1"/>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8" fillId="0" borderId="0" xfId="0" applyFont="1" applyAlignment="1">
      <alignment vertical="center"/>
    </xf>
    <xf numFmtId="0" fontId="9" fillId="0" borderId="0" xfId="0" applyFont="1"/>
    <xf numFmtId="0" fontId="10" fillId="0" borderId="0" xfId="0" applyFont="1" applyAlignment="1">
      <alignment horizontal="right"/>
    </xf>
    <xf numFmtId="0" fontId="12" fillId="0" borderId="0" xfId="0" applyFont="1"/>
    <xf numFmtId="0" fontId="2" fillId="4" borderId="0" xfId="0" applyFont="1" applyFill="1"/>
    <xf numFmtId="0" fontId="16" fillId="8" borderId="1" xfId="0" applyFont="1" applyFill="1" applyBorder="1" applyAlignment="1">
      <alignment horizontal="center" vertical="center"/>
    </xf>
    <xf numFmtId="0" fontId="17" fillId="0" borderId="0" xfId="3" applyFont="1" applyAlignment="1">
      <alignment horizontal="left"/>
    </xf>
    <xf numFmtId="0" fontId="2" fillId="0" borderId="0" xfId="3" applyFont="1"/>
    <xf numFmtId="0" fontId="2" fillId="0" borderId="0" xfId="3" applyFont="1" applyAlignment="1">
      <alignment horizontal="left"/>
    </xf>
    <xf numFmtId="0" fontId="2" fillId="0" borderId="0" xfId="3" applyFont="1" applyAlignment="1">
      <alignment horizontal="right"/>
    </xf>
    <xf numFmtId="0" fontId="2" fillId="0" borderId="0" xfId="8" applyFont="1"/>
    <xf numFmtId="0" fontId="2" fillId="0" borderId="0" xfId="8" applyFont="1" applyAlignment="1">
      <alignment horizontal="center"/>
    </xf>
    <xf numFmtId="2" fontId="2" fillId="0" borderId="0" xfId="8" applyNumberFormat="1" applyFont="1" applyAlignment="1">
      <alignment horizontal="center"/>
    </xf>
    <xf numFmtId="0" fontId="16" fillId="4" borderId="1" xfId="0" applyFont="1" applyFill="1" applyBorder="1" applyAlignment="1">
      <alignment horizontal="center" vertical="center"/>
    </xf>
    <xf numFmtId="0" fontId="22" fillId="0" borderId="0" xfId="3" applyFont="1" applyAlignment="1">
      <alignment horizontal="right"/>
    </xf>
    <xf numFmtId="0" fontId="3" fillId="0" borderId="0" xfId="8" applyFont="1"/>
    <xf numFmtId="0" fontId="25" fillId="9" borderId="5" xfId="8" applyFont="1" applyFill="1" applyBorder="1" applyAlignment="1">
      <alignment horizontal="center" vertical="center" wrapText="1"/>
    </xf>
    <xf numFmtId="164" fontId="25" fillId="9" borderId="1" xfId="8" applyNumberFormat="1" applyFont="1" applyFill="1" applyBorder="1" applyAlignment="1">
      <alignment horizontal="center" vertical="center" wrapText="1"/>
    </xf>
    <xf numFmtId="2" fontId="25" fillId="9" borderId="1" xfId="8" applyNumberFormat="1" applyFont="1" applyFill="1" applyBorder="1" applyAlignment="1">
      <alignment horizontal="center" vertical="center" wrapText="1"/>
    </xf>
    <xf numFmtId="2" fontId="3" fillId="0" borderId="1" xfId="9" applyNumberFormat="1" applyFont="1" applyFill="1" applyBorder="1" applyAlignment="1" applyProtection="1">
      <alignment horizontal="center" vertical="center"/>
      <protection locked="0"/>
    </xf>
    <xf numFmtId="165" fontId="3" fillId="0" borderId="1" xfId="9" applyNumberFormat="1" applyFont="1" applyFill="1" applyBorder="1" applyAlignment="1" applyProtection="1">
      <alignment horizontal="center" vertical="center"/>
      <protection locked="0"/>
    </xf>
    <xf numFmtId="166" fontId="3" fillId="0" borderId="1" xfId="10" applyNumberFormat="1" applyFont="1" applyFill="1" applyBorder="1" applyAlignment="1">
      <alignment horizontal="center" vertical="center"/>
    </xf>
    <xf numFmtId="2" fontId="3" fillId="0" borderId="1" xfId="10" applyNumberFormat="1"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xf numFmtId="0" fontId="13" fillId="8" borderId="1" xfId="0" applyFont="1" applyFill="1" applyBorder="1" applyAlignment="1">
      <alignment horizontal="center" vertical="center"/>
    </xf>
    <xf numFmtId="0" fontId="12" fillId="0" borderId="1" xfId="0" applyFont="1" applyBorder="1"/>
    <xf numFmtId="0" fontId="5" fillId="2" borderId="1" xfId="1" applyFont="1" applyFill="1" applyBorder="1" applyAlignment="1">
      <alignment horizontal="center" vertical="center" wrapText="1"/>
    </xf>
    <xf numFmtId="0" fontId="12" fillId="3" borderId="1" xfId="1" applyFont="1" applyFill="1" applyBorder="1" applyAlignment="1">
      <alignment horizont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 fillId="2" borderId="1" xfId="0" applyFont="1" applyFill="1" applyBorder="1"/>
    <xf numFmtId="0" fontId="3" fillId="3" borderId="1" xfId="1" applyFont="1" applyFill="1" applyBorder="1" applyAlignment="1">
      <alignment horizontal="center"/>
    </xf>
    <xf numFmtId="0" fontId="14" fillId="2"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3" borderId="1" xfId="0" applyFont="1" applyFill="1" applyBorder="1"/>
    <xf numFmtId="0" fontId="13" fillId="0" borderId="1" xfId="0" applyFont="1" applyBorder="1" applyAlignment="1">
      <alignment horizontal="center" vertical="center"/>
    </xf>
    <xf numFmtId="9" fontId="5" fillId="2" borderId="1" xfId="0" applyNumberFormat="1" applyFont="1" applyFill="1" applyBorder="1" applyAlignment="1">
      <alignment horizontal="center" vertical="center"/>
    </xf>
    <xf numFmtId="2" fontId="14" fillId="2" borderId="1" xfId="0" applyNumberFormat="1" applyFont="1" applyFill="1" applyBorder="1" applyAlignment="1">
      <alignment horizontal="center" vertical="center"/>
    </xf>
    <xf numFmtId="0" fontId="12" fillId="0" borderId="1" xfId="0" applyFont="1" applyBorder="1" applyAlignment="1">
      <alignment horizontal="center" vertical="center"/>
    </xf>
    <xf numFmtId="2" fontId="13" fillId="0" borderId="1" xfId="0" applyNumberFormat="1" applyFont="1" applyBorder="1" applyAlignment="1">
      <alignment horizontal="center" vertical="center"/>
    </xf>
    <xf numFmtId="0" fontId="12" fillId="2" borderId="1" xfId="0" applyFont="1" applyFill="1" applyBorder="1" applyAlignment="1">
      <alignment horizontal="center" vertical="center"/>
    </xf>
    <xf numFmtId="2" fontId="12"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5" fillId="5" borderId="1" xfId="0" applyFont="1" applyFill="1" applyBorder="1" applyAlignment="1">
      <alignment horizontal="center" vertical="center"/>
    </xf>
    <xf numFmtId="0" fontId="15" fillId="7" borderId="1" xfId="0" applyFont="1" applyFill="1" applyBorder="1" applyAlignment="1">
      <alignment horizontal="center" vertical="center"/>
    </xf>
    <xf numFmtId="0" fontId="12" fillId="4" borderId="1" xfId="0" applyFont="1" applyFill="1" applyBorder="1" applyAlignment="1">
      <alignment horizontal="center" vertical="center"/>
    </xf>
    <xf numFmtId="2" fontId="12" fillId="4" borderId="1" xfId="0" applyNumberFormat="1" applyFont="1" applyFill="1" applyBorder="1" applyAlignment="1">
      <alignment horizontal="center" vertical="center"/>
    </xf>
    <xf numFmtId="2" fontId="13" fillId="4"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2" fillId="0" borderId="1" xfId="0" applyFont="1" applyBorder="1" applyAlignment="1">
      <alignment horizontal="center" vertical="center"/>
    </xf>
    <xf numFmtId="0" fontId="2" fillId="7" borderId="1" xfId="0" applyFont="1" applyFill="1" applyBorder="1" applyAlignment="1">
      <alignment horizontal="center" vertical="center"/>
    </xf>
    <xf numFmtId="0" fontId="5" fillId="2" borderId="1" xfId="1" applyFont="1" applyFill="1" applyBorder="1" applyAlignment="1">
      <alignment horizontal="left" vertical="center" wrapText="1"/>
    </xf>
    <xf numFmtId="2" fontId="13" fillId="8" borderId="1" xfId="0" applyNumberFormat="1" applyFont="1" applyFill="1" applyBorder="1" applyAlignment="1">
      <alignment horizontal="center" vertical="center"/>
    </xf>
    <xf numFmtId="0" fontId="2" fillId="0" borderId="0" xfId="0" applyFont="1" applyAlignment="1">
      <alignment horizontal="justify" vertical="center"/>
    </xf>
    <xf numFmtId="0" fontId="28" fillId="0" borderId="14" xfId="0" applyFont="1" applyBorder="1" applyAlignment="1">
      <alignment horizontal="justify" vertical="center"/>
    </xf>
    <xf numFmtId="0" fontId="28" fillId="0" borderId="15" xfId="0" applyFont="1" applyBorder="1" applyAlignment="1">
      <alignment horizontal="justify" vertical="center"/>
    </xf>
    <xf numFmtId="0" fontId="28" fillId="0" borderId="15" xfId="0" applyFont="1" applyBorder="1" applyAlignment="1">
      <alignment horizontal="right" vertical="center"/>
    </xf>
    <xf numFmtId="0" fontId="29" fillId="10" borderId="12" xfId="0" applyFont="1" applyFill="1" applyBorder="1" applyAlignment="1">
      <alignment horizontal="justify" vertical="center"/>
    </xf>
    <xf numFmtId="0" fontId="29" fillId="10" borderId="13" xfId="0" applyFont="1" applyFill="1" applyBorder="1" applyAlignment="1">
      <alignment horizontal="justify" vertical="center"/>
    </xf>
    <xf numFmtId="0" fontId="29" fillId="10" borderId="13" xfId="0" applyFont="1" applyFill="1" applyBorder="1" applyAlignment="1">
      <alignment horizontal="center" vertical="center" wrapText="1"/>
    </xf>
    <xf numFmtId="0" fontId="31" fillId="11" borderId="12" xfId="0" applyFont="1" applyFill="1" applyBorder="1" applyAlignment="1">
      <alignment horizontal="justify" vertical="center" wrapText="1"/>
    </xf>
    <xf numFmtId="0" fontId="31" fillId="11" borderId="13" xfId="0" applyFont="1" applyFill="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9" fontId="2" fillId="0" borderId="15" xfId="0" applyNumberFormat="1" applyFont="1" applyBorder="1" applyAlignment="1">
      <alignment horizontal="justify" vertical="center" wrapText="1"/>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7" fillId="0" borderId="1" xfId="0" applyFont="1" applyBorder="1" applyAlignment="1">
      <alignment horizontal="left" vertical="center" wrapText="1"/>
    </xf>
    <xf numFmtId="0" fontId="2" fillId="0" borderId="1" xfId="0" applyFont="1" applyBorder="1" applyAlignment="1">
      <alignment horizontal="left" vertical="center"/>
    </xf>
    <xf numFmtId="0" fontId="4" fillId="2"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0" fontId="7" fillId="4" borderId="1" xfId="0" applyFont="1" applyFill="1" applyBorder="1" applyAlignment="1">
      <alignment horizontal="left" vertical="center" wrapText="1"/>
    </xf>
    <xf numFmtId="0" fontId="10" fillId="0" borderId="0" xfId="0" applyFont="1"/>
    <xf numFmtId="0" fontId="16" fillId="0" borderId="0" xfId="0" applyFont="1" applyAlignment="1">
      <alignment horizontal="right"/>
    </xf>
    <xf numFmtId="0" fontId="10" fillId="0" borderId="0" xfId="0" applyFont="1" applyAlignment="1">
      <alignment horizontal="right" vertical="top"/>
    </xf>
    <xf numFmtId="0" fontId="11" fillId="0" borderId="0" xfId="0" applyFont="1" applyAlignment="1">
      <alignment horizontal="left" vertical="top"/>
    </xf>
    <xf numFmtId="0" fontId="10" fillId="0" borderId="0" xfId="0" applyFont="1" applyAlignment="1">
      <alignment horizontal="left" vertical="top"/>
    </xf>
    <xf numFmtId="0" fontId="0" fillId="0" borderId="0" xfId="0" applyAlignment="1">
      <alignment horizontal="left" vertical="top"/>
    </xf>
    <xf numFmtId="0" fontId="3" fillId="0" borderId="0" xfId="3" applyFont="1" applyAlignment="1">
      <alignment vertical="top"/>
    </xf>
    <xf numFmtId="0" fontId="22" fillId="0" borderId="0" xfId="3" applyFont="1" applyAlignment="1">
      <alignment vertical="top"/>
    </xf>
    <xf numFmtId="0" fontId="3" fillId="0" borderId="0" xfId="3" applyFont="1" applyAlignment="1">
      <alignment horizontal="left" vertical="top"/>
    </xf>
    <xf numFmtId="0" fontId="11" fillId="0" borderId="0" xfId="0" applyFont="1" applyAlignment="1">
      <alignment horizontal="left"/>
    </xf>
    <xf numFmtId="0" fontId="2" fillId="0" borderId="0" xfId="0" applyFont="1" applyAlignment="1">
      <alignment horizontal="left"/>
    </xf>
    <xf numFmtId="0" fontId="2" fillId="0" borderId="0" xfId="0" applyFont="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16" xfId="3" applyFont="1" applyBorder="1" applyAlignment="1">
      <alignment horizontal="left" vertical="top" wrapText="1"/>
    </xf>
    <xf numFmtId="0" fontId="30" fillId="0" borderId="0" xfId="0" applyFont="1" applyAlignment="1">
      <alignment horizontal="left" vertical="center"/>
    </xf>
    <xf numFmtId="0" fontId="2" fillId="0" borderId="0" xfId="8" applyFont="1" applyAlignment="1">
      <alignment horizontal="left"/>
    </xf>
    <xf numFmtId="0" fontId="25" fillId="9" borderId="7" xfId="8" applyFont="1" applyFill="1" applyBorder="1" applyAlignment="1">
      <alignment horizontal="center" vertical="center" wrapText="1"/>
    </xf>
    <xf numFmtId="0" fontId="25" fillId="9" borderId="6" xfId="8" applyFont="1" applyFill="1" applyBorder="1" applyAlignment="1">
      <alignment horizontal="center" vertical="center" wrapText="1"/>
    </xf>
    <xf numFmtId="0" fontId="25" fillId="9" borderId="8" xfId="8" applyFont="1" applyFill="1" applyBorder="1" applyAlignment="1">
      <alignment horizontal="center" vertical="center" wrapText="1"/>
    </xf>
    <xf numFmtId="0" fontId="25" fillId="9" borderId="9" xfId="8" applyFont="1" applyFill="1" applyBorder="1" applyAlignment="1">
      <alignment horizontal="center" vertical="center" wrapText="1"/>
    </xf>
    <xf numFmtId="0" fontId="25" fillId="9" borderId="10" xfId="8" applyFont="1" applyFill="1" applyBorder="1" applyAlignment="1">
      <alignment horizontal="center" vertical="center" wrapText="1"/>
    </xf>
    <xf numFmtId="0" fontId="25" fillId="9" borderId="4" xfId="8" applyFont="1" applyFill="1" applyBorder="1" applyAlignment="1">
      <alignment horizontal="center" vertical="center" wrapText="1"/>
    </xf>
    <xf numFmtId="0" fontId="3" fillId="0" borderId="11" xfId="3" applyFont="1" applyBorder="1" applyAlignment="1">
      <alignment vertical="top" wrapText="1"/>
    </xf>
    <xf numFmtId="0" fontId="3" fillId="0" borderId="3" xfId="3" applyFont="1" applyBorder="1" applyAlignment="1">
      <alignment vertical="top" wrapText="1"/>
    </xf>
    <xf numFmtId="0" fontId="3" fillId="0" borderId="2" xfId="3" applyFont="1" applyBorder="1" applyAlignment="1">
      <alignment vertical="top" wrapText="1"/>
    </xf>
    <xf numFmtId="0" fontId="19" fillId="2" borderId="1" xfId="0" applyFont="1" applyFill="1" applyBorder="1" applyAlignment="1">
      <alignment horizontal="center" vertical="center"/>
    </xf>
    <xf numFmtId="0" fontId="20" fillId="0" borderId="1" xfId="0" applyFont="1" applyBorder="1" applyAlignment="1">
      <alignment horizontal="center" vertical="center" wrapText="1"/>
    </xf>
    <xf numFmtId="0" fontId="11" fillId="0" borderId="0" xfId="0" applyFont="1" applyAlignment="1">
      <alignment horizontal="left" wrapText="1"/>
    </xf>
    <xf numFmtId="0" fontId="11" fillId="0" borderId="0" xfId="0" applyFont="1" applyAlignment="1">
      <alignment vertical="top" wrapText="1"/>
    </xf>
  </cellXfs>
  <cellStyles count="11">
    <cellStyle name="Comma 2" xfId="2" xr:uid="{00000000-0005-0000-0000-000000000000}"/>
    <cellStyle name="Currency 2" xfId="9" xr:uid="{7B5DB56C-C290-4D00-A1AA-C806BC2F7B9E}"/>
    <cellStyle name="Normal" xfId="0" builtinId="0"/>
    <cellStyle name="Normal 2" xfId="3" xr:uid="{00000000-0005-0000-0000-000002000000}"/>
    <cellStyle name="Normal 3" xfId="1" xr:uid="{00000000-0005-0000-0000-000003000000}"/>
    <cellStyle name="Normal 4" xfId="4" xr:uid="{00000000-0005-0000-0000-000004000000}"/>
    <cellStyle name="Normal 5" xfId="5" xr:uid="{00000000-0005-0000-0000-000005000000}"/>
    <cellStyle name="Normal 6" xfId="8" xr:uid="{774A67AB-9081-4126-9BA7-A540163784B4}"/>
    <cellStyle name="Percent 2" xfId="6" xr:uid="{00000000-0005-0000-0000-000006000000}"/>
    <cellStyle name="Percent 3" xfId="7" xr:uid="{00000000-0005-0000-0000-000007000000}"/>
    <cellStyle name="Percent 4" xfId="10" xr:uid="{C2AE6E70-41B6-4305-B0D5-84C1FB71EB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externalLink" Target="externalLinks/externalLink2.xml" Id="rId6" /><Relationship Type="http://schemas.openxmlformats.org/officeDocument/2006/relationships/externalLink" Target="externalLinks/externalLink1.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2.xml" Id="R670656914b9c467d" /></Relationships>
</file>

<file path=xl/drawings/drawing1.xml><?xml version="1.0" encoding="utf-8"?>
<xdr:wsDr xmlns:xdr="http://schemas.openxmlformats.org/drawingml/2006/spreadsheetDrawing" xmlns:a="http://schemas.openxmlformats.org/drawingml/2006/main">
  <xdr:twoCellAnchor>
    <xdr:from>
      <xdr:col>7</xdr:col>
      <xdr:colOff>23813</xdr:colOff>
      <xdr:row>10</xdr:row>
      <xdr:rowOff>83344</xdr:rowOff>
    </xdr:from>
    <xdr:to>
      <xdr:col>8</xdr:col>
      <xdr:colOff>315172</xdr:colOff>
      <xdr:row>12</xdr:row>
      <xdr:rowOff>169564</xdr:rowOff>
    </xdr:to>
    <xdr:cxnSp macro="">
      <xdr:nvCxnSpPr>
        <xdr:cNvPr id="2" name="Straight Arrow Connector 1">
          <a:extLst>
            <a:ext uri="{FF2B5EF4-FFF2-40B4-BE49-F238E27FC236}">
              <a16:creationId xmlns:a16="http://schemas.microsoft.com/office/drawing/2014/main" id="{549165F4-DEF6-40D4-8A24-ECD59C0A6A9A}"/>
            </a:ext>
          </a:extLst>
        </xdr:cNvPr>
        <xdr:cNvCxnSpPr/>
      </xdr:nvCxnSpPr>
      <xdr:spPr>
        <a:xfrm flipH="1" flipV="1">
          <a:off x="5510213" y="5150644"/>
          <a:ext cx="881909" cy="44817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322261</xdr:colOff>
      <xdr:row>9</xdr:row>
      <xdr:rowOff>145732</xdr:rowOff>
    </xdr:from>
    <xdr:to>
      <xdr:col>16</xdr:col>
      <xdr:colOff>69531</xdr:colOff>
      <xdr:row>15</xdr:row>
      <xdr:rowOff>74083</xdr:rowOff>
    </xdr:to>
    <xdr:sp macro="" textlink="">
      <xdr:nvSpPr>
        <xdr:cNvPr id="3" name="Rectangle: Rounded Corners 2">
          <a:extLst>
            <a:ext uri="{FF2B5EF4-FFF2-40B4-BE49-F238E27FC236}">
              <a16:creationId xmlns:a16="http://schemas.microsoft.com/office/drawing/2014/main" id="{8035A419-B004-41C2-AB76-28CF113DC2DA}"/>
            </a:ext>
          </a:extLst>
        </xdr:cNvPr>
        <xdr:cNvSpPr/>
      </xdr:nvSpPr>
      <xdr:spPr>
        <a:xfrm>
          <a:off x="6852178" y="4273232"/>
          <a:ext cx="4657936" cy="1198351"/>
        </a:xfrm>
        <a:prstGeom prst="roundRect">
          <a:avLst/>
        </a:prstGeom>
        <a:solidFill>
          <a:schemeClr val="bg1"/>
        </a:solidFill>
        <a:ln w="1905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200">
              <a:solidFill>
                <a:srgbClr val="FF0000"/>
              </a:solidFill>
              <a:latin typeface="Arial" panose="020B0604020202020204" pitchFamily="34" charset="0"/>
              <a:cs typeface="Arial" panose="020B0604020202020204" pitchFamily="34" charset="0"/>
            </a:rPr>
            <a:t>For Bidder 3,</a:t>
          </a:r>
          <a:r>
            <a:rPr lang="en-GB" sz="1200" baseline="0">
              <a:solidFill>
                <a:srgbClr val="FF0000"/>
              </a:solidFill>
              <a:latin typeface="Arial" panose="020B0604020202020204" pitchFamily="34" charset="0"/>
              <a:cs typeface="Arial" panose="020B0604020202020204" pitchFamily="34" charset="0"/>
            </a:rPr>
            <a:t> t</a:t>
          </a:r>
          <a:r>
            <a:rPr lang="en-GB" sz="1200">
              <a:solidFill>
                <a:srgbClr val="FF0000"/>
              </a:solidFill>
              <a:latin typeface="Arial" panose="020B0604020202020204" pitchFamily="34" charset="0"/>
              <a:cs typeface="Arial" panose="020B0604020202020204" pitchFamily="34" charset="0"/>
            </a:rPr>
            <a:t>he</a:t>
          </a:r>
          <a:r>
            <a:rPr lang="en-GB" sz="1200" baseline="0">
              <a:solidFill>
                <a:srgbClr val="FF0000"/>
              </a:solidFill>
              <a:latin typeface="Arial" panose="020B0604020202020204" pitchFamily="34" charset="0"/>
              <a:cs typeface="Arial" panose="020B0604020202020204" pitchFamily="34" charset="0"/>
            </a:rPr>
            <a:t> weighted score is calculated as 91.4%  of the maximum available weighted score of 75.00. In this example, the supplier's weighted score is 68.57 = 75.00 * 91.4% </a:t>
          </a:r>
          <a:r>
            <a:rPr lang="en-GB" sz="1200" i="1" baseline="0">
              <a:solidFill>
                <a:srgbClr val="FF0000"/>
              </a:solidFill>
              <a:latin typeface="Arial" panose="020B0604020202020204" pitchFamily="34" charset="0"/>
              <a:cs typeface="Arial" panose="020B0604020202020204" pitchFamily="34" charset="0"/>
            </a:rPr>
            <a:t>(Total Maximum Weighted Score * % Score)</a:t>
          </a:r>
          <a:endParaRPr lang="en-GB" sz="1200">
            <a:solidFill>
              <a:srgbClr val="FF0000"/>
            </a:solidFill>
            <a:latin typeface="Arial" panose="020B0604020202020204" pitchFamily="34" charset="0"/>
            <a:cs typeface="Arial" panose="020B0604020202020204" pitchFamily="34" charset="0"/>
          </a:endParaRPr>
        </a:p>
      </xdr:txBody>
    </xdr:sp>
    <xdr:clientData/>
  </xdr:twoCellAnchor>
  <xdr:twoCellAnchor>
    <xdr:from>
      <xdr:col>8</xdr:col>
      <xdr:colOff>365135</xdr:colOff>
      <xdr:row>5</xdr:row>
      <xdr:rowOff>140971</xdr:rowOff>
    </xdr:from>
    <xdr:to>
      <xdr:col>16</xdr:col>
      <xdr:colOff>105251</xdr:colOff>
      <xdr:row>9</xdr:row>
      <xdr:rowOff>35719</xdr:rowOff>
    </xdr:to>
    <xdr:sp macro="" textlink="">
      <xdr:nvSpPr>
        <xdr:cNvPr id="4" name="Rectangle: Rounded Corners 3">
          <a:extLst>
            <a:ext uri="{FF2B5EF4-FFF2-40B4-BE49-F238E27FC236}">
              <a16:creationId xmlns:a16="http://schemas.microsoft.com/office/drawing/2014/main" id="{447F3FD5-DDC2-4983-8162-6EA01ED09F24}"/>
            </a:ext>
          </a:extLst>
        </xdr:cNvPr>
        <xdr:cNvSpPr/>
      </xdr:nvSpPr>
      <xdr:spPr>
        <a:xfrm>
          <a:off x="6895052" y="3315971"/>
          <a:ext cx="4650782" cy="847248"/>
        </a:xfrm>
        <a:prstGeom prst="roundRect">
          <a:avLst/>
        </a:prstGeom>
        <a:solidFill>
          <a:schemeClr val="bg1"/>
        </a:solidFill>
        <a:ln w="1905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200">
              <a:solidFill>
                <a:srgbClr val="FF0000"/>
              </a:solidFill>
              <a:latin typeface="Arial" panose="020B0604020202020204" pitchFamily="34" charset="0"/>
              <a:cs typeface="Arial" panose="020B0604020202020204" pitchFamily="34" charset="0"/>
            </a:rPr>
            <a:t>Bidder 1 has submitted the lowest price and therefore has acheived </a:t>
          </a:r>
          <a:r>
            <a:rPr lang="en-GB" sz="1200" baseline="0">
              <a:solidFill>
                <a:srgbClr val="FF0000"/>
              </a:solidFill>
              <a:latin typeface="Arial" panose="020B0604020202020204" pitchFamily="34" charset="0"/>
              <a:cs typeface="Arial" panose="020B0604020202020204" pitchFamily="34" charset="0"/>
            </a:rPr>
            <a:t>the maximum available weighted score of 75.00. This price is used as the benchmark for scoring all the remaining prices.</a:t>
          </a:r>
          <a:endParaRPr lang="en-GB" sz="1200">
            <a:solidFill>
              <a:srgbClr val="FF0000"/>
            </a:solidFill>
            <a:latin typeface="Arial" panose="020B0604020202020204" pitchFamily="34" charset="0"/>
            <a:cs typeface="Arial" panose="020B0604020202020204" pitchFamily="34" charset="0"/>
          </a:endParaRPr>
        </a:p>
      </xdr:txBody>
    </xdr:sp>
    <xdr:clientData/>
  </xdr:twoCellAnchor>
  <xdr:twoCellAnchor>
    <xdr:from>
      <xdr:col>7</xdr:col>
      <xdr:colOff>36618</xdr:colOff>
      <xdr:row>7</xdr:row>
      <xdr:rowOff>42333</xdr:rowOff>
    </xdr:from>
    <xdr:to>
      <xdr:col>8</xdr:col>
      <xdr:colOff>349250</xdr:colOff>
      <xdr:row>8</xdr:row>
      <xdr:rowOff>126299</xdr:rowOff>
    </xdr:to>
    <xdr:cxnSp macro="">
      <xdr:nvCxnSpPr>
        <xdr:cNvPr id="5" name="Straight Arrow Connector 4">
          <a:extLst>
            <a:ext uri="{FF2B5EF4-FFF2-40B4-BE49-F238E27FC236}">
              <a16:creationId xmlns:a16="http://schemas.microsoft.com/office/drawing/2014/main" id="{C08EE4B3-9203-4493-986B-9F1C18E824EF}"/>
            </a:ext>
          </a:extLst>
        </xdr:cNvPr>
        <xdr:cNvCxnSpPr/>
      </xdr:nvCxnSpPr>
      <xdr:spPr>
        <a:xfrm flipH="1">
          <a:off x="5952701" y="3556000"/>
          <a:ext cx="926466" cy="48613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renBell\Director\Cache\objective.cmu.nhs.uk%20uA324\A2762895\DRAFT%20Document%20No.%2005a%20-%20Offer%20Schedule.xlsx" TargetMode="External"/><Relationship Id="rId1" Type="http://schemas.openxmlformats.org/officeDocument/2006/relationships/externalLinkPath" Target="/Users/KarenBell/Director/Cache/objective.cmu.nhs.uk%20uA324/A2762895/DRAFT%20Document%20No.%2005a%20-%20Offer%20Schedul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KarenBell\Director\Cache\objective.cmu.nhs.uk%20uA324\A2762942\Document%20No.%2005a%20-%20Offer%20Schedule%20DRAFT%20V2.xlsx" TargetMode="External"/><Relationship Id="rId1" Type="http://schemas.openxmlformats.org/officeDocument/2006/relationships/externalLinkPath" Target="/Users/KarenBell/Director/Cache/objective.cmu.nhs.uk%20uA324/A2762942/Document%20No.%2005a%20-%20Offer%20Schedule%20DRAFT%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Award Criteria"/>
      <sheetName val="Mandatory Requirements"/>
      <sheetName val="Lot Bids Sumbitted"/>
      <sheetName val="Product Information - Lot 1"/>
      <sheetName val="Product Information - Lot 2"/>
      <sheetName val="Product Information - Lot 3"/>
      <sheetName val="Product Information - Lot 4"/>
      <sheetName val="Product Information - Lot 5"/>
      <sheetName val="Product Information Lot 6"/>
      <sheetName val="Product Information - Lot 7"/>
      <sheetName val="Product Information - Lot 8"/>
      <sheetName val="Product Information - Lot 9"/>
      <sheetName val="Product Information - Lot 10"/>
      <sheetName val="Product Information - Lot 11"/>
      <sheetName val="Product Information - Lot 12"/>
      <sheetName val="Product Information - Lot 13"/>
      <sheetName val="Product Information - Lot 14"/>
      <sheetName val="Product Information - Lot 15"/>
      <sheetName val="Product Information - Lot 16"/>
      <sheetName val="Product Information - Lot 17"/>
      <sheetName val="Product Information - Lot 18"/>
      <sheetName val="Product Information - Lot 19"/>
      <sheetName val="Product Information - Lot 20"/>
      <sheetName val="Product Information - Lot 21"/>
      <sheetName val="Product Information - Lot 22"/>
      <sheetName val="Product Information - Lot 23"/>
      <sheetName val=" Additional Information (1)"/>
      <sheetName val="Additional Information (2)"/>
      <sheetName val="Additional Information (3)"/>
      <sheetName val="Additional Information (4)"/>
      <sheetName val="Additional Information (5)"/>
      <sheetName val="Additional Information (6)"/>
      <sheetName val="Supplier Information"/>
    </sheetNames>
    <sheetDataSet>
      <sheetData sheetId="0" refreshError="1"/>
      <sheetData sheetId="1">
        <row r="3">
          <cell r="C3" t="str">
            <v>CM/PHS/22/5561</v>
          </cell>
        </row>
        <row r="4">
          <cell r="C4" t="str">
            <v>NHS National Framework Agreement for the supply of products for the treatment of Blood Disorders including Haemophilia A and B</v>
          </cell>
        </row>
        <row r="5">
          <cell r="C5" t="str">
            <v xml:space="preserve">1 July 2024 to 30 April 2027 with an option or options to extend (at the Authority’s discretion) for a period or periods up to a total of 14 months.  Total maximum framework agreement including extension options will be no more than 48 months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Estimated Usage"/>
      <sheetName val="Award Criteria"/>
      <sheetName val="Mandatory Requirements"/>
      <sheetName val="Lot Bids Sumbitted"/>
      <sheetName val="Lot 1 Bid"/>
      <sheetName val="Lot 2 Bid"/>
      <sheetName val="Lot 3 Bid"/>
      <sheetName val="Lot 4 Bid"/>
      <sheetName val="Lot 5 Bid"/>
      <sheetName val="Lot 6 Bid"/>
      <sheetName val="Lot 7 Bid"/>
      <sheetName val="Lot 8 Bid"/>
      <sheetName val="Lot 9 Bid"/>
      <sheetName val="Lot 10 Bid"/>
      <sheetName val="Lot 11 Bid"/>
      <sheetName val="Lot 12 Bid"/>
      <sheetName val="Lot 13 Bid"/>
      <sheetName val="Lot 14 Bid"/>
      <sheetName val="Lot 15 Bid"/>
      <sheetName val="Lot 16 Bid"/>
      <sheetName val="Lot 17 Bid"/>
      <sheetName val="Lot 18 Bid"/>
      <sheetName val="Lot 19 Bid"/>
      <sheetName val="Lot 20 Bid"/>
      <sheetName val="Lot 21 Bid"/>
      <sheetName val="Lot 22 Bid"/>
      <sheetName val="Lot 23 Bid"/>
      <sheetName val=" Additional Information (1)"/>
      <sheetName val="Additional Information (2)"/>
      <sheetName val="Additional Information (3)"/>
      <sheetName val="Additional Information (4)"/>
      <sheetName val="Additional Information (5)"/>
      <sheetName val="Additional Information (6)"/>
      <sheetName val="Supplier Information"/>
    </sheetNames>
    <sheetDataSet>
      <sheetData sheetId="0"/>
      <sheetData sheetId="1"/>
      <sheetData sheetId="2">
        <row r="1">
          <cell r="B1" t="str">
            <v>Document No.05a - Offer Schedule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A9A1C-F698-49B5-A48C-ED56A3651531}">
  <sheetPr>
    <pageSetUpPr fitToPage="1"/>
  </sheetPr>
  <dimension ref="A1:P13"/>
  <sheetViews>
    <sheetView view="pageLayout" zoomScaleNormal="100" workbookViewId="0">
      <selection activeCell="F11" sqref="F11"/>
    </sheetView>
  </sheetViews>
  <sheetFormatPr defaultRowHeight="15" x14ac:dyDescent="0.25"/>
  <cols>
    <col min="1" max="2" width="43.28515625" customWidth="1"/>
  </cols>
  <sheetData>
    <row r="1" spans="1:16" ht="20.25" x14ac:dyDescent="0.3">
      <c r="A1" s="79" t="str">
        <f>'[2]Award Criteria'!B1</f>
        <v>Document No.05a - Offer Schedule</v>
      </c>
      <c r="P1" s="80"/>
    </row>
    <row r="2" spans="1:16" ht="18" x14ac:dyDescent="0.25">
      <c r="A2" s="7"/>
    </row>
    <row r="3" spans="1:16" ht="20.25" x14ac:dyDescent="0.25">
      <c r="A3" s="83" t="s">
        <v>38</v>
      </c>
      <c r="B3" s="82" t="s">
        <v>129</v>
      </c>
      <c r="C3" s="84"/>
      <c r="D3" s="84"/>
      <c r="E3" s="84"/>
      <c r="F3" s="84"/>
      <c r="G3" s="84"/>
      <c r="H3" s="84"/>
      <c r="I3" s="84"/>
      <c r="J3" s="84"/>
      <c r="K3" s="84"/>
      <c r="L3" s="84"/>
      <c r="M3" s="84"/>
      <c r="N3" s="84"/>
      <c r="O3" s="84"/>
      <c r="P3" s="84"/>
    </row>
    <row r="4" spans="1:16" ht="20.25" x14ac:dyDescent="0.25">
      <c r="A4" s="83" t="s">
        <v>39</v>
      </c>
      <c r="B4" s="82" t="s">
        <v>131</v>
      </c>
      <c r="C4" s="84"/>
      <c r="D4" s="84"/>
      <c r="E4" s="84"/>
      <c r="F4" s="84"/>
      <c r="G4" s="84"/>
      <c r="H4" s="84"/>
      <c r="I4" s="84"/>
      <c r="J4" s="84"/>
      <c r="K4" s="84"/>
      <c r="L4" s="84"/>
      <c r="M4" s="84"/>
      <c r="N4" s="84"/>
      <c r="O4" s="84"/>
      <c r="P4" s="84"/>
    </row>
    <row r="5" spans="1:16" ht="46.5" customHeight="1" x14ac:dyDescent="0.25">
      <c r="A5" s="83" t="s">
        <v>40</v>
      </c>
      <c r="B5" s="92" t="s">
        <v>130</v>
      </c>
      <c r="C5" s="92"/>
      <c r="D5" s="92"/>
      <c r="E5" s="92"/>
      <c r="F5" s="92"/>
      <c r="G5" s="92"/>
      <c r="H5" s="92"/>
      <c r="I5" s="92"/>
      <c r="J5" s="92"/>
      <c r="K5" s="92"/>
      <c r="L5" s="92"/>
      <c r="M5" s="92"/>
      <c r="N5" s="92"/>
      <c r="O5" s="92"/>
      <c r="P5" s="92"/>
    </row>
    <row r="8" spans="1:16" ht="20.25" customHeight="1" thickBot="1" x14ac:dyDescent="0.3">
      <c r="A8" s="60" t="s">
        <v>122</v>
      </c>
    </row>
    <row r="9" spans="1:16" ht="20.25" customHeight="1" thickBot="1" x14ac:dyDescent="0.3">
      <c r="A9" s="67" t="s">
        <v>123</v>
      </c>
      <c r="B9" s="68" t="s">
        <v>1</v>
      </c>
    </row>
    <row r="10" spans="1:16" ht="20.25" customHeight="1" thickBot="1" x14ac:dyDescent="0.3">
      <c r="A10" s="69" t="s">
        <v>18</v>
      </c>
      <c r="B10" s="70" t="s">
        <v>27</v>
      </c>
    </row>
    <row r="11" spans="1:16" ht="20.25" customHeight="1" thickBot="1" x14ac:dyDescent="0.3">
      <c r="A11" s="69" t="s">
        <v>124</v>
      </c>
      <c r="B11" s="71">
        <v>0.75</v>
      </c>
    </row>
    <row r="12" spans="1:16" ht="20.25" customHeight="1" thickBot="1" x14ac:dyDescent="0.3">
      <c r="A12" s="69" t="s">
        <v>125</v>
      </c>
      <c r="B12" s="71">
        <v>0.15</v>
      </c>
    </row>
    <row r="13" spans="1:16" ht="20.25" customHeight="1" thickBot="1" x14ac:dyDescent="0.3">
      <c r="A13" s="69" t="s">
        <v>126</v>
      </c>
      <c r="B13" s="71">
        <v>0.1</v>
      </c>
    </row>
  </sheetData>
  <sheetProtection algorithmName="SHA-512" hashValue="M0ncafS0CQGp0oCO92jt6w/LoiOuE/TKKPqDXWxnhBGXk0dwRyn/ZxLvxOO4aaljfhrQvbOCm6PHBV2K7XxBNg==" saltValue="/2gIh4l3G0S9pApnLGOmcw==" spinCount="100000" sheet="1"/>
  <mergeCells count="1">
    <mergeCell ref="B5:P5"/>
  </mergeCells>
  <pageMargins left="0.7" right="0.7" top="0.75" bottom="0.75"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0045-B46C-4F9F-906B-5C4ACBB5DDFB}">
  <sheetPr>
    <pageSetUpPr fitToPage="1"/>
  </sheetPr>
  <dimension ref="A1:U41"/>
  <sheetViews>
    <sheetView showGridLines="0" view="pageLayout" zoomScaleNormal="90" workbookViewId="0">
      <selection activeCell="D4" sqref="D4:U4"/>
    </sheetView>
  </sheetViews>
  <sheetFormatPr defaultColWidth="8.85546875" defaultRowHeight="14.25" x14ac:dyDescent="0.2"/>
  <cols>
    <col min="1" max="1" width="10.7109375" style="16" customWidth="1"/>
    <col min="2" max="2" width="13.85546875" style="16" customWidth="1"/>
    <col min="3" max="3" width="10.7109375" style="16" customWidth="1"/>
    <col min="4" max="4" width="15" style="16" customWidth="1"/>
    <col min="5" max="8" width="10.7109375" style="16" customWidth="1"/>
    <col min="9" max="9" width="10.28515625" style="16" customWidth="1"/>
    <col min="10" max="10" width="10.85546875" style="16" customWidth="1"/>
    <col min="11" max="11" width="10.7109375" style="16" customWidth="1"/>
    <col min="12" max="16384" width="8.85546875" style="16"/>
  </cols>
  <sheetData>
    <row r="1" spans="1:21" s="13" customFormat="1" ht="23.25" x14ac:dyDescent="0.35">
      <c r="A1" s="12" t="s">
        <v>60</v>
      </c>
    </row>
    <row r="2" spans="1:21" s="13" customFormat="1" ht="15.75" x14ac:dyDescent="0.25">
      <c r="A2" s="86" t="s">
        <v>81</v>
      </c>
      <c r="B2" s="85"/>
      <c r="C2" s="20"/>
      <c r="D2" s="87" t="str">
        <f>'Lots 1-7 and 11,12 Scoring'!C3</f>
        <v>CM/PHS/22/5561</v>
      </c>
      <c r="E2" s="87"/>
      <c r="F2" s="87"/>
      <c r="G2" s="87"/>
      <c r="H2" s="87"/>
      <c r="I2" s="87"/>
      <c r="J2" s="87"/>
      <c r="K2" s="87"/>
      <c r="L2" s="87"/>
      <c r="M2" s="87"/>
      <c r="N2" s="87"/>
      <c r="O2" s="87"/>
      <c r="P2" s="87"/>
      <c r="Q2" s="87"/>
      <c r="R2" s="87"/>
      <c r="S2" s="87"/>
      <c r="T2" s="87"/>
      <c r="U2" s="87"/>
    </row>
    <row r="3" spans="1:21" s="13" customFormat="1" ht="15.75" x14ac:dyDescent="0.25">
      <c r="A3" s="86" t="s">
        <v>82</v>
      </c>
      <c r="B3" s="85"/>
      <c r="C3" s="20"/>
      <c r="D3" s="87" t="str">
        <f>'Lots 1-7 and 11,12 Scoring'!C4</f>
        <v>NHS National Framework Agreement for the supply of products for the treatment of Blood Disorders including Haemophilia A and B</v>
      </c>
      <c r="E3" s="87"/>
      <c r="F3" s="87"/>
      <c r="G3" s="87"/>
      <c r="H3" s="87"/>
      <c r="I3" s="87"/>
      <c r="J3" s="87"/>
      <c r="K3" s="87"/>
      <c r="L3" s="87"/>
      <c r="M3" s="87"/>
      <c r="N3" s="87"/>
      <c r="O3" s="87"/>
      <c r="P3" s="87"/>
      <c r="Q3" s="87"/>
      <c r="R3" s="87"/>
      <c r="S3" s="87"/>
      <c r="T3" s="87"/>
      <c r="U3" s="87"/>
    </row>
    <row r="4" spans="1:21" s="13" customFormat="1" ht="47.25" customHeight="1" x14ac:dyDescent="0.25">
      <c r="A4" s="86" t="s">
        <v>72</v>
      </c>
      <c r="B4" s="85"/>
      <c r="C4" s="20"/>
      <c r="D4" s="95" t="str">
        <f>'Lots 1-7 and 11,12 Scoring'!C5</f>
        <v xml:space="preserve">1 July 2024 to 30 April 2027 with an option or options to extend (at the Authority’s discretion) for a period or periods up to a total of 14 months.  Total maximum framework agreement including extension options will be no more than 48 months </v>
      </c>
      <c r="E4" s="95"/>
      <c r="F4" s="95"/>
      <c r="G4" s="95"/>
      <c r="H4" s="95"/>
      <c r="I4" s="95"/>
      <c r="J4" s="95"/>
      <c r="K4" s="95"/>
      <c r="L4" s="95"/>
      <c r="M4" s="95"/>
      <c r="N4" s="95"/>
      <c r="O4" s="95"/>
      <c r="P4" s="95"/>
      <c r="Q4" s="95"/>
      <c r="R4" s="95"/>
      <c r="S4" s="95"/>
      <c r="T4" s="95"/>
      <c r="U4" s="95"/>
    </row>
    <row r="5" spans="1:21" s="13" customFormat="1" ht="156" customHeight="1" x14ac:dyDescent="0.2">
      <c r="A5" s="104" t="s">
        <v>83</v>
      </c>
      <c r="B5" s="105"/>
      <c r="C5" s="105"/>
      <c r="D5" s="105"/>
      <c r="E5" s="105"/>
      <c r="F5" s="105"/>
      <c r="G5" s="105"/>
      <c r="H5" s="105"/>
      <c r="I5" s="105"/>
      <c r="J5" s="105"/>
      <c r="K5" s="105"/>
      <c r="L5" s="105"/>
      <c r="M5" s="105"/>
      <c r="N5" s="105"/>
      <c r="O5" s="105"/>
      <c r="P5" s="105"/>
      <c r="Q5" s="105"/>
      <c r="R5" s="105"/>
      <c r="S5" s="105"/>
      <c r="T5" s="105"/>
      <c r="U5" s="106"/>
    </row>
    <row r="6" spans="1:21" s="13" customFormat="1" x14ac:dyDescent="0.2">
      <c r="A6" s="14"/>
      <c r="C6" s="15"/>
    </row>
    <row r="7" spans="1:21" x14ac:dyDescent="0.2">
      <c r="A7" s="17"/>
      <c r="B7" s="17"/>
      <c r="C7" s="17"/>
      <c r="D7" s="17"/>
      <c r="E7" s="17"/>
      <c r="F7" s="17"/>
      <c r="G7" s="18"/>
    </row>
    <row r="8" spans="1:21" s="21" customFormat="1" ht="31.5" x14ac:dyDescent="0.2">
      <c r="A8" s="98" t="s">
        <v>73</v>
      </c>
      <c r="B8" s="99"/>
      <c r="C8" s="22" t="s">
        <v>61</v>
      </c>
      <c r="D8" s="23" t="s">
        <v>75</v>
      </c>
      <c r="E8" s="23" t="s">
        <v>62</v>
      </c>
      <c r="F8" s="23" t="s">
        <v>63</v>
      </c>
      <c r="G8" s="24" t="s">
        <v>64</v>
      </c>
    </row>
    <row r="9" spans="1:21" s="21" customFormat="1" ht="16.899999999999999" customHeight="1" x14ac:dyDescent="0.2">
      <c r="A9" s="100"/>
      <c r="B9" s="101"/>
      <c r="C9" s="25" t="s">
        <v>65</v>
      </c>
      <c r="D9" s="26">
        <v>35</v>
      </c>
      <c r="E9" s="27">
        <f t="shared" ref="E9:E15" si="0">IFERROR(D9/MIN($D$9:$D$15)-1,"")</f>
        <v>0</v>
      </c>
      <c r="F9" s="27">
        <f t="shared" ref="F9:F15" si="1">IFERROR(1-E9,"")</f>
        <v>1</v>
      </c>
      <c r="G9" s="28">
        <f t="shared" ref="G9:G15" si="2">ROUND(75*F9,2)</f>
        <v>75</v>
      </c>
    </row>
    <row r="10" spans="1:21" s="21" customFormat="1" ht="16.899999999999999" customHeight="1" x14ac:dyDescent="0.2">
      <c r="A10" s="100"/>
      <c r="B10" s="101"/>
      <c r="C10" s="25" t="s">
        <v>66</v>
      </c>
      <c r="D10" s="26">
        <v>37</v>
      </c>
      <c r="E10" s="27">
        <f>IFERROR(D10/MIN($D$9:$D$15)-1,"")</f>
        <v>5.7142857142857162E-2</v>
      </c>
      <c r="F10" s="27">
        <f t="shared" si="1"/>
        <v>0.94285714285714284</v>
      </c>
      <c r="G10" s="28">
        <f t="shared" si="2"/>
        <v>70.709999999999994</v>
      </c>
    </row>
    <row r="11" spans="1:21" s="21" customFormat="1" ht="16.899999999999999" customHeight="1" x14ac:dyDescent="0.2">
      <c r="A11" s="100"/>
      <c r="B11" s="101"/>
      <c r="C11" s="25" t="s">
        <v>67</v>
      </c>
      <c r="D11" s="26">
        <v>38</v>
      </c>
      <c r="E11" s="27">
        <f t="shared" si="0"/>
        <v>8.5714285714285632E-2</v>
      </c>
      <c r="F11" s="27">
        <f t="shared" si="1"/>
        <v>0.91428571428571437</v>
      </c>
      <c r="G11" s="28">
        <f t="shared" si="2"/>
        <v>68.569999999999993</v>
      </c>
    </row>
    <row r="12" spans="1:21" s="21" customFormat="1" ht="16.899999999999999" customHeight="1" x14ac:dyDescent="0.2">
      <c r="A12" s="100"/>
      <c r="B12" s="101"/>
      <c r="C12" s="25" t="s">
        <v>68</v>
      </c>
      <c r="D12" s="26">
        <v>40</v>
      </c>
      <c r="E12" s="27">
        <f t="shared" si="0"/>
        <v>0.14285714285714279</v>
      </c>
      <c r="F12" s="27">
        <f t="shared" si="1"/>
        <v>0.85714285714285721</v>
      </c>
      <c r="G12" s="28">
        <f t="shared" si="2"/>
        <v>64.290000000000006</v>
      </c>
    </row>
    <row r="13" spans="1:21" s="21" customFormat="1" ht="16.899999999999999" customHeight="1" x14ac:dyDescent="0.2">
      <c r="A13" s="100"/>
      <c r="B13" s="101"/>
      <c r="C13" s="25" t="s">
        <v>69</v>
      </c>
      <c r="D13" s="26">
        <v>42</v>
      </c>
      <c r="E13" s="27">
        <f t="shared" si="0"/>
        <v>0.19999999999999996</v>
      </c>
      <c r="F13" s="27">
        <f t="shared" si="1"/>
        <v>0.8</v>
      </c>
      <c r="G13" s="28">
        <f t="shared" si="2"/>
        <v>60</v>
      </c>
    </row>
    <row r="14" spans="1:21" s="21" customFormat="1" ht="16.899999999999999" customHeight="1" x14ac:dyDescent="0.2">
      <c r="A14" s="100"/>
      <c r="B14" s="101"/>
      <c r="C14" s="25" t="s">
        <v>70</v>
      </c>
      <c r="D14" s="26">
        <v>43</v>
      </c>
      <c r="E14" s="27">
        <f t="shared" si="0"/>
        <v>0.22857142857142865</v>
      </c>
      <c r="F14" s="27">
        <f t="shared" si="1"/>
        <v>0.77142857142857135</v>
      </c>
      <c r="G14" s="28">
        <f t="shared" si="2"/>
        <v>57.86</v>
      </c>
    </row>
    <row r="15" spans="1:21" s="21" customFormat="1" ht="16.899999999999999" customHeight="1" x14ac:dyDescent="0.2">
      <c r="A15" s="102"/>
      <c r="B15" s="103"/>
      <c r="C15" s="25" t="s">
        <v>71</v>
      </c>
      <c r="D15" s="26">
        <v>45</v>
      </c>
      <c r="E15" s="27">
        <f t="shared" si="0"/>
        <v>0.28571428571428581</v>
      </c>
      <c r="F15" s="27">
        <f t="shared" si="1"/>
        <v>0.71428571428571419</v>
      </c>
      <c r="G15" s="28">
        <f t="shared" si="2"/>
        <v>53.57</v>
      </c>
    </row>
    <row r="16" spans="1:21" x14ac:dyDescent="0.2">
      <c r="A16" s="17"/>
      <c r="B16" s="17"/>
      <c r="C16" s="17"/>
      <c r="D16" s="17"/>
      <c r="E16" s="17"/>
      <c r="F16" s="17"/>
      <c r="G16" s="18"/>
    </row>
    <row r="18" spans="1:21" x14ac:dyDescent="0.2">
      <c r="A18" s="93" t="s">
        <v>118</v>
      </c>
      <c r="B18" s="93"/>
      <c r="C18" s="93"/>
      <c r="D18" s="93"/>
      <c r="E18" s="93"/>
      <c r="F18" s="93"/>
      <c r="G18" s="93"/>
      <c r="H18" s="93"/>
      <c r="I18" s="93"/>
      <c r="J18" s="93"/>
      <c r="K18" s="93"/>
      <c r="L18" s="93"/>
      <c r="M18" s="93"/>
      <c r="N18" s="93"/>
      <c r="O18" s="93"/>
      <c r="P18" s="93"/>
      <c r="Q18" s="93"/>
      <c r="R18" s="93"/>
      <c r="S18" s="93"/>
      <c r="T18" s="93"/>
      <c r="U18" s="93"/>
    </row>
    <row r="19" spans="1:21" ht="15" x14ac:dyDescent="0.2">
      <c r="A19" s="93" t="s">
        <v>119</v>
      </c>
      <c r="B19" s="93"/>
      <c r="C19" s="93"/>
      <c r="D19" s="93"/>
      <c r="E19" s="93"/>
      <c r="F19" s="93"/>
      <c r="G19" s="93"/>
      <c r="H19" s="93"/>
      <c r="I19" s="93"/>
      <c r="J19" s="93"/>
      <c r="K19" s="93"/>
      <c r="L19" s="93"/>
      <c r="M19" s="93"/>
      <c r="N19" s="93"/>
      <c r="O19" s="93"/>
      <c r="P19" s="93"/>
      <c r="Q19" s="93"/>
      <c r="R19" s="93"/>
      <c r="S19" s="93"/>
      <c r="T19" s="93"/>
      <c r="U19" s="93"/>
    </row>
    <row r="20" spans="1:21" x14ac:dyDescent="0.2">
      <c r="A20" s="93" t="s">
        <v>120</v>
      </c>
      <c r="B20" s="93"/>
      <c r="C20" s="93"/>
      <c r="D20" s="93"/>
      <c r="E20" s="93"/>
      <c r="F20" s="93"/>
      <c r="G20" s="93"/>
      <c r="H20" s="93"/>
      <c r="I20" s="93"/>
      <c r="J20" s="93"/>
      <c r="K20" s="93"/>
      <c r="L20" s="93"/>
      <c r="M20" s="93"/>
      <c r="N20" s="93"/>
      <c r="O20" s="93"/>
      <c r="P20" s="93"/>
      <c r="Q20" s="93"/>
      <c r="R20" s="93"/>
      <c r="S20" s="93"/>
      <c r="T20" s="93"/>
    </row>
    <row r="21" spans="1:21" x14ac:dyDescent="0.2">
      <c r="A21" s="60"/>
    </row>
    <row r="22" spans="1:21" x14ac:dyDescent="0.2">
      <c r="A22" s="93" t="s">
        <v>84</v>
      </c>
      <c r="B22" s="93"/>
      <c r="C22" s="93"/>
      <c r="D22" s="93"/>
      <c r="E22" s="93"/>
      <c r="F22" s="93"/>
      <c r="G22" s="93"/>
      <c r="H22" s="93"/>
      <c r="I22" s="93"/>
      <c r="J22" s="93"/>
      <c r="K22" s="93"/>
      <c r="L22" s="93"/>
      <c r="M22" s="93"/>
      <c r="N22" s="93"/>
      <c r="O22" s="93"/>
      <c r="P22" s="93"/>
      <c r="Q22" s="93"/>
      <c r="R22" s="93"/>
      <c r="S22" s="93"/>
      <c r="T22" s="93"/>
    </row>
    <row r="23" spans="1:21" x14ac:dyDescent="0.2">
      <c r="A23" s="93" t="s">
        <v>85</v>
      </c>
      <c r="B23" s="93"/>
      <c r="C23" s="93"/>
      <c r="D23" s="93"/>
      <c r="E23" s="93"/>
      <c r="F23" s="93"/>
      <c r="G23" s="93"/>
      <c r="H23" s="93"/>
      <c r="I23" s="93"/>
      <c r="J23" s="93"/>
      <c r="K23" s="93"/>
      <c r="L23" s="93"/>
      <c r="M23" s="93"/>
      <c r="N23" s="93"/>
      <c r="O23" s="93"/>
      <c r="P23" s="93"/>
      <c r="Q23" s="93"/>
      <c r="R23" s="93"/>
      <c r="S23" s="93"/>
      <c r="T23" s="93"/>
    </row>
    <row r="24" spans="1:21" x14ac:dyDescent="0.2">
      <c r="A24" s="93" t="s">
        <v>86</v>
      </c>
      <c r="B24" s="93"/>
      <c r="C24" s="93"/>
      <c r="D24" s="93"/>
      <c r="E24" s="93"/>
      <c r="F24" s="93"/>
      <c r="G24" s="93"/>
      <c r="H24" s="93"/>
      <c r="I24" s="93"/>
      <c r="J24" s="93"/>
      <c r="K24" s="93"/>
      <c r="L24" s="93"/>
      <c r="M24" s="93"/>
      <c r="N24" s="93"/>
      <c r="O24" s="93"/>
      <c r="P24" s="93"/>
      <c r="Q24" s="93"/>
      <c r="R24" s="93"/>
      <c r="S24" s="93"/>
      <c r="T24" s="93"/>
    </row>
    <row r="25" spans="1:21" x14ac:dyDescent="0.2">
      <c r="A25" s="93" t="s">
        <v>87</v>
      </c>
      <c r="B25" s="93"/>
      <c r="C25" s="93"/>
      <c r="D25" s="93"/>
      <c r="E25" s="93"/>
      <c r="F25" s="93"/>
      <c r="G25" s="93"/>
      <c r="H25" s="93"/>
      <c r="I25" s="93"/>
      <c r="J25" s="93"/>
      <c r="K25" s="93"/>
      <c r="L25" s="93"/>
      <c r="M25" s="93"/>
      <c r="N25" s="93"/>
      <c r="O25" s="93"/>
      <c r="P25" s="93"/>
      <c r="Q25" s="93"/>
      <c r="R25" s="93"/>
      <c r="S25" s="93"/>
      <c r="T25" s="93"/>
    </row>
    <row r="26" spans="1:21" ht="45" customHeight="1" x14ac:dyDescent="0.2">
      <c r="A26" s="94" t="s">
        <v>88</v>
      </c>
      <c r="B26" s="94"/>
      <c r="C26" s="94"/>
      <c r="D26" s="94"/>
      <c r="E26" s="94"/>
      <c r="F26" s="94"/>
      <c r="G26" s="94"/>
      <c r="H26" s="94"/>
      <c r="I26" s="94"/>
      <c r="J26" s="94"/>
      <c r="K26" s="94"/>
      <c r="L26" s="94"/>
      <c r="M26" s="94"/>
      <c r="N26" s="94"/>
      <c r="O26" s="94"/>
      <c r="P26" s="94"/>
      <c r="Q26" s="94"/>
      <c r="R26" s="94"/>
      <c r="S26" s="94"/>
      <c r="T26" s="94"/>
    </row>
    <row r="27" spans="1:21" ht="6.75" customHeight="1" thickBot="1" x14ac:dyDescent="0.25"/>
    <row r="28" spans="1:21" ht="66.75" customHeight="1" thickBot="1" x14ac:dyDescent="0.25">
      <c r="A28" s="64" t="s">
        <v>89</v>
      </c>
      <c r="B28" s="65" t="s">
        <v>90</v>
      </c>
      <c r="C28" s="65" t="s">
        <v>91</v>
      </c>
      <c r="D28" s="66" t="s">
        <v>92</v>
      </c>
      <c r="E28" s="65" t="s">
        <v>93</v>
      </c>
      <c r="F28" s="66" t="s">
        <v>94</v>
      </c>
      <c r="G28" s="66" t="s">
        <v>95</v>
      </c>
      <c r="H28" s="66" t="s">
        <v>96</v>
      </c>
      <c r="I28" s="66" t="s">
        <v>97</v>
      </c>
      <c r="J28" s="66" t="s">
        <v>98</v>
      </c>
      <c r="K28" s="66" t="s">
        <v>99</v>
      </c>
    </row>
    <row r="29" spans="1:21" ht="27" customHeight="1" thickBot="1" x14ac:dyDescent="0.25">
      <c r="A29" s="61" t="s">
        <v>100</v>
      </c>
      <c r="B29" s="62" t="s">
        <v>101</v>
      </c>
      <c r="C29" s="62" t="s">
        <v>102</v>
      </c>
      <c r="D29" s="63">
        <v>250</v>
      </c>
      <c r="E29" s="63">
        <v>35</v>
      </c>
      <c r="F29" s="63">
        <v>3.5</v>
      </c>
      <c r="G29" s="63">
        <v>2800</v>
      </c>
      <c r="H29" s="63">
        <v>3000</v>
      </c>
      <c r="I29" s="63">
        <v>104.3</v>
      </c>
      <c r="J29" s="63">
        <v>104</v>
      </c>
      <c r="K29" s="63">
        <v>312000</v>
      </c>
    </row>
    <row r="30" spans="1:21" ht="27" customHeight="1" thickBot="1" x14ac:dyDescent="0.25">
      <c r="A30" s="61" t="s">
        <v>103</v>
      </c>
      <c r="B30" s="62" t="s">
        <v>104</v>
      </c>
      <c r="C30" s="62" t="s">
        <v>105</v>
      </c>
      <c r="D30" s="63">
        <v>500</v>
      </c>
      <c r="E30" s="63">
        <v>50</v>
      </c>
      <c r="F30" s="63">
        <v>4</v>
      </c>
      <c r="G30" s="63">
        <v>4000</v>
      </c>
      <c r="H30" s="63">
        <v>4000</v>
      </c>
      <c r="I30" s="63">
        <v>91.3</v>
      </c>
      <c r="J30" s="63">
        <v>91</v>
      </c>
      <c r="K30" s="63">
        <v>364000</v>
      </c>
    </row>
    <row r="31" spans="1:21" ht="27" customHeight="1" thickBot="1" x14ac:dyDescent="0.25">
      <c r="A31" s="61" t="s">
        <v>106</v>
      </c>
      <c r="B31" s="62" t="s">
        <v>107</v>
      </c>
      <c r="C31" s="62" t="s">
        <v>108</v>
      </c>
      <c r="D31" s="63">
        <v>250</v>
      </c>
      <c r="E31" s="63">
        <v>45</v>
      </c>
      <c r="F31" s="63">
        <v>3.5</v>
      </c>
      <c r="G31" s="63">
        <v>3600</v>
      </c>
      <c r="H31" s="63">
        <v>3750</v>
      </c>
      <c r="I31" s="63">
        <v>104.3</v>
      </c>
      <c r="J31" s="63">
        <v>104</v>
      </c>
      <c r="K31" s="63">
        <v>390000</v>
      </c>
    </row>
    <row r="32" spans="1:21" ht="27" customHeight="1" thickBot="1" x14ac:dyDescent="0.25">
      <c r="A32" s="61" t="s">
        <v>109</v>
      </c>
      <c r="B32" s="62" t="s">
        <v>110</v>
      </c>
      <c r="C32" s="62" t="s">
        <v>111</v>
      </c>
      <c r="D32" s="63">
        <v>250</v>
      </c>
      <c r="E32" s="63">
        <v>50</v>
      </c>
      <c r="F32" s="63">
        <v>4</v>
      </c>
      <c r="G32" s="63">
        <v>4000</v>
      </c>
      <c r="H32" s="63">
        <v>4000</v>
      </c>
      <c r="I32" s="63">
        <v>91.3</v>
      </c>
      <c r="J32" s="63">
        <v>91</v>
      </c>
      <c r="K32" s="63">
        <v>364000</v>
      </c>
    </row>
    <row r="33" spans="1:20" ht="6.75" customHeight="1" x14ac:dyDescent="0.2"/>
    <row r="34" spans="1:20" ht="18.75" customHeight="1" x14ac:dyDescent="0.2">
      <c r="A34" s="93" t="s">
        <v>112</v>
      </c>
      <c r="B34" s="93"/>
      <c r="C34" s="93"/>
      <c r="D34" s="93"/>
      <c r="E34" s="93"/>
      <c r="F34" s="93"/>
      <c r="G34" s="93"/>
      <c r="H34" s="93"/>
      <c r="I34" s="93"/>
      <c r="J34" s="93"/>
      <c r="K34" s="93"/>
      <c r="L34" s="93"/>
      <c r="M34" s="93"/>
      <c r="N34" s="93"/>
      <c r="O34" s="93"/>
      <c r="P34" s="93"/>
      <c r="Q34" s="93"/>
      <c r="R34" s="93"/>
      <c r="S34" s="93"/>
      <c r="T34" s="93"/>
    </row>
    <row r="35" spans="1:20" ht="15" customHeight="1" x14ac:dyDescent="0.2">
      <c r="A35" s="94" t="s">
        <v>113</v>
      </c>
      <c r="B35" s="94"/>
      <c r="C35" s="94"/>
      <c r="D35" s="94"/>
      <c r="E35" s="94"/>
      <c r="F35" s="94"/>
      <c r="G35" s="94"/>
      <c r="H35" s="94"/>
      <c r="I35" s="94"/>
      <c r="J35" s="94"/>
      <c r="K35" s="94"/>
      <c r="L35" s="94"/>
      <c r="M35" s="94"/>
      <c r="N35" s="94"/>
      <c r="O35" s="94"/>
      <c r="P35" s="94"/>
      <c r="Q35" s="94"/>
      <c r="R35" s="94"/>
      <c r="S35" s="94"/>
      <c r="T35" s="94"/>
    </row>
    <row r="36" spans="1:20" ht="15" x14ac:dyDescent="0.2">
      <c r="A36" s="96" t="s">
        <v>114</v>
      </c>
      <c r="B36" s="96"/>
      <c r="C36" s="96"/>
      <c r="D36" s="96"/>
      <c r="E36" s="96"/>
      <c r="F36" s="96"/>
      <c r="G36" s="96"/>
      <c r="H36" s="96"/>
      <c r="I36" s="96"/>
      <c r="J36" s="96"/>
      <c r="K36" s="96"/>
      <c r="L36" s="96"/>
      <c r="M36" s="96"/>
      <c r="N36" s="96"/>
      <c r="O36" s="96"/>
      <c r="P36" s="96"/>
      <c r="Q36" s="96"/>
      <c r="R36" s="96"/>
      <c r="S36" s="96"/>
      <c r="T36" s="96"/>
    </row>
    <row r="37" spans="1:20" ht="15" x14ac:dyDescent="0.2">
      <c r="A37" s="96" t="s">
        <v>115</v>
      </c>
      <c r="B37" s="96"/>
      <c r="C37" s="96"/>
      <c r="D37" s="96"/>
      <c r="E37" s="96"/>
      <c r="F37" s="96"/>
      <c r="G37" s="96"/>
      <c r="H37" s="96"/>
      <c r="I37" s="96"/>
      <c r="J37" s="96"/>
      <c r="K37" s="96"/>
      <c r="L37" s="96"/>
      <c r="M37" s="96"/>
      <c r="N37" s="96"/>
      <c r="O37" s="96"/>
      <c r="P37" s="96"/>
      <c r="Q37" s="96"/>
      <c r="R37" s="96"/>
      <c r="S37" s="96"/>
      <c r="T37" s="96"/>
    </row>
    <row r="38" spans="1:20" x14ac:dyDescent="0.2">
      <c r="A38" s="93" t="s">
        <v>116</v>
      </c>
      <c r="B38" s="93"/>
      <c r="C38" s="93"/>
      <c r="D38" s="93"/>
      <c r="E38" s="93"/>
      <c r="F38" s="93"/>
      <c r="G38" s="93"/>
      <c r="H38" s="93"/>
      <c r="I38" s="93"/>
      <c r="J38" s="93"/>
      <c r="K38" s="93"/>
      <c r="L38" s="93"/>
      <c r="M38" s="93"/>
      <c r="N38" s="93"/>
      <c r="O38" s="93"/>
      <c r="P38" s="93"/>
      <c r="Q38" s="93"/>
      <c r="R38" s="93"/>
      <c r="S38" s="93"/>
      <c r="T38" s="93"/>
    </row>
    <row r="39" spans="1:20" ht="29.25" customHeight="1" x14ac:dyDescent="0.2">
      <c r="A39" s="94" t="s">
        <v>117</v>
      </c>
      <c r="B39" s="94"/>
      <c r="C39" s="94"/>
      <c r="D39" s="94"/>
      <c r="E39" s="94"/>
      <c r="F39" s="94"/>
      <c r="G39" s="94"/>
      <c r="H39" s="94"/>
      <c r="I39" s="94"/>
      <c r="J39" s="94"/>
      <c r="K39" s="94"/>
      <c r="L39" s="94"/>
      <c r="M39" s="94"/>
      <c r="N39" s="94"/>
      <c r="O39" s="94"/>
      <c r="P39" s="94"/>
      <c r="Q39" s="94"/>
      <c r="R39" s="94"/>
      <c r="S39" s="94"/>
      <c r="T39" s="94"/>
    </row>
    <row r="41" spans="1:20" x14ac:dyDescent="0.2">
      <c r="A41" s="97" t="s">
        <v>121</v>
      </c>
      <c r="B41" s="97"/>
      <c r="C41" s="97"/>
      <c r="D41" s="97"/>
      <c r="E41" s="97"/>
      <c r="F41" s="97"/>
      <c r="G41" s="97"/>
      <c r="H41" s="97"/>
      <c r="I41" s="97"/>
      <c r="J41" s="97"/>
      <c r="K41" s="97"/>
      <c r="L41" s="97"/>
      <c r="M41" s="97"/>
      <c r="N41" s="97"/>
      <c r="O41" s="97"/>
      <c r="P41" s="97"/>
      <c r="Q41" s="97"/>
      <c r="R41" s="97"/>
      <c r="S41" s="97"/>
      <c r="T41" s="97"/>
    </row>
  </sheetData>
  <sheetProtection algorithmName="SHA-512" hashValue="aOFWB7t7hdIqnjuFt5g5ZCWbEEyTV5pkzV8TXNPkwTbm2d+guBgyqER78JvWEJwstdaH5PbQWz+zZbIndYDErA==" saltValue="zCMCKALS5Ps4sBfBvPIAng==" spinCount="100000" sheet="1" selectLockedCells="1" selectUnlockedCells="1"/>
  <mergeCells count="18">
    <mergeCell ref="A41:T41"/>
    <mergeCell ref="A8:B15"/>
    <mergeCell ref="A5:U5"/>
    <mergeCell ref="A18:U18"/>
    <mergeCell ref="A19:U19"/>
    <mergeCell ref="A20:T20"/>
    <mergeCell ref="A22:T22"/>
    <mergeCell ref="A23:T23"/>
    <mergeCell ref="A24:T24"/>
    <mergeCell ref="A25:T25"/>
    <mergeCell ref="A26:T26"/>
    <mergeCell ref="A39:T39"/>
    <mergeCell ref="A38:T38"/>
    <mergeCell ref="A34:T34"/>
    <mergeCell ref="A35:T35"/>
    <mergeCell ref="D4:U4"/>
    <mergeCell ref="A36:T36"/>
    <mergeCell ref="A37:T37"/>
  </mergeCells>
  <pageMargins left="0.7" right="0.7" top="0.75" bottom="0.75" header="0.3" footer="0.3"/>
  <pageSetup paperSize="9"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showGridLines="0" tabSelected="1" view="pageLayout" zoomScaleNormal="100" workbookViewId="0">
      <selection activeCell="B3" sqref="B3"/>
    </sheetView>
  </sheetViews>
  <sheetFormatPr defaultColWidth="8.85546875" defaultRowHeight="14.25" x14ac:dyDescent="0.2"/>
  <cols>
    <col min="1" max="1" width="7.28515625" style="1" customWidth="1"/>
    <col min="2" max="2" width="118.5703125" style="1" customWidth="1"/>
    <col min="3" max="3" width="17.28515625" style="1" customWidth="1"/>
    <col min="4" max="4" width="17.7109375" style="1" customWidth="1"/>
    <col min="5" max="5" width="17.28515625" style="1" customWidth="1"/>
    <col min="6" max="6" width="16" style="1" customWidth="1"/>
    <col min="7" max="7" width="15.7109375" style="1" customWidth="1"/>
    <col min="8" max="18" width="17" style="1" customWidth="1"/>
    <col min="19" max="19" width="1.28515625" style="1" customWidth="1"/>
    <col min="20" max="20" width="22.42578125" style="1" customWidth="1"/>
    <col min="21" max="21" width="22.28515625" style="1" customWidth="1"/>
    <col min="22" max="16384" width="8.85546875" style="1"/>
  </cols>
  <sheetData>
    <row r="1" spans="1:21" ht="27.75" x14ac:dyDescent="0.25">
      <c r="B1" s="6" t="s">
        <v>80</v>
      </c>
      <c r="C1"/>
    </row>
    <row r="2" spans="1:21" ht="8.4499999999999993" customHeight="1" x14ac:dyDescent="0.25">
      <c r="B2" s="7"/>
      <c r="C2"/>
    </row>
    <row r="3" spans="1:21" ht="20.25" x14ac:dyDescent="0.3">
      <c r="B3" s="8" t="s">
        <v>38</v>
      </c>
      <c r="C3" s="88" t="str">
        <f>'[1]Award Criteria'!C3:L3</f>
        <v>CM/PHS/22/5561</v>
      </c>
      <c r="D3" s="89"/>
      <c r="E3" s="89"/>
      <c r="F3" s="89"/>
      <c r="G3" s="89"/>
      <c r="H3" s="89"/>
      <c r="I3" s="89"/>
      <c r="J3" s="89"/>
      <c r="K3" s="89"/>
      <c r="L3" s="89"/>
    </row>
    <row r="4" spans="1:21" ht="20.25" x14ac:dyDescent="0.3">
      <c r="B4" s="8" t="s">
        <v>39</v>
      </c>
      <c r="C4" s="88" t="str">
        <f>'[1]Award Criteria'!C4:L4</f>
        <v>NHS National Framework Agreement for the supply of products for the treatment of Blood Disorders including Haemophilia A and B</v>
      </c>
      <c r="D4" s="89"/>
      <c r="E4" s="89"/>
      <c r="F4" s="89"/>
      <c r="G4" s="89"/>
      <c r="H4" s="89"/>
      <c r="I4" s="89"/>
      <c r="J4" s="89"/>
      <c r="K4" s="89"/>
      <c r="L4" s="89"/>
    </row>
    <row r="5" spans="1:21" ht="42" customHeight="1" x14ac:dyDescent="0.3">
      <c r="B5" s="8" t="s">
        <v>40</v>
      </c>
      <c r="C5" s="109" t="str">
        <f>'[1]Award Criteria'!C5:L5</f>
        <v xml:space="preserve">1 July 2024 to 30 April 2027 with an option or options to extend (at the Authority’s discretion) for a period or periods up to a total of 14 months.  Total maximum framework agreement including extension options will be no more than 48 months </v>
      </c>
      <c r="D5" s="109"/>
      <c r="E5" s="109"/>
      <c r="F5" s="109"/>
      <c r="G5" s="109"/>
      <c r="H5" s="109"/>
      <c r="I5" s="109"/>
      <c r="J5" s="109"/>
      <c r="K5" s="109"/>
      <c r="L5" s="109"/>
    </row>
    <row r="7" spans="1:21" s="9" customFormat="1" ht="81" x14ac:dyDescent="0.3">
      <c r="A7" s="32"/>
      <c r="B7" s="33" t="s">
        <v>0</v>
      </c>
      <c r="C7" s="33" t="s">
        <v>1</v>
      </c>
      <c r="D7" s="33" t="s">
        <v>2</v>
      </c>
      <c r="E7" s="33" t="s">
        <v>3</v>
      </c>
      <c r="F7" s="33" t="s">
        <v>4</v>
      </c>
      <c r="G7" s="33" t="s">
        <v>5</v>
      </c>
      <c r="H7" s="33" t="s">
        <v>6</v>
      </c>
      <c r="I7" s="33" t="s">
        <v>7</v>
      </c>
      <c r="J7" s="33" t="s">
        <v>8</v>
      </c>
      <c r="K7" s="33" t="s">
        <v>9</v>
      </c>
      <c r="L7" s="33" t="s">
        <v>10</v>
      </c>
      <c r="M7" s="33" t="s">
        <v>11</v>
      </c>
      <c r="N7" s="33" t="s">
        <v>12</v>
      </c>
      <c r="O7" s="33" t="s">
        <v>13</v>
      </c>
      <c r="P7" s="33" t="s">
        <v>14</v>
      </c>
      <c r="Q7" s="33" t="s">
        <v>15</v>
      </c>
      <c r="R7" s="33" t="s">
        <v>16</v>
      </c>
      <c r="S7" s="34"/>
      <c r="T7" s="33" t="s">
        <v>17</v>
      </c>
      <c r="U7" s="33" t="s">
        <v>128</v>
      </c>
    </row>
    <row r="8" spans="1:21" ht="36" customHeight="1" x14ac:dyDescent="0.2">
      <c r="A8" s="35"/>
      <c r="B8" s="76" t="s">
        <v>18</v>
      </c>
      <c r="C8" s="36" t="s">
        <v>41</v>
      </c>
      <c r="D8" s="37"/>
      <c r="E8" s="37"/>
      <c r="F8" s="37"/>
      <c r="G8" s="37"/>
      <c r="H8" s="37"/>
      <c r="I8" s="37"/>
      <c r="J8" s="37"/>
      <c r="K8" s="37"/>
      <c r="L8" s="37"/>
      <c r="M8" s="37"/>
      <c r="N8" s="37"/>
      <c r="O8" s="37"/>
      <c r="P8" s="37"/>
      <c r="Q8" s="37"/>
      <c r="R8" s="37"/>
      <c r="S8" s="38"/>
      <c r="T8" s="39" t="s">
        <v>31</v>
      </c>
      <c r="U8" s="39" t="s">
        <v>31</v>
      </c>
    </row>
    <row r="9" spans="1:21" ht="46.15" customHeight="1" x14ac:dyDescent="0.2">
      <c r="A9" s="11">
        <v>1</v>
      </c>
      <c r="B9" s="77" t="s">
        <v>19</v>
      </c>
      <c r="C9" s="3"/>
      <c r="D9" s="4" t="s">
        <v>26</v>
      </c>
      <c r="E9" s="31"/>
      <c r="F9" s="4" t="s">
        <v>27</v>
      </c>
      <c r="G9" s="4" t="s">
        <v>28</v>
      </c>
      <c r="H9" s="40" t="s">
        <v>29</v>
      </c>
      <c r="I9" s="2" t="s">
        <v>30</v>
      </c>
      <c r="J9" s="3"/>
      <c r="K9" s="3"/>
      <c r="L9" s="3"/>
      <c r="M9" s="3"/>
      <c r="N9" s="3"/>
      <c r="O9" s="3"/>
      <c r="P9" s="3"/>
      <c r="Q9" s="3"/>
      <c r="R9" s="3"/>
      <c r="S9" s="41"/>
      <c r="T9" s="42"/>
      <c r="U9" s="31"/>
    </row>
    <row r="10" spans="1:21" ht="46.15" customHeight="1" x14ac:dyDescent="0.2">
      <c r="A10" s="11">
        <v>2</v>
      </c>
      <c r="B10" s="77" t="s">
        <v>20</v>
      </c>
      <c r="C10" s="3"/>
      <c r="D10" s="4" t="s">
        <v>26</v>
      </c>
      <c r="E10" s="31"/>
      <c r="F10" s="4" t="s">
        <v>27</v>
      </c>
      <c r="G10" s="4" t="s">
        <v>28</v>
      </c>
      <c r="H10" s="40" t="s">
        <v>29</v>
      </c>
      <c r="I10" s="2" t="s">
        <v>30</v>
      </c>
      <c r="J10" s="3"/>
      <c r="K10" s="3"/>
      <c r="L10" s="3"/>
      <c r="M10" s="3"/>
      <c r="N10" s="3"/>
      <c r="O10" s="3"/>
      <c r="P10" s="3"/>
      <c r="Q10" s="3"/>
      <c r="R10" s="3"/>
      <c r="S10" s="41"/>
      <c r="T10" s="42"/>
      <c r="U10" s="31"/>
    </row>
    <row r="11" spans="1:21" ht="46.15" customHeight="1" x14ac:dyDescent="0.2">
      <c r="A11" s="11">
        <v>3</v>
      </c>
      <c r="B11" s="77" t="s">
        <v>21</v>
      </c>
      <c r="C11" s="3"/>
      <c r="D11" s="4" t="s">
        <v>26</v>
      </c>
      <c r="E11" s="31"/>
      <c r="F11" s="4" t="s">
        <v>27</v>
      </c>
      <c r="G11" s="4" t="s">
        <v>28</v>
      </c>
      <c r="H11" s="40" t="s">
        <v>29</v>
      </c>
      <c r="I11" s="2" t="s">
        <v>30</v>
      </c>
      <c r="J11" s="3"/>
      <c r="K11" s="3"/>
      <c r="L11" s="3"/>
      <c r="M11" s="3"/>
      <c r="N11" s="3"/>
      <c r="O11" s="3"/>
      <c r="P11" s="3"/>
      <c r="Q11" s="3"/>
      <c r="R11" s="3"/>
      <c r="S11" s="41"/>
      <c r="T11" s="42"/>
      <c r="U11" s="31"/>
    </row>
    <row r="12" spans="1:21" ht="36" customHeight="1" x14ac:dyDescent="0.2">
      <c r="A12" s="35"/>
      <c r="B12" s="58" t="s">
        <v>24</v>
      </c>
      <c r="C12" s="43">
        <v>0.75</v>
      </c>
      <c r="D12" s="107"/>
      <c r="E12" s="107"/>
      <c r="F12" s="107"/>
      <c r="G12" s="107"/>
      <c r="H12" s="107"/>
      <c r="I12" s="107"/>
      <c r="J12" s="107"/>
      <c r="K12" s="107"/>
      <c r="L12" s="107"/>
      <c r="M12" s="107"/>
      <c r="N12" s="107"/>
      <c r="O12" s="107"/>
      <c r="P12" s="107"/>
      <c r="Q12" s="107"/>
      <c r="R12" s="107"/>
      <c r="S12" s="38"/>
      <c r="T12" s="44">
        <v>75</v>
      </c>
      <c r="U12" s="44">
        <v>75</v>
      </c>
    </row>
    <row r="13" spans="1:21" ht="72.599999999999994" customHeight="1" x14ac:dyDescent="0.2">
      <c r="A13" s="19">
        <v>4</v>
      </c>
      <c r="B13" s="75" t="s">
        <v>54</v>
      </c>
      <c r="C13" s="3"/>
      <c r="D13" s="4" t="s">
        <v>48</v>
      </c>
      <c r="E13" s="31">
        <v>75</v>
      </c>
      <c r="F13" s="45">
        <v>10</v>
      </c>
      <c r="G13" s="45">
        <f>(F13/10)*75</f>
        <v>75</v>
      </c>
      <c r="H13" s="108" t="s">
        <v>74</v>
      </c>
      <c r="I13" s="108"/>
      <c r="J13" s="108"/>
      <c r="K13" s="108"/>
      <c r="L13" s="108"/>
      <c r="M13" s="108"/>
      <c r="N13" s="108"/>
      <c r="O13" s="108"/>
      <c r="P13" s="108"/>
      <c r="Q13" s="108"/>
      <c r="R13" s="108"/>
      <c r="S13" s="38"/>
      <c r="T13" s="46">
        <v>75</v>
      </c>
      <c r="U13" s="59">
        <f>E13</f>
        <v>75</v>
      </c>
    </row>
    <row r="14" spans="1:21" ht="36" customHeight="1" x14ac:dyDescent="0.2">
      <c r="A14" s="35"/>
      <c r="B14" s="58" t="s">
        <v>23</v>
      </c>
      <c r="C14" s="43">
        <v>0.15</v>
      </c>
      <c r="D14" s="47"/>
      <c r="E14" s="47"/>
      <c r="F14" s="37"/>
      <c r="G14" s="37"/>
      <c r="H14" s="37"/>
      <c r="I14" s="37"/>
      <c r="J14" s="37"/>
      <c r="K14" s="37"/>
      <c r="L14" s="37"/>
      <c r="M14" s="37"/>
      <c r="N14" s="37"/>
      <c r="O14" s="37"/>
      <c r="P14" s="37"/>
      <c r="Q14" s="37"/>
      <c r="R14" s="37"/>
      <c r="S14" s="38"/>
      <c r="T14" s="44">
        <v>15</v>
      </c>
      <c r="U14" s="44">
        <f>SUM(U15:U19)</f>
        <v>15</v>
      </c>
    </row>
    <row r="15" spans="1:21" ht="42.75" x14ac:dyDescent="0.2">
      <c r="A15" s="11">
        <v>5</v>
      </c>
      <c r="B15" s="78" t="s">
        <v>127</v>
      </c>
      <c r="C15" s="3"/>
      <c r="D15" s="4" t="s">
        <v>48</v>
      </c>
      <c r="E15" s="31">
        <v>10</v>
      </c>
      <c r="F15" s="45">
        <v>10</v>
      </c>
      <c r="G15" s="48">
        <f>(F15/30)*15</f>
        <v>5</v>
      </c>
      <c r="H15" s="5"/>
      <c r="I15" s="49" t="s">
        <v>49</v>
      </c>
      <c r="J15" s="50"/>
      <c r="K15" s="49" t="s">
        <v>50</v>
      </c>
      <c r="L15" s="50"/>
      <c r="M15" s="49" t="s">
        <v>51</v>
      </c>
      <c r="N15" s="50"/>
      <c r="O15" s="49" t="s">
        <v>52</v>
      </c>
      <c r="P15" s="50"/>
      <c r="Q15" s="50"/>
      <c r="R15" s="51" t="s">
        <v>53</v>
      </c>
      <c r="S15" s="38"/>
      <c r="T15" s="46">
        <v>5</v>
      </c>
      <c r="U15" s="59">
        <f>(E15/30)*15</f>
        <v>5</v>
      </c>
    </row>
    <row r="16" spans="1:21" ht="63" customHeight="1" x14ac:dyDescent="0.2">
      <c r="A16" s="11">
        <v>6</v>
      </c>
      <c r="B16" s="74" t="s">
        <v>76</v>
      </c>
      <c r="C16" s="3"/>
      <c r="D16" s="4" t="s">
        <v>48</v>
      </c>
      <c r="E16" s="31">
        <v>5</v>
      </c>
      <c r="F16" s="45">
        <v>5</v>
      </c>
      <c r="G16" s="48">
        <f>(F16/30)*15</f>
        <v>2.5</v>
      </c>
      <c r="H16" s="5"/>
      <c r="I16" s="4" t="s">
        <v>32</v>
      </c>
      <c r="J16" s="4" t="s">
        <v>33</v>
      </c>
      <c r="K16" s="5"/>
      <c r="L16" s="4" t="s">
        <v>34</v>
      </c>
      <c r="M16" s="2" t="s">
        <v>35</v>
      </c>
      <c r="N16" s="5"/>
      <c r="O16" s="5"/>
      <c r="P16" s="5"/>
      <c r="Q16" s="5"/>
      <c r="R16" s="5"/>
      <c r="S16" s="38"/>
      <c r="T16" s="46">
        <v>2.5</v>
      </c>
      <c r="U16" s="59">
        <f>(E16/30)*15</f>
        <v>2.5</v>
      </c>
    </row>
    <row r="17" spans="1:21" ht="63" customHeight="1" x14ac:dyDescent="0.2">
      <c r="A17" s="11">
        <v>7</v>
      </c>
      <c r="B17" s="74" t="s">
        <v>77</v>
      </c>
      <c r="C17" s="3"/>
      <c r="D17" s="4" t="s">
        <v>48</v>
      </c>
      <c r="E17" s="31">
        <v>5</v>
      </c>
      <c r="F17" s="45">
        <v>5</v>
      </c>
      <c r="G17" s="48">
        <f>(F17/30)*15</f>
        <v>2.5</v>
      </c>
      <c r="H17" s="5"/>
      <c r="I17" s="4" t="s">
        <v>32</v>
      </c>
      <c r="J17" s="4" t="s">
        <v>33</v>
      </c>
      <c r="K17" s="5"/>
      <c r="L17" s="4" t="s">
        <v>34</v>
      </c>
      <c r="M17" s="2" t="s">
        <v>35</v>
      </c>
      <c r="N17" s="5"/>
      <c r="O17" s="5"/>
      <c r="P17" s="5"/>
      <c r="Q17" s="5"/>
      <c r="R17" s="5"/>
      <c r="S17" s="38"/>
      <c r="T17" s="46">
        <v>2.5</v>
      </c>
      <c r="U17" s="59">
        <f>(E17/30)*15</f>
        <v>2.5</v>
      </c>
    </row>
    <row r="18" spans="1:21" ht="63" customHeight="1" x14ac:dyDescent="0.2">
      <c r="A18" s="11">
        <v>8</v>
      </c>
      <c r="B18" s="74" t="s">
        <v>78</v>
      </c>
      <c r="C18" s="3"/>
      <c r="D18" s="4" t="s">
        <v>48</v>
      </c>
      <c r="E18" s="31">
        <v>5</v>
      </c>
      <c r="F18" s="45">
        <v>5</v>
      </c>
      <c r="G18" s="48">
        <f>(F18/30)*15</f>
        <v>2.5</v>
      </c>
      <c r="H18" s="5"/>
      <c r="I18" s="4" t="s">
        <v>32</v>
      </c>
      <c r="J18" s="4" t="s">
        <v>33</v>
      </c>
      <c r="K18" s="5"/>
      <c r="L18" s="4" t="s">
        <v>34</v>
      </c>
      <c r="M18" s="2" t="s">
        <v>35</v>
      </c>
      <c r="N18" s="5"/>
      <c r="O18" s="5"/>
      <c r="P18" s="5"/>
      <c r="Q18" s="5"/>
      <c r="R18" s="5"/>
      <c r="S18" s="38"/>
      <c r="T18" s="46">
        <v>2.5</v>
      </c>
      <c r="U18" s="59">
        <f>(E18/30)*15</f>
        <v>2.5</v>
      </c>
    </row>
    <row r="19" spans="1:21" ht="63" customHeight="1" x14ac:dyDescent="0.2">
      <c r="A19" s="11">
        <v>9</v>
      </c>
      <c r="B19" s="74" t="s">
        <v>79</v>
      </c>
      <c r="C19" s="3"/>
      <c r="D19" s="4" t="s">
        <v>48</v>
      </c>
      <c r="E19" s="31">
        <v>5</v>
      </c>
      <c r="F19" s="45">
        <v>5</v>
      </c>
      <c r="G19" s="48">
        <f>(F19/30)*15</f>
        <v>2.5</v>
      </c>
      <c r="H19" s="5"/>
      <c r="I19" s="4" t="s">
        <v>32</v>
      </c>
      <c r="J19" s="4" t="s">
        <v>33</v>
      </c>
      <c r="K19" s="5"/>
      <c r="L19" s="4" t="s">
        <v>34</v>
      </c>
      <c r="M19" s="2" t="s">
        <v>35</v>
      </c>
      <c r="N19" s="5"/>
      <c r="O19" s="5"/>
      <c r="P19" s="5"/>
      <c r="Q19" s="5"/>
      <c r="R19" s="5"/>
      <c r="S19" s="38"/>
      <c r="T19" s="46">
        <v>2.5</v>
      </c>
      <c r="U19" s="59">
        <f>(E19/30)*15</f>
        <v>2.5</v>
      </c>
    </row>
    <row r="20" spans="1:21" ht="36" customHeight="1" x14ac:dyDescent="0.2">
      <c r="A20" s="35"/>
      <c r="B20" s="58" t="s">
        <v>22</v>
      </c>
      <c r="C20" s="43">
        <v>0.1</v>
      </c>
      <c r="D20" s="47"/>
      <c r="E20" s="47"/>
      <c r="F20" s="37"/>
      <c r="G20" s="37"/>
      <c r="H20" s="37"/>
      <c r="I20" s="37"/>
      <c r="J20" s="37"/>
      <c r="K20" s="37"/>
      <c r="L20" s="37"/>
      <c r="M20" s="37"/>
      <c r="N20" s="37"/>
      <c r="O20" s="37"/>
      <c r="P20" s="37"/>
      <c r="Q20" s="37"/>
      <c r="R20" s="37"/>
      <c r="S20" s="38"/>
      <c r="T20" s="44">
        <v>10</v>
      </c>
      <c r="U20" s="44">
        <f>SUM(U21:U24)</f>
        <v>10</v>
      </c>
    </row>
    <row r="21" spans="1:21" s="10" customFormat="1" ht="39.6" customHeight="1" x14ac:dyDescent="0.2">
      <c r="A21" s="19">
        <v>13</v>
      </c>
      <c r="B21" s="72" t="s">
        <v>42</v>
      </c>
      <c r="C21" s="3"/>
      <c r="D21" s="29" t="s">
        <v>48</v>
      </c>
      <c r="E21" s="31">
        <v>5</v>
      </c>
      <c r="F21" s="52">
        <v>5</v>
      </c>
      <c r="G21" s="53">
        <f>(F21/40)*10</f>
        <v>1.25</v>
      </c>
      <c r="H21" s="29" t="s">
        <v>36</v>
      </c>
      <c r="I21" s="30"/>
      <c r="J21" s="30"/>
      <c r="K21" s="30"/>
      <c r="L21" s="30"/>
      <c r="M21" s="29" t="s">
        <v>37</v>
      </c>
      <c r="N21" s="30"/>
      <c r="O21" s="30"/>
      <c r="P21" s="30"/>
      <c r="Q21" s="30"/>
      <c r="R21" s="30"/>
      <c r="S21" s="30"/>
      <c r="T21" s="54">
        <v>2</v>
      </c>
      <c r="U21" s="59">
        <f>(E21/25)*10</f>
        <v>2</v>
      </c>
    </row>
    <row r="22" spans="1:21" ht="49.15" customHeight="1" x14ac:dyDescent="0.2">
      <c r="A22" s="11">
        <v>24</v>
      </c>
      <c r="B22" s="72" t="s">
        <v>56</v>
      </c>
      <c r="C22" s="3"/>
      <c r="D22" s="4" t="s">
        <v>48</v>
      </c>
      <c r="E22" s="31">
        <v>10</v>
      </c>
      <c r="F22" s="45">
        <v>10</v>
      </c>
      <c r="G22" s="48">
        <f>(F22/40)*10</f>
        <v>2.5</v>
      </c>
      <c r="H22" s="5"/>
      <c r="I22" s="55"/>
      <c r="J22" s="55"/>
      <c r="K22" s="56" t="s">
        <v>45</v>
      </c>
      <c r="L22" s="55"/>
      <c r="M22" s="55"/>
      <c r="N22" s="4" t="s">
        <v>46</v>
      </c>
      <c r="O22" s="3"/>
      <c r="P22" s="3"/>
      <c r="Q22" s="3"/>
      <c r="R22" s="2" t="s">
        <v>47</v>
      </c>
      <c r="S22" s="41"/>
      <c r="T22" s="46">
        <v>4</v>
      </c>
      <c r="U22" s="59">
        <f>(E22/25)*10</f>
        <v>4</v>
      </c>
    </row>
    <row r="23" spans="1:21" ht="33.6" customHeight="1" x14ac:dyDescent="0.2">
      <c r="A23" s="11">
        <v>22</v>
      </c>
      <c r="B23" s="73" t="s">
        <v>132</v>
      </c>
      <c r="C23" s="3"/>
      <c r="D23" s="4" t="s">
        <v>48</v>
      </c>
      <c r="E23" s="31">
        <v>5</v>
      </c>
      <c r="F23" s="45">
        <v>5</v>
      </c>
      <c r="G23" s="48">
        <f>(F23/40)*10</f>
        <v>1.25</v>
      </c>
      <c r="H23" s="4" t="s">
        <v>36</v>
      </c>
      <c r="I23" s="3"/>
      <c r="J23" s="3"/>
      <c r="K23" s="3"/>
      <c r="L23" s="3"/>
      <c r="M23" s="2" t="s">
        <v>37</v>
      </c>
      <c r="N23" s="3"/>
      <c r="O23" s="3"/>
      <c r="P23" s="3"/>
      <c r="Q23" s="3"/>
      <c r="R23" s="3"/>
      <c r="S23" s="41"/>
      <c r="T23" s="46">
        <v>2</v>
      </c>
      <c r="U23" s="59">
        <f>(E23/25)*10</f>
        <v>2</v>
      </c>
    </row>
    <row r="24" spans="1:21" ht="49.15" customHeight="1" x14ac:dyDescent="0.2">
      <c r="A24" s="11">
        <v>23</v>
      </c>
      <c r="B24" s="72" t="s">
        <v>133</v>
      </c>
      <c r="C24" s="3"/>
      <c r="D24" s="4" t="s">
        <v>48</v>
      </c>
      <c r="E24" s="31">
        <v>5</v>
      </c>
      <c r="F24" s="45">
        <v>5</v>
      </c>
      <c r="G24" s="48">
        <f>(F24/40)*10</f>
        <v>1.25</v>
      </c>
      <c r="H24" s="4" t="s">
        <v>55</v>
      </c>
      <c r="I24" s="56" t="s">
        <v>43</v>
      </c>
      <c r="J24" s="56" t="s">
        <v>57</v>
      </c>
      <c r="K24" s="56" t="s">
        <v>58</v>
      </c>
      <c r="L24" s="56" t="s">
        <v>59</v>
      </c>
      <c r="M24" s="57" t="s">
        <v>44</v>
      </c>
      <c r="N24" s="3"/>
      <c r="O24" s="3"/>
      <c r="P24" s="3"/>
      <c r="Q24" s="3"/>
      <c r="R24" s="3"/>
      <c r="S24" s="41"/>
      <c r="T24" s="46">
        <v>2</v>
      </c>
      <c r="U24" s="59">
        <f>(E24/25)*10</f>
        <v>2</v>
      </c>
    </row>
    <row r="25" spans="1:21" ht="36" customHeight="1" x14ac:dyDescent="0.2">
      <c r="A25" s="37"/>
      <c r="B25" s="58" t="s">
        <v>25</v>
      </c>
      <c r="C25" s="37"/>
      <c r="D25" s="37"/>
      <c r="E25" s="37"/>
      <c r="F25" s="37"/>
      <c r="G25" s="37"/>
      <c r="H25" s="37"/>
      <c r="I25" s="37"/>
      <c r="J25" s="37"/>
      <c r="K25" s="37"/>
      <c r="L25" s="37"/>
      <c r="M25" s="37"/>
      <c r="N25" s="37"/>
      <c r="O25" s="37"/>
      <c r="P25" s="37"/>
      <c r="Q25" s="37"/>
      <c r="R25" s="37"/>
      <c r="S25" s="38"/>
      <c r="T25" s="44">
        <v>100</v>
      </c>
      <c r="U25" s="44">
        <f>U12+U14+U20</f>
        <v>100</v>
      </c>
    </row>
  </sheetData>
  <sheetProtection algorithmName="SHA-512" hashValue="YEepuo1AxBDCvc6ZXOwniVfES3NbjqeIvMuHng7d3/e8srxPdmjh06AKUvtenpKT/tUscpLlFE1o/lVGg/QQkA==" saltValue="xnQftuU0XrWKkqUQNMKIHg==" spinCount="100000" sheet="1" selectLockedCells="1" selectUnlockedCells="1"/>
  <mergeCells count="3">
    <mergeCell ref="D12:R12"/>
    <mergeCell ref="H13:R13"/>
    <mergeCell ref="C5:L5"/>
  </mergeCells>
  <pageMargins left="0.23622047244094491" right="0.23622047244094491" top="0.74803149606299213" bottom="0.74803149606299213" header="0.31496062992125984" footer="0.31496062992125984"/>
  <pageSetup paperSize="8"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5B6AE-1345-4312-9957-0698288CFF80}">
  <sheetPr>
    <pageSetUpPr fitToPage="1"/>
  </sheetPr>
  <dimension ref="A1:U23"/>
  <sheetViews>
    <sheetView showGridLines="0" view="pageLayout" zoomScaleNormal="90" workbookViewId="0">
      <selection activeCell="A3" sqref="A3"/>
    </sheetView>
  </sheetViews>
  <sheetFormatPr defaultColWidth="8.85546875" defaultRowHeight="14.25" x14ac:dyDescent="0.2"/>
  <cols>
    <col min="1" max="1" width="7.28515625" style="1" customWidth="1"/>
    <col min="2" max="2" width="118.5703125" style="1" customWidth="1"/>
    <col min="3" max="3" width="17.28515625" style="1" customWidth="1"/>
    <col min="4" max="4" width="17.7109375" style="1" customWidth="1"/>
    <col min="5" max="5" width="17.28515625" style="1" customWidth="1"/>
    <col min="6" max="6" width="16" style="1" customWidth="1"/>
    <col min="7" max="7" width="15.7109375" style="1" customWidth="1"/>
    <col min="8" max="18" width="17" style="1" customWidth="1"/>
    <col min="19" max="19" width="1.28515625" style="1" customWidth="1"/>
    <col min="20" max="20" width="22.42578125" style="1" customWidth="1"/>
    <col min="21" max="21" width="22.28515625" style="1" customWidth="1"/>
    <col min="22" max="16384" width="8.85546875" style="1"/>
  </cols>
  <sheetData>
    <row r="1" spans="1:21" ht="27.75" x14ac:dyDescent="0.25">
      <c r="B1" s="6" t="s">
        <v>80</v>
      </c>
      <c r="C1"/>
    </row>
    <row r="2" spans="1:21" ht="8.4499999999999993" customHeight="1" x14ac:dyDescent="0.25">
      <c r="B2" s="7"/>
      <c r="C2"/>
    </row>
    <row r="3" spans="1:21" ht="20.25" x14ac:dyDescent="0.2">
      <c r="B3" s="81" t="s">
        <v>38</v>
      </c>
      <c r="C3" s="91" t="str">
        <f>'[1]Award Criteria'!C3:L3</f>
        <v>CM/PHS/22/5561</v>
      </c>
      <c r="D3" s="90"/>
      <c r="E3" s="90"/>
      <c r="F3" s="90"/>
      <c r="G3" s="90"/>
      <c r="H3" s="90"/>
      <c r="I3" s="90"/>
      <c r="J3" s="90"/>
      <c r="K3" s="90"/>
      <c r="L3" s="90"/>
    </row>
    <row r="4" spans="1:21" ht="20.25" x14ac:dyDescent="0.2">
      <c r="B4" s="81" t="s">
        <v>39</v>
      </c>
      <c r="C4" s="91" t="str">
        <f>'[1]Award Criteria'!C4:L4</f>
        <v>NHS National Framework Agreement for the supply of products for the treatment of Blood Disorders including Haemophilia A and B</v>
      </c>
      <c r="D4" s="90"/>
      <c r="E4" s="90"/>
      <c r="F4" s="90"/>
      <c r="G4" s="90"/>
      <c r="H4" s="90"/>
      <c r="I4" s="90"/>
      <c r="J4" s="90"/>
      <c r="K4" s="90"/>
      <c r="L4" s="90"/>
    </row>
    <row r="5" spans="1:21" ht="34.5" customHeight="1" x14ac:dyDescent="0.2">
      <c r="B5" s="81" t="s">
        <v>40</v>
      </c>
      <c r="C5" s="110" t="str">
        <f>'[1]Award Criteria'!C5:L5</f>
        <v xml:space="preserve">1 July 2024 to 30 April 2027 with an option or options to extend (at the Authority’s discretion) for a period or periods up to a total of 14 months.  Total maximum framework agreement including extension options will be no more than 48 months </v>
      </c>
      <c r="D5" s="110"/>
      <c r="E5" s="110"/>
      <c r="F5" s="110"/>
      <c r="G5" s="110"/>
      <c r="H5" s="110"/>
      <c r="I5" s="110"/>
      <c r="J5" s="110"/>
      <c r="K5" s="110"/>
      <c r="L5" s="110"/>
    </row>
    <row r="7" spans="1:21" s="9" customFormat="1" ht="81" x14ac:dyDescent="0.3">
      <c r="A7" s="32"/>
      <c r="B7" s="33" t="s">
        <v>0</v>
      </c>
      <c r="C7" s="33" t="s">
        <v>1</v>
      </c>
      <c r="D7" s="33" t="s">
        <v>2</v>
      </c>
      <c r="E7" s="33" t="s">
        <v>3</v>
      </c>
      <c r="F7" s="33" t="s">
        <v>4</v>
      </c>
      <c r="G7" s="33" t="s">
        <v>5</v>
      </c>
      <c r="H7" s="33" t="s">
        <v>6</v>
      </c>
      <c r="I7" s="33" t="s">
        <v>7</v>
      </c>
      <c r="J7" s="33" t="s">
        <v>8</v>
      </c>
      <c r="K7" s="33" t="s">
        <v>9</v>
      </c>
      <c r="L7" s="33" t="s">
        <v>10</v>
      </c>
      <c r="M7" s="33" t="s">
        <v>11</v>
      </c>
      <c r="N7" s="33" t="s">
        <v>12</v>
      </c>
      <c r="O7" s="33" t="s">
        <v>13</v>
      </c>
      <c r="P7" s="33" t="s">
        <v>14</v>
      </c>
      <c r="Q7" s="33" t="s">
        <v>15</v>
      </c>
      <c r="R7" s="33" t="s">
        <v>16</v>
      </c>
      <c r="S7" s="34"/>
      <c r="T7" s="33" t="s">
        <v>17</v>
      </c>
      <c r="U7" s="33" t="s">
        <v>128</v>
      </c>
    </row>
    <row r="8" spans="1:21" ht="36" customHeight="1" x14ac:dyDescent="0.2">
      <c r="A8" s="35"/>
      <c r="B8" s="76" t="s">
        <v>18</v>
      </c>
      <c r="C8" s="36" t="s">
        <v>41</v>
      </c>
      <c r="D8" s="37"/>
      <c r="E8" s="37"/>
      <c r="F8" s="37"/>
      <c r="G8" s="37"/>
      <c r="H8" s="37"/>
      <c r="I8" s="37"/>
      <c r="J8" s="37"/>
      <c r="K8" s="37"/>
      <c r="L8" s="37"/>
      <c r="M8" s="37"/>
      <c r="N8" s="37"/>
      <c r="O8" s="37"/>
      <c r="P8" s="37"/>
      <c r="Q8" s="37"/>
      <c r="R8" s="37"/>
      <c r="S8" s="38"/>
      <c r="T8" s="39" t="s">
        <v>31</v>
      </c>
      <c r="U8" s="39" t="s">
        <v>31</v>
      </c>
    </row>
    <row r="9" spans="1:21" ht="46.15" customHeight="1" x14ac:dyDescent="0.2">
      <c r="A9" s="11">
        <v>1</v>
      </c>
      <c r="B9" s="77" t="s">
        <v>19</v>
      </c>
      <c r="C9" s="3"/>
      <c r="D9" s="4" t="s">
        <v>26</v>
      </c>
      <c r="E9" s="31"/>
      <c r="F9" s="4" t="s">
        <v>27</v>
      </c>
      <c r="G9" s="4" t="s">
        <v>28</v>
      </c>
      <c r="H9" s="40" t="s">
        <v>29</v>
      </c>
      <c r="I9" s="2" t="s">
        <v>30</v>
      </c>
      <c r="J9" s="3"/>
      <c r="K9" s="3"/>
      <c r="L9" s="3"/>
      <c r="M9" s="3"/>
      <c r="N9" s="3"/>
      <c r="O9" s="3"/>
      <c r="P9" s="3"/>
      <c r="Q9" s="3"/>
      <c r="R9" s="3"/>
      <c r="S9" s="41"/>
      <c r="T9" s="42"/>
      <c r="U9" s="31"/>
    </row>
    <row r="10" spans="1:21" ht="46.15" customHeight="1" x14ac:dyDescent="0.2">
      <c r="A10" s="11">
        <v>2</v>
      </c>
      <c r="B10" s="77" t="s">
        <v>20</v>
      </c>
      <c r="C10" s="3"/>
      <c r="D10" s="4" t="s">
        <v>26</v>
      </c>
      <c r="E10" s="31"/>
      <c r="F10" s="4" t="s">
        <v>27</v>
      </c>
      <c r="G10" s="4" t="s">
        <v>28</v>
      </c>
      <c r="H10" s="40" t="s">
        <v>29</v>
      </c>
      <c r="I10" s="2" t="s">
        <v>30</v>
      </c>
      <c r="J10" s="3"/>
      <c r="K10" s="3"/>
      <c r="L10" s="3"/>
      <c r="M10" s="3"/>
      <c r="N10" s="3"/>
      <c r="O10" s="3"/>
      <c r="P10" s="3"/>
      <c r="Q10" s="3"/>
      <c r="R10" s="3"/>
      <c r="S10" s="41"/>
      <c r="T10" s="42"/>
      <c r="U10" s="31"/>
    </row>
    <row r="11" spans="1:21" ht="46.15" customHeight="1" x14ac:dyDescent="0.2">
      <c r="A11" s="11">
        <v>3</v>
      </c>
      <c r="B11" s="77" t="s">
        <v>21</v>
      </c>
      <c r="C11" s="3"/>
      <c r="D11" s="4" t="s">
        <v>26</v>
      </c>
      <c r="E11" s="31"/>
      <c r="F11" s="4" t="s">
        <v>27</v>
      </c>
      <c r="G11" s="4" t="s">
        <v>28</v>
      </c>
      <c r="H11" s="40" t="s">
        <v>29</v>
      </c>
      <c r="I11" s="2" t="s">
        <v>30</v>
      </c>
      <c r="J11" s="3"/>
      <c r="K11" s="3"/>
      <c r="L11" s="3"/>
      <c r="M11" s="3"/>
      <c r="N11" s="3"/>
      <c r="O11" s="3"/>
      <c r="P11" s="3"/>
      <c r="Q11" s="3"/>
      <c r="R11" s="3"/>
      <c r="S11" s="41"/>
      <c r="T11" s="42"/>
      <c r="U11" s="31"/>
    </row>
    <row r="12" spans="1:21" ht="36" customHeight="1" x14ac:dyDescent="0.2">
      <c r="A12" s="35"/>
      <c r="B12" s="58" t="s">
        <v>24</v>
      </c>
      <c r="C12" s="43">
        <v>0.75</v>
      </c>
      <c r="D12" s="107"/>
      <c r="E12" s="107"/>
      <c r="F12" s="107"/>
      <c r="G12" s="107"/>
      <c r="H12" s="107"/>
      <c r="I12" s="107"/>
      <c r="J12" s="107"/>
      <c r="K12" s="107"/>
      <c r="L12" s="107"/>
      <c r="M12" s="107"/>
      <c r="N12" s="107"/>
      <c r="O12" s="107"/>
      <c r="P12" s="107"/>
      <c r="Q12" s="107"/>
      <c r="R12" s="107"/>
      <c r="S12" s="38"/>
      <c r="T12" s="44">
        <v>75</v>
      </c>
      <c r="U12" s="44">
        <v>75</v>
      </c>
    </row>
    <row r="13" spans="1:21" ht="72.599999999999994" customHeight="1" x14ac:dyDescent="0.2">
      <c r="A13" s="19">
        <v>4</v>
      </c>
      <c r="B13" s="75" t="s">
        <v>54</v>
      </c>
      <c r="C13" s="3"/>
      <c r="D13" s="4" t="s">
        <v>48</v>
      </c>
      <c r="E13" s="31">
        <v>75</v>
      </c>
      <c r="F13" s="45">
        <v>10</v>
      </c>
      <c r="G13" s="45">
        <f>(F13/10)*75</f>
        <v>75</v>
      </c>
      <c r="H13" s="108" t="s">
        <v>74</v>
      </c>
      <c r="I13" s="108"/>
      <c r="J13" s="108"/>
      <c r="K13" s="108"/>
      <c r="L13" s="108"/>
      <c r="M13" s="108"/>
      <c r="N13" s="108"/>
      <c r="O13" s="108"/>
      <c r="P13" s="108"/>
      <c r="Q13" s="108"/>
      <c r="R13" s="108"/>
      <c r="S13" s="38"/>
      <c r="T13" s="46">
        <v>75</v>
      </c>
      <c r="U13" s="59">
        <f>E13</f>
        <v>75</v>
      </c>
    </row>
    <row r="14" spans="1:21" ht="36" customHeight="1" x14ac:dyDescent="0.2">
      <c r="A14" s="35"/>
      <c r="B14" s="58" t="s">
        <v>23</v>
      </c>
      <c r="C14" s="43">
        <v>0.15</v>
      </c>
      <c r="D14" s="47"/>
      <c r="E14" s="47"/>
      <c r="F14" s="37"/>
      <c r="G14" s="37"/>
      <c r="H14" s="37"/>
      <c r="I14" s="37"/>
      <c r="J14" s="37"/>
      <c r="K14" s="37"/>
      <c r="L14" s="37"/>
      <c r="M14" s="37"/>
      <c r="N14" s="37"/>
      <c r="O14" s="37"/>
      <c r="P14" s="37"/>
      <c r="Q14" s="37"/>
      <c r="R14" s="37"/>
      <c r="S14" s="38"/>
      <c r="T14" s="44">
        <v>15</v>
      </c>
      <c r="U14" s="44">
        <f>SUM(U15:U19)</f>
        <v>15</v>
      </c>
    </row>
    <row r="15" spans="1:21" ht="42.75" x14ac:dyDescent="0.2">
      <c r="A15" s="11">
        <v>5</v>
      </c>
      <c r="B15" s="78" t="s">
        <v>127</v>
      </c>
      <c r="C15" s="3"/>
      <c r="D15" s="4" t="s">
        <v>48</v>
      </c>
      <c r="E15" s="31">
        <v>10</v>
      </c>
      <c r="F15" s="45">
        <v>10</v>
      </c>
      <c r="G15" s="48">
        <f>(F15/30)*15</f>
        <v>5</v>
      </c>
      <c r="H15" s="5"/>
      <c r="I15" s="49" t="s">
        <v>49</v>
      </c>
      <c r="J15" s="50"/>
      <c r="K15" s="49" t="s">
        <v>50</v>
      </c>
      <c r="L15" s="50"/>
      <c r="M15" s="49" t="s">
        <v>51</v>
      </c>
      <c r="N15" s="50"/>
      <c r="O15" s="49" t="s">
        <v>52</v>
      </c>
      <c r="P15" s="50"/>
      <c r="Q15" s="50"/>
      <c r="R15" s="51" t="s">
        <v>53</v>
      </c>
      <c r="S15" s="38"/>
      <c r="T15" s="46">
        <v>5</v>
      </c>
      <c r="U15" s="59">
        <f>(E15/30)*15</f>
        <v>5</v>
      </c>
    </row>
    <row r="16" spans="1:21" ht="63" customHeight="1" x14ac:dyDescent="0.2">
      <c r="A16" s="11">
        <v>6</v>
      </c>
      <c r="B16" s="74" t="s">
        <v>76</v>
      </c>
      <c r="C16" s="3"/>
      <c r="D16" s="4" t="s">
        <v>48</v>
      </c>
      <c r="E16" s="31">
        <v>5</v>
      </c>
      <c r="F16" s="45">
        <v>5</v>
      </c>
      <c r="G16" s="48">
        <f>(F16/30)*15</f>
        <v>2.5</v>
      </c>
      <c r="H16" s="5"/>
      <c r="I16" s="4" t="s">
        <v>32</v>
      </c>
      <c r="J16" s="4" t="s">
        <v>33</v>
      </c>
      <c r="K16" s="5"/>
      <c r="L16" s="4" t="s">
        <v>34</v>
      </c>
      <c r="M16" s="2" t="s">
        <v>35</v>
      </c>
      <c r="N16" s="5"/>
      <c r="O16" s="5"/>
      <c r="P16" s="5"/>
      <c r="Q16" s="5"/>
      <c r="R16" s="5"/>
      <c r="S16" s="38"/>
      <c r="T16" s="46">
        <v>2.5</v>
      </c>
      <c r="U16" s="59">
        <f>(E16/30)*15</f>
        <v>2.5</v>
      </c>
    </row>
    <row r="17" spans="1:21" ht="63" customHeight="1" x14ac:dyDescent="0.2">
      <c r="A17" s="11">
        <v>7</v>
      </c>
      <c r="B17" s="74" t="s">
        <v>77</v>
      </c>
      <c r="C17" s="3"/>
      <c r="D17" s="4" t="s">
        <v>48</v>
      </c>
      <c r="E17" s="31">
        <v>5</v>
      </c>
      <c r="F17" s="45">
        <v>5</v>
      </c>
      <c r="G17" s="48">
        <f>(F17/30)*15</f>
        <v>2.5</v>
      </c>
      <c r="H17" s="5"/>
      <c r="I17" s="4" t="s">
        <v>32</v>
      </c>
      <c r="J17" s="4" t="s">
        <v>33</v>
      </c>
      <c r="K17" s="5"/>
      <c r="L17" s="4" t="s">
        <v>34</v>
      </c>
      <c r="M17" s="2" t="s">
        <v>35</v>
      </c>
      <c r="N17" s="5"/>
      <c r="O17" s="5"/>
      <c r="P17" s="5"/>
      <c r="Q17" s="5"/>
      <c r="R17" s="5"/>
      <c r="S17" s="38"/>
      <c r="T17" s="46">
        <v>2.5</v>
      </c>
      <c r="U17" s="59">
        <f>(E17/30)*15</f>
        <v>2.5</v>
      </c>
    </row>
    <row r="18" spans="1:21" ht="63" customHeight="1" x14ac:dyDescent="0.2">
      <c r="A18" s="11">
        <v>8</v>
      </c>
      <c r="B18" s="74" t="s">
        <v>78</v>
      </c>
      <c r="C18" s="3"/>
      <c r="D18" s="4" t="s">
        <v>48</v>
      </c>
      <c r="E18" s="31">
        <v>5</v>
      </c>
      <c r="F18" s="45">
        <v>5</v>
      </c>
      <c r="G18" s="48">
        <f>(F18/30)*15</f>
        <v>2.5</v>
      </c>
      <c r="H18" s="5"/>
      <c r="I18" s="4" t="s">
        <v>32</v>
      </c>
      <c r="J18" s="4" t="s">
        <v>33</v>
      </c>
      <c r="K18" s="5"/>
      <c r="L18" s="4" t="s">
        <v>34</v>
      </c>
      <c r="M18" s="2" t="s">
        <v>35</v>
      </c>
      <c r="N18" s="5"/>
      <c r="O18" s="5"/>
      <c r="P18" s="5"/>
      <c r="Q18" s="5"/>
      <c r="R18" s="5"/>
      <c r="S18" s="38"/>
      <c r="T18" s="46">
        <v>2.5</v>
      </c>
      <c r="U18" s="59">
        <f>(E18/30)*15</f>
        <v>2.5</v>
      </c>
    </row>
    <row r="19" spans="1:21" ht="63" customHeight="1" x14ac:dyDescent="0.2">
      <c r="A19" s="11">
        <v>9</v>
      </c>
      <c r="B19" s="74" t="s">
        <v>79</v>
      </c>
      <c r="C19" s="3"/>
      <c r="D19" s="4" t="s">
        <v>48</v>
      </c>
      <c r="E19" s="31">
        <v>5</v>
      </c>
      <c r="F19" s="45">
        <v>5</v>
      </c>
      <c r="G19" s="48">
        <f>(F19/30)*15</f>
        <v>2.5</v>
      </c>
      <c r="H19" s="5"/>
      <c r="I19" s="4" t="s">
        <v>32</v>
      </c>
      <c r="J19" s="4" t="s">
        <v>33</v>
      </c>
      <c r="K19" s="5"/>
      <c r="L19" s="4" t="s">
        <v>34</v>
      </c>
      <c r="M19" s="2" t="s">
        <v>35</v>
      </c>
      <c r="N19" s="5"/>
      <c r="O19" s="5"/>
      <c r="P19" s="5"/>
      <c r="Q19" s="5"/>
      <c r="R19" s="5"/>
      <c r="S19" s="38"/>
      <c r="T19" s="46">
        <v>2.5</v>
      </c>
      <c r="U19" s="59">
        <f>(E19/30)*15</f>
        <v>2.5</v>
      </c>
    </row>
    <row r="20" spans="1:21" ht="36" customHeight="1" x14ac:dyDescent="0.2">
      <c r="A20" s="35"/>
      <c r="B20" s="58" t="s">
        <v>22</v>
      </c>
      <c r="C20" s="43">
        <v>0.1</v>
      </c>
      <c r="D20" s="47"/>
      <c r="E20" s="47"/>
      <c r="F20" s="37"/>
      <c r="G20" s="37"/>
      <c r="H20" s="37"/>
      <c r="I20" s="37"/>
      <c r="J20" s="37"/>
      <c r="K20" s="37"/>
      <c r="L20" s="37"/>
      <c r="M20" s="37"/>
      <c r="N20" s="37"/>
      <c r="O20" s="37"/>
      <c r="P20" s="37"/>
      <c r="Q20" s="37"/>
      <c r="R20" s="37"/>
      <c r="S20" s="38"/>
      <c r="T20" s="44">
        <v>10</v>
      </c>
      <c r="U20" s="44">
        <f>SUM(U21:U22)</f>
        <v>10</v>
      </c>
    </row>
    <row r="21" spans="1:21" s="10" customFormat="1" ht="39.6" customHeight="1" x14ac:dyDescent="0.2">
      <c r="A21" s="19">
        <v>13</v>
      </c>
      <c r="B21" s="72" t="s">
        <v>42</v>
      </c>
      <c r="C21" s="3"/>
      <c r="D21" s="29" t="s">
        <v>48</v>
      </c>
      <c r="E21" s="31">
        <v>5</v>
      </c>
      <c r="F21" s="52">
        <v>5</v>
      </c>
      <c r="G21" s="53">
        <f>(F21/40)*10</f>
        <v>1.25</v>
      </c>
      <c r="H21" s="29" t="s">
        <v>36</v>
      </c>
      <c r="I21" s="30"/>
      <c r="J21" s="30"/>
      <c r="K21" s="30"/>
      <c r="L21" s="30"/>
      <c r="M21" s="29" t="s">
        <v>37</v>
      </c>
      <c r="N21" s="30"/>
      <c r="O21" s="30"/>
      <c r="P21" s="30"/>
      <c r="Q21" s="30"/>
      <c r="R21" s="30"/>
      <c r="S21" s="30"/>
      <c r="T21" s="54">
        <v>3.333333333333333</v>
      </c>
      <c r="U21" s="59">
        <f>(E21/15)*10</f>
        <v>3.333333333333333</v>
      </c>
    </row>
    <row r="22" spans="1:21" ht="49.15" customHeight="1" x14ac:dyDescent="0.2">
      <c r="A22" s="11">
        <v>24</v>
      </c>
      <c r="B22" s="72" t="s">
        <v>56</v>
      </c>
      <c r="C22" s="3"/>
      <c r="D22" s="4" t="s">
        <v>48</v>
      </c>
      <c r="E22" s="31">
        <v>10</v>
      </c>
      <c r="F22" s="45">
        <v>10</v>
      </c>
      <c r="G22" s="48">
        <f>(F22/40)*10</f>
        <v>2.5</v>
      </c>
      <c r="H22" s="5"/>
      <c r="I22" s="55"/>
      <c r="J22" s="55"/>
      <c r="K22" s="56" t="s">
        <v>45</v>
      </c>
      <c r="L22" s="55"/>
      <c r="M22" s="55"/>
      <c r="N22" s="4" t="s">
        <v>46</v>
      </c>
      <c r="O22" s="3"/>
      <c r="P22" s="3"/>
      <c r="Q22" s="3"/>
      <c r="R22" s="2" t="s">
        <v>47</v>
      </c>
      <c r="S22" s="41"/>
      <c r="T22" s="46">
        <v>6.6666666666666661</v>
      </c>
      <c r="U22" s="59">
        <f>(E22/15)*10</f>
        <v>6.6666666666666661</v>
      </c>
    </row>
    <row r="23" spans="1:21" ht="36" customHeight="1" x14ac:dyDescent="0.2">
      <c r="A23" s="37"/>
      <c r="B23" s="58" t="s">
        <v>25</v>
      </c>
      <c r="C23" s="37"/>
      <c r="D23" s="37"/>
      <c r="E23" s="37"/>
      <c r="F23" s="37"/>
      <c r="G23" s="37"/>
      <c r="H23" s="37"/>
      <c r="I23" s="37"/>
      <c r="J23" s="37"/>
      <c r="K23" s="37"/>
      <c r="L23" s="37"/>
      <c r="M23" s="37"/>
      <c r="N23" s="37"/>
      <c r="O23" s="37"/>
      <c r="P23" s="37"/>
      <c r="Q23" s="37"/>
      <c r="R23" s="37"/>
      <c r="S23" s="38"/>
      <c r="T23" s="44">
        <v>100</v>
      </c>
      <c r="U23" s="44">
        <f>U12+U14+U20</f>
        <v>100</v>
      </c>
    </row>
  </sheetData>
  <sheetProtection algorithmName="SHA-512" hashValue="/E0B3n4gDNFRcYtprrn0sosV/NID4Uw01E2gYWiF/p13gLFLYYRTmqkBEGl4RdDsNIXiziz9RQgAJPUPeNw4HQ==" saltValue="200S2T5BBrT8uJoZ0/3urg==" spinCount="100000" sheet="1" selectLockedCells="1" selectUnlockedCells="1"/>
  <mergeCells count="3">
    <mergeCell ref="D12:R12"/>
    <mergeCell ref="H13:R13"/>
    <mergeCell ref="C5:L5"/>
  </mergeCells>
  <pageMargins left="0.23622047244094491" right="0.23622047244094491" top="0.74803149606299213" bottom="0.74803149606299213" header="0.31496062992125984" footer="0.31496062992125984"/>
  <pageSetup paperSize="8" scale="46" orientation="landscape"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A2762946</value>
    </field>
    <field name="Objective-Title">
      <value order="0">Document No. 05b - Scoring Methodology and Award Criteria CM-PHS-22-5561</value>
    </field>
    <field name="Objective-Description">
      <value order="0"/>
    </field>
    <field name="Objective-CreationStamp">
      <value order="0">2023-11-07T12:32:41Z</value>
    </field>
    <field name="Objective-IsApproved">
      <value order="0">false</value>
    </field>
    <field name="Objective-IsPublished">
      <value order="0">true</value>
    </field>
    <field name="Objective-DatePublished">
      <value order="0">2024-02-16T17:57:09Z</value>
    </field>
    <field name="Objective-ModificationStamp">
      <value order="0">2024-02-16T17:57:09Z</value>
    </field>
    <field name="Objective-Owner">
      <value order="0">Bell, Karen</value>
    </field>
    <field name="Objective-Path">
      <value order="0">Global Folder:05 Blood Products Team Projects and Contracts:Live Projects:23 Specialised Pharmaceutical projects and contracts 2023:CM/PHS/22/5561 - Products for the treatment of Bleeding Disorders including Haemophilia A and B:03 Tender:02 ITO Documents:00 ITO Docs for AG approval to publish</value>
    </field>
    <field name="Objective-Parent">
      <value order="0">00 ITO Docs for AG approval to publish</value>
    </field>
    <field name="Objective-State">
      <value order="0">Published</value>
    </field>
    <field name="Objective-VersionId">
      <value order="0">vA4279184</value>
    </field>
    <field name="Objective-Version">
      <value order="0">9.0</value>
    </field>
    <field name="Objective-VersionNumber">
      <value order="0">9</value>
    </field>
    <field name="Objective-VersionComment">
      <value order="0"/>
    </field>
    <field name="Objective-FileNumber">
      <value order="0">qA18978</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Award Criteria</vt:lpstr>
      <vt:lpstr>Price Scoring</vt:lpstr>
      <vt:lpstr>Lots 1-7 and 11,12 Scoring</vt:lpstr>
      <vt:lpstr>Lots 8-10 and 13-23  Scoring</vt:lpstr>
      <vt:lpstr>'Award Criteria'!_Hlk52888171</vt:lpstr>
      <vt:lpstr>'Award Criteria'!Print_Area</vt:lpstr>
      <vt:lpstr>'Lots 1-7 and 11,12 Scoring'!Print_Area</vt:lpstr>
      <vt:lpstr>'Lots 8-10 and 13-23  Scoring'!Print_Area</vt:lpstr>
      <vt:lpstr>'Price Scoring'!Print_Area</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Roach, Wendy</dc:creator>
  <cp:lastModifiedBy>Katie Noonan</cp:lastModifiedBy>
  <cp:lastPrinted>2024-02-14T14:32:41Z</cp:lastPrinted>
  <dcterms:created xsi:type="dcterms:W3CDTF">2018-09-04T15:44:31Z</dcterms:created>
  <dcterms:modified xsi:type="dcterms:W3CDTF">2024-02-16T17:56:12Z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A2762946</vt:lpwstr>
  </property>
  <property fmtid="{D5CDD505-2E9C-101B-9397-08002B2CF9AE}" pid="4" name="Objective-Title">
    <vt:lpwstr>Document No. 05b - Scoring Methodology and Award Criteria CM-PHS-22-5561</vt:lpwstr>
  </property>
  <property fmtid="{D5CDD505-2E9C-101B-9397-08002B2CF9AE}" pid="5" name="Objective-Comment">
    <vt:lpwstr/>
  </property>
  <property fmtid="{D5CDD505-2E9C-101B-9397-08002B2CF9AE}" pid="6" name="Objective-CreationStamp">
    <vt:filetime>2023-11-07T12:32:41Z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2024-02-16T17:57:09Z</vt:filetime>
  </property>
  <property fmtid="{D5CDD505-2E9C-101B-9397-08002B2CF9AE}" pid="10" name="Objective-ModificationStamp">
    <vt:filetime>2024-02-16T17:57:09Z</vt:filetime>
  </property>
  <property fmtid="{D5CDD505-2E9C-101B-9397-08002B2CF9AE}" pid="11" name="Objective-Owner">
    <vt:lpwstr>Bell, Karen</vt:lpwstr>
  </property>
  <property fmtid="{D5CDD505-2E9C-101B-9397-08002B2CF9AE}" pid="12" name="Objective-Path">
    <vt:lpwstr>Global Folder:05 Blood Products Team Projects and Contracts:Live Projects:23 Specialised Pharmaceutical projects and contracts 2023:CM/PHS/22/5561 - Products for the treatment of Bleeding Disorders including Haemophilia A and B:03 Tender:02 ITO Documents:00 ITO Docs for AG approval to publish</vt:lpwstr>
  </property>
  <property fmtid="{D5CDD505-2E9C-101B-9397-08002B2CF9AE}" pid="13" name="Objective-Parent">
    <vt:lpwstr>00 ITO Docs for AG approval to publish</vt:lpwstr>
  </property>
  <property fmtid="{D5CDD505-2E9C-101B-9397-08002B2CF9AE}" pid="14" name="Objective-State">
    <vt:lpwstr>Published</vt:lpwstr>
  </property>
  <property fmtid="{D5CDD505-2E9C-101B-9397-08002B2CF9AE}" pid="15" name="Objective-Version">
    <vt:lpwstr>9.0</vt:lpwstr>
  </property>
  <property fmtid="{D5CDD505-2E9C-101B-9397-08002B2CF9AE}" pid="16" name="Objective-VersionNumber">
    <vt:r8>9</vt:r8>
  </property>
  <property fmtid="{D5CDD505-2E9C-101B-9397-08002B2CF9AE}" pid="17" name="Objective-VersionComment">
    <vt:lpwstr/>
  </property>
  <property fmtid="{D5CDD505-2E9C-101B-9397-08002B2CF9AE}" pid="18" name="Objective-FileNumber">
    <vt:lpwstr>qA18978</vt:lpwstr>
  </property>
  <property fmtid="{D5CDD505-2E9C-101B-9397-08002B2CF9AE}" pid="19" name="Objective-Classification">
    <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vA4279184</vt:lpwstr>
  </property>
</Properties>
</file>