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codeName="ThisWorkbook"/>
  <xr:revisionPtr revIDLastSave="11" documentId="8_{B52B3BD7-786D-45FA-99E2-B435B2EED5EC}" xr6:coauthVersionLast="47" xr6:coauthVersionMax="47" xr10:uidLastSave="{8C79FA33-29E6-4FCB-BB8C-C90B19E46065}"/>
  <workbookProtection workbookAlgorithmName="SHA-512" workbookHashValue="5xVctQC78/elGaC51KrT3AcCIG/zX8obGGsw2DPbB/MvK5gghtbHZU0T14IKqSK3ztJsyAKsnPrqGWFd27kDyA==" workbookSaltValue="Of8C0N8s7Mi25fg4960Jmw==" workbookSpinCount="100000" lockStructure="1"/>
  <bookViews>
    <workbookView xWindow="25635" yWindow="2925" windowWidth="25380" windowHeight="15810" xr2:uid="{6D2E1994-4816-44DC-824B-BEB54BBF841F}"/>
  </bookViews>
  <sheets>
    <sheet name="Instructions" sheetId="19" r:id="rId1"/>
    <sheet name="Lot 1 - Low Albumin" sheetId="9" r:id="rId2"/>
    <sheet name="Lot 1 - High Albumin" sheetId="10" r:id="rId3"/>
    <sheet name="Lot 2 - 5% IVIg" sheetId="11" r:id="rId4"/>
    <sheet name="Lot 3 - 10% IVIg" sheetId="12" r:id="rId5"/>
    <sheet name="Lot 4 - SCIg" sheetId="13" r:id="rId6"/>
    <sheet name="Lot 5 - fSCIg" sheetId="14" r:id="rId7"/>
    <sheet name="Lot 6 - Anti-D" sheetId="15" r:id="rId8"/>
    <sheet name="Across Lot Input" sheetId="18" r:id="rId9"/>
    <sheet name="NHS Input" sheetId="16"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1" i="10"/>
  <c r="E50" i="10"/>
  <c r="E52" i="11"/>
  <c r="E52" i="12"/>
  <c r="E52" i="13"/>
  <c r="E52" i="14"/>
  <c r="E52" i="15"/>
  <c r="E52" i="9"/>
  <c r="E51" i="11"/>
  <c r="E51" i="12"/>
  <c r="E51" i="13"/>
  <c r="E51" i="14"/>
  <c r="E51" i="15"/>
  <c r="E51" i="9"/>
  <c r="E50" i="11"/>
  <c r="E50" i="12"/>
  <c r="E50" i="13"/>
  <c r="E50" i="14"/>
  <c r="E50" i="15"/>
  <c r="G30" i="10" l="1"/>
  <c r="G30" i="10" a="1"/>
  <c r="G29" i="10" a="1"/>
  <c r="G29" i="10" s="1"/>
  <c r="G30" i="11"/>
  <c r="G30" i="11" a="1"/>
  <c r="G29" i="11"/>
  <c r="G29" i="11" a="1"/>
  <c r="G30" i="12" a="1"/>
  <c r="G30" i="12" s="1"/>
  <c r="G29" i="12" a="1"/>
  <c r="G29" i="12" s="1"/>
  <c r="G30" i="13"/>
  <c r="G30" i="13" a="1"/>
  <c r="G29" i="13" a="1"/>
  <c r="G29" i="13" s="1"/>
  <c r="G30" i="14"/>
  <c r="G30" i="14" a="1"/>
  <c r="G29" i="14"/>
  <c r="G29" i="14" a="1"/>
  <c r="G30" i="15" a="1"/>
  <c r="G30" i="15" s="1"/>
  <c r="G29" i="15" a="1"/>
  <c r="G29" i="15" s="1"/>
  <c r="G30" i="9" a="1"/>
  <c r="G30" i="9" s="1"/>
  <c r="G29" i="9" a="1"/>
  <c r="G29" i="9" s="1"/>
  <c r="G28" i="10" a="1"/>
  <c r="G28" i="10" s="1"/>
  <c r="G28" i="11" a="1"/>
  <c r="G28" i="11" s="1"/>
  <c r="G28" i="12" a="1"/>
  <c r="G28" i="12" s="1"/>
  <c r="G28" i="13" a="1"/>
  <c r="G28" i="13" s="1"/>
  <c r="G28" i="14" a="1"/>
  <c r="G28" i="14" s="1"/>
  <c r="G28" i="15" a="1"/>
  <c r="G28" i="15" s="1"/>
  <c r="G28" i="9" a="1"/>
  <c r="G28" i="9" s="1"/>
  <c r="B90" i="10" l="1"/>
  <c r="F12" i="9"/>
  <c r="B90" i="9" l="1"/>
  <c r="B89" i="10"/>
  <c r="B89" i="9"/>
  <c r="F12" i="10" l="1"/>
  <c r="F12" i="11"/>
  <c r="B88" i="11" s="1"/>
  <c r="F12" i="12"/>
  <c r="B88" i="12" s="1"/>
  <c r="F12" i="13"/>
  <c r="B88" i="13" s="1"/>
  <c r="F12" i="14"/>
  <c r="B88" i="14" s="1"/>
  <c r="F12" i="15"/>
  <c r="H27" i="16"/>
  <c r="H28" i="16"/>
  <c r="H29" i="16"/>
  <c r="H30" i="16"/>
  <c r="H31" i="16"/>
  <c r="H32" i="16"/>
  <c r="H26" i="16"/>
  <c r="H17" i="16"/>
  <c r="H18" i="16"/>
  <c r="H19" i="16"/>
  <c r="H20" i="16"/>
  <c r="H21" i="16"/>
  <c r="H22" i="16"/>
  <c r="H16" i="16"/>
  <c r="H7" i="16"/>
  <c r="H8" i="16"/>
  <c r="H9" i="16"/>
  <c r="H10" i="16"/>
  <c r="H11" i="16"/>
  <c r="H12" i="16"/>
  <c r="H6" i="16"/>
  <c r="D42" i="16"/>
  <c r="D41" i="16"/>
  <c r="D40" i="16"/>
  <c r="D39" i="16"/>
  <c r="D38" i="16"/>
  <c r="D37" i="16"/>
  <c r="D36" i="16"/>
  <c r="F15" i="15"/>
  <c r="F14" i="15"/>
  <c r="F13" i="15"/>
  <c r="F14" i="14"/>
  <c r="F13" i="14"/>
  <c r="F15" i="14"/>
  <c r="F14" i="13"/>
  <c r="F13" i="13"/>
  <c r="F15" i="13"/>
  <c r="F15" i="12"/>
  <c r="F13" i="12"/>
  <c r="F14" i="12"/>
  <c r="F13" i="11"/>
  <c r="F13" i="9"/>
  <c r="F15" i="11"/>
  <c r="F14" i="11"/>
  <c r="F15" i="9"/>
  <c r="F14" i="9"/>
  <c r="C24" i="13" l="1"/>
  <c r="B32" i="10"/>
  <c r="B32" i="11"/>
  <c r="B32" i="12"/>
  <c r="B32" i="13"/>
  <c r="B32" i="14"/>
  <c r="B32" i="15"/>
  <c r="B32" i="9"/>
  <c r="D8" i="10"/>
  <c r="D8" i="11"/>
  <c r="D8" i="12"/>
  <c r="D8" i="13"/>
  <c r="D8" i="14"/>
  <c r="D8" i="15"/>
  <c r="D8" i="9"/>
  <c r="K56" i="13" l="1"/>
  <c r="K62" i="13" s="1"/>
  <c r="K68" i="13" s="1"/>
  <c r="K74" i="13" s="1"/>
  <c r="K80" i="13" s="1"/>
  <c r="L56" i="13"/>
  <c r="L62" i="13" s="1"/>
  <c r="L68" i="13" s="1"/>
  <c r="L74" i="13" s="1"/>
  <c r="L80" i="13" s="1"/>
  <c r="K58" i="13"/>
  <c r="L58" i="13"/>
  <c r="K59" i="13"/>
  <c r="L59" i="13"/>
  <c r="K60" i="13"/>
  <c r="L60" i="13"/>
  <c r="K64" i="13"/>
  <c r="L64" i="13"/>
  <c r="K65" i="13"/>
  <c r="L65" i="13"/>
  <c r="K66" i="13"/>
  <c r="L66" i="13"/>
  <c r="K70" i="13"/>
  <c r="L70" i="13"/>
  <c r="K71" i="13"/>
  <c r="L71" i="13"/>
  <c r="K72" i="13"/>
  <c r="L72" i="13"/>
  <c r="K76" i="13"/>
  <c r="L76" i="13"/>
  <c r="K77" i="13"/>
  <c r="L77" i="13"/>
  <c r="K78" i="13"/>
  <c r="L78" i="13"/>
  <c r="G56" i="12"/>
  <c r="H56" i="12"/>
  <c r="I56" i="12"/>
  <c r="J56" i="12"/>
  <c r="K56" i="12"/>
  <c r="L56" i="12"/>
  <c r="G58" i="12"/>
  <c r="H58" i="12"/>
  <c r="I58" i="12"/>
  <c r="J58" i="12"/>
  <c r="K58" i="12"/>
  <c r="L58" i="12"/>
  <c r="G59" i="12"/>
  <c r="H59" i="12"/>
  <c r="I59" i="12"/>
  <c r="J59" i="12"/>
  <c r="K59" i="12"/>
  <c r="L59" i="12"/>
  <c r="G60" i="12"/>
  <c r="H60" i="12"/>
  <c r="I60" i="12"/>
  <c r="J60" i="12"/>
  <c r="K60" i="12"/>
  <c r="L60" i="12"/>
  <c r="G62" i="12"/>
  <c r="H62" i="12"/>
  <c r="I62" i="12"/>
  <c r="J62" i="12"/>
  <c r="K62" i="12"/>
  <c r="L62" i="12"/>
  <c r="L68" i="12" s="1"/>
  <c r="L74" i="12" s="1"/>
  <c r="L80" i="12" s="1"/>
  <c r="G64" i="12"/>
  <c r="H64" i="12"/>
  <c r="I64" i="12"/>
  <c r="J64" i="12"/>
  <c r="K64" i="12"/>
  <c r="L64" i="12"/>
  <c r="G65" i="12"/>
  <c r="H65" i="12"/>
  <c r="I65" i="12"/>
  <c r="J65" i="12"/>
  <c r="K65" i="12"/>
  <c r="L65" i="12"/>
  <c r="G66" i="12"/>
  <c r="H66" i="12"/>
  <c r="I66" i="12"/>
  <c r="J66" i="12"/>
  <c r="K66" i="12"/>
  <c r="L66" i="12"/>
  <c r="G68" i="12"/>
  <c r="H68" i="12"/>
  <c r="I68" i="12"/>
  <c r="J68" i="12"/>
  <c r="K68" i="12"/>
  <c r="G70" i="12"/>
  <c r="H70" i="12"/>
  <c r="I70" i="12"/>
  <c r="J70" i="12"/>
  <c r="K70" i="12"/>
  <c r="L70" i="12"/>
  <c r="G71" i="12"/>
  <c r="H71" i="12"/>
  <c r="I71" i="12"/>
  <c r="J71" i="12"/>
  <c r="K71" i="12"/>
  <c r="L71" i="12"/>
  <c r="G72" i="12"/>
  <c r="H72" i="12"/>
  <c r="I72" i="12"/>
  <c r="J72" i="12"/>
  <c r="K72" i="12"/>
  <c r="L72" i="12"/>
  <c r="G74" i="12"/>
  <c r="H74" i="12"/>
  <c r="I74" i="12"/>
  <c r="J74" i="12"/>
  <c r="K74" i="12"/>
  <c r="K80" i="12" s="1"/>
  <c r="G76" i="12"/>
  <c r="H76" i="12"/>
  <c r="I76" i="12"/>
  <c r="J76" i="12"/>
  <c r="K76" i="12"/>
  <c r="L76" i="12"/>
  <c r="G77" i="12"/>
  <c r="H77" i="12"/>
  <c r="I77" i="12"/>
  <c r="J77" i="12"/>
  <c r="K77" i="12"/>
  <c r="L77" i="12"/>
  <c r="G78" i="12"/>
  <c r="H78" i="12"/>
  <c r="I78" i="12"/>
  <c r="J78" i="12"/>
  <c r="K78" i="12"/>
  <c r="L78" i="12"/>
  <c r="G80" i="12"/>
  <c r="H80" i="12"/>
  <c r="I80" i="12"/>
  <c r="J80" i="12"/>
  <c r="B83" i="10"/>
  <c r="B84" i="10"/>
  <c r="B83" i="11"/>
  <c r="B84" i="11"/>
  <c r="B83" i="12"/>
  <c r="B84" i="12"/>
  <c r="B83" i="13"/>
  <c r="B84" i="13"/>
  <c r="B83" i="14"/>
  <c r="B84" i="14"/>
  <c r="B83" i="15"/>
  <c r="B84" i="15"/>
  <c r="B83" i="9"/>
  <c r="B84" i="9"/>
  <c r="B82" i="10"/>
  <c r="B82" i="11"/>
  <c r="B82" i="12"/>
  <c r="B82" i="13"/>
  <c r="B82" i="14"/>
  <c r="B82" i="15"/>
  <c r="B82" i="9"/>
  <c r="E39" i="16"/>
  <c r="F39" i="16"/>
  <c r="G39" i="16"/>
  <c r="E36" i="16"/>
  <c r="F36" i="16"/>
  <c r="G36" i="16"/>
  <c r="E37" i="16"/>
  <c r="F37" i="16"/>
  <c r="G37" i="16"/>
  <c r="E38" i="16"/>
  <c r="F38" i="16"/>
  <c r="G38" i="16"/>
  <c r="E40" i="16"/>
  <c r="F40" i="16"/>
  <c r="G40" i="16"/>
  <c r="E41" i="16"/>
  <c r="F41" i="16"/>
  <c r="G41" i="16"/>
  <c r="E42" i="16"/>
  <c r="F42" i="16"/>
  <c r="G42" i="16"/>
  <c r="H39" i="16" l="1"/>
  <c r="H42" i="16"/>
  <c r="H37" i="16"/>
  <c r="H40" i="16"/>
  <c r="H36" i="16"/>
  <c r="H41" i="16"/>
  <c r="H38" i="16"/>
  <c r="G7" i="18"/>
  <c r="F7" i="18"/>
  <c r="E7" i="18"/>
  <c r="D7" i="18"/>
  <c r="C24" i="12"/>
  <c r="D21" i="13"/>
  <c r="E21" i="13"/>
  <c r="F21" i="13"/>
  <c r="C21" i="13"/>
  <c r="E14" i="10"/>
  <c r="F14" i="10" s="1"/>
  <c r="E15" i="10"/>
  <c r="F15" i="10" s="1"/>
  <c r="E13" i="10"/>
  <c r="F13" i="10" s="1"/>
  <c r="N5" i="16"/>
  <c r="K82" i="13" l="1"/>
  <c r="L82" i="13"/>
  <c r="L84" i="13"/>
  <c r="L83" i="13"/>
  <c r="K83" i="13"/>
  <c r="K84" i="13"/>
  <c r="B86" i="10"/>
  <c r="B86" i="11"/>
  <c r="B86" i="12"/>
  <c r="B86" i="13"/>
  <c r="B86" i="14"/>
  <c r="B86" i="15"/>
  <c r="B86" i="9"/>
  <c r="J78" i="13"/>
  <c r="I78" i="13"/>
  <c r="H78" i="13"/>
  <c r="G78" i="13"/>
  <c r="J77" i="13"/>
  <c r="J76" i="13"/>
  <c r="I76" i="13"/>
  <c r="H76" i="13"/>
  <c r="J72" i="13"/>
  <c r="I72" i="13"/>
  <c r="H72" i="13"/>
  <c r="G72" i="13"/>
  <c r="J71" i="13"/>
  <c r="J70" i="13"/>
  <c r="I70" i="13"/>
  <c r="H70" i="13"/>
  <c r="J66" i="13"/>
  <c r="I66" i="13"/>
  <c r="H66" i="13"/>
  <c r="G66" i="13"/>
  <c r="J65" i="13"/>
  <c r="J64" i="13"/>
  <c r="I64" i="13"/>
  <c r="H64" i="13"/>
  <c r="J60" i="13"/>
  <c r="I60" i="13"/>
  <c r="H60" i="13"/>
  <c r="G60" i="13"/>
  <c r="J59" i="13"/>
  <c r="J58" i="13"/>
  <c r="I58" i="13"/>
  <c r="H58" i="13"/>
  <c r="G78" i="11"/>
  <c r="G77" i="11"/>
  <c r="G72" i="11"/>
  <c r="G71" i="11"/>
  <c r="G66" i="11"/>
  <c r="G65" i="11"/>
  <c r="G76" i="10"/>
  <c r="F76" i="10"/>
  <c r="E76" i="10"/>
  <c r="D76" i="10"/>
  <c r="F76" i="12"/>
  <c r="E76" i="12"/>
  <c r="D76" i="12"/>
  <c r="G76" i="14"/>
  <c r="F76" i="14"/>
  <c r="E76" i="14"/>
  <c r="D76" i="14"/>
  <c r="G76" i="15"/>
  <c r="G78" i="10"/>
  <c r="F78" i="10"/>
  <c r="E78" i="10"/>
  <c r="D78" i="10"/>
  <c r="C78" i="10"/>
  <c r="F77" i="10"/>
  <c r="E77" i="10"/>
  <c r="D77" i="10"/>
  <c r="C77" i="10"/>
  <c r="F78" i="11"/>
  <c r="E78" i="11"/>
  <c r="D78" i="11"/>
  <c r="F78" i="12"/>
  <c r="E78" i="12"/>
  <c r="D78" i="12"/>
  <c r="C78" i="12"/>
  <c r="F77" i="12"/>
  <c r="E77" i="12"/>
  <c r="D77" i="12"/>
  <c r="C77" i="12"/>
  <c r="F78" i="13"/>
  <c r="E78" i="13"/>
  <c r="D78" i="13"/>
  <c r="C78" i="13"/>
  <c r="G78" i="14"/>
  <c r="F78" i="14"/>
  <c r="E78" i="14"/>
  <c r="D78" i="14"/>
  <c r="C78" i="14"/>
  <c r="G77" i="14"/>
  <c r="F77" i="14"/>
  <c r="E77" i="14"/>
  <c r="D77" i="14"/>
  <c r="C77" i="14"/>
  <c r="G78" i="15"/>
  <c r="F78" i="15"/>
  <c r="G77" i="15"/>
  <c r="F77" i="15"/>
  <c r="G72" i="10"/>
  <c r="F72" i="10"/>
  <c r="E72" i="10"/>
  <c r="D72" i="10"/>
  <c r="F71" i="10"/>
  <c r="E71" i="10"/>
  <c r="D71" i="10"/>
  <c r="G70" i="10"/>
  <c r="F70" i="10"/>
  <c r="E70" i="10"/>
  <c r="D70" i="10"/>
  <c r="F72" i="11"/>
  <c r="E72" i="11"/>
  <c r="D72" i="11"/>
  <c r="F72" i="12"/>
  <c r="E72" i="12"/>
  <c r="D72" i="12"/>
  <c r="F71" i="12"/>
  <c r="E71" i="12"/>
  <c r="D71" i="12"/>
  <c r="F70" i="12"/>
  <c r="E70" i="12"/>
  <c r="D70" i="12"/>
  <c r="F72" i="13"/>
  <c r="E72" i="13"/>
  <c r="D72" i="13"/>
  <c r="G72" i="14"/>
  <c r="F72" i="14"/>
  <c r="E72" i="14"/>
  <c r="D72" i="14"/>
  <c r="G71" i="14"/>
  <c r="F71" i="14"/>
  <c r="E71" i="14"/>
  <c r="D71" i="14"/>
  <c r="G70" i="14"/>
  <c r="F70" i="14"/>
  <c r="E70" i="14"/>
  <c r="D70" i="14"/>
  <c r="G72" i="15"/>
  <c r="F72" i="15"/>
  <c r="G71" i="15"/>
  <c r="F71" i="15"/>
  <c r="G70" i="15"/>
  <c r="C72" i="10"/>
  <c r="C71" i="10"/>
  <c r="C72" i="12"/>
  <c r="C71" i="12"/>
  <c r="C72" i="13"/>
  <c r="C72" i="14"/>
  <c r="C71" i="14"/>
  <c r="G66" i="10"/>
  <c r="F66" i="10"/>
  <c r="E66" i="10"/>
  <c r="D66" i="10"/>
  <c r="C66" i="10"/>
  <c r="F65" i="10"/>
  <c r="E65" i="10"/>
  <c r="D65" i="10"/>
  <c r="C65" i="10"/>
  <c r="F66" i="11"/>
  <c r="E66" i="11"/>
  <c r="D66" i="11"/>
  <c r="F66" i="12"/>
  <c r="E66" i="12"/>
  <c r="D66" i="12"/>
  <c r="C66" i="12"/>
  <c r="F65" i="12"/>
  <c r="E65" i="12"/>
  <c r="D65" i="12"/>
  <c r="C65" i="12"/>
  <c r="F66" i="13"/>
  <c r="E66" i="13"/>
  <c r="D66" i="13"/>
  <c r="C66" i="13"/>
  <c r="G66" i="14"/>
  <c r="F66" i="14"/>
  <c r="E66" i="14"/>
  <c r="D66" i="14"/>
  <c r="C66" i="14"/>
  <c r="G65" i="14"/>
  <c r="F65" i="14"/>
  <c r="E65" i="14"/>
  <c r="D65" i="14"/>
  <c r="C65" i="14"/>
  <c r="G66" i="15"/>
  <c r="F66" i="15"/>
  <c r="G65" i="15"/>
  <c r="F65" i="15"/>
  <c r="G64" i="10"/>
  <c r="F64" i="10"/>
  <c r="E64" i="10"/>
  <c r="D64" i="10"/>
  <c r="F64" i="12"/>
  <c r="E64" i="12"/>
  <c r="D64" i="12"/>
  <c r="G64" i="14"/>
  <c r="F64" i="14"/>
  <c r="E64" i="14"/>
  <c r="D64" i="14"/>
  <c r="G64" i="15"/>
  <c r="C60" i="10"/>
  <c r="C59" i="10"/>
  <c r="C60" i="12"/>
  <c r="C59" i="12"/>
  <c r="C60" i="13"/>
  <c r="C60" i="14"/>
  <c r="C59" i="14"/>
  <c r="G60" i="10"/>
  <c r="F60" i="10"/>
  <c r="E60" i="10"/>
  <c r="D60" i="10"/>
  <c r="F59" i="10"/>
  <c r="E59" i="10"/>
  <c r="D59" i="10"/>
  <c r="G58" i="10"/>
  <c r="F58" i="10"/>
  <c r="E58" i="10"/>
  <c r="D58" i="10"/>
  <c r="G60" i="11"/>
  <c r="F60" i="11"/>
  <c r="E60" i="11"/>
  <c r="D60" i="11"/>
  <c r="G59" i="11"/>
  <c r="F60" i="12"/>
  <c r="E60" i="12"/>
  <c r="D60" i="12"/>
  <c r="F59" i="12"/>
  <c r="E59" i="12"/>
  <c r="D59" i="12"/>
  <c r="F58" i="12"/>
  <c r="E58" i="12"/>
  <c r="D58" i="12"/>
  <c r="F60" i="13"/>
  <c r="E60" i="13"/>
  <c r="D60" i="13"/>
  <c r="G60" i="14"/>
  <c r="F60" i="14"/>
  <c r="E60" i="14"/>
  <c r="D60" i="14"/>
  <c r="G59" i="14"/>
  <c r="F59" i="14"/>
  <c r="E59" i="14"/>
  <c r="D59" i="14"/>
  <c r="G58" i="14"/>
  <c r="F58" i="14"/>
  <c r="E58" i="14"/>
  <c r="D58" i="14"/>
  <c r="G60" i="15"/>
  <c r="F60" i="15"/>
  <c r="G59" i="15"/>
  <c r="F59" i="15"/>
  <c r="G58" i="15"/>
  <c r="D52" i="15"/>
  <c r="E72" i="15" s="1"/>
  <c r="D52" i="14"/>
  <c r="D52" i="13"/>
  <c r="D52" i="12"/>
  <c r="D52" i="11"/>
  <c r="D52" i="10"/>
  <c r="D52" i="9"/>
  <c r="G78" i="9" s="1"/>
  <c r="E84" i="13" l="1"/>
  <c r="E66" i="15"/>
  <c r="D60" i="15"/>
  <c r="C60" i="15"/>
  <c r="E60" i="15"/>
  <c r="D78" i="15"/>
  <c r="C66" i="15"/>
  <c r="E78" i="15"/>
  <c r="C78" i="15"/>
  <c r="D66" i="15"/>
  <c r="D72" i="15"/>
  <c r="C72" i="15"/>
  <c r="D84" i="13"/>
  <c r="I82" i="13"/>
  <c r="J82" i="13"/>
  <c r="J84" i="13"/>
  <c r="F84" i="13"/>
  <c r="G84" i="13"/>
  <c r="H84" i="13"/>
  <c r="I84" i="13"/>
  <c r="J83" i="13"/>
  <c r="H82" i="13"/>
  <c r="C84" i="13"/>
  <c r="L45" i="13"/>
  <c r="K45" i="13"/>
  <c r="J45" i="13"/>
  <c r="I45" i="13"/>
  <c r="H45" i="13"/>
  <c r="E72" i="9"/>
  <c r="F60" i="9"/>
  <c r="E60" i="9"/>
  <c r="E66" i="9"/>
  <c r="F66" i="9"/>
  <c r="F72" i="9"/>
  <c r="G66" i="9"/>
  <c r="G60" i="9"/>
  <c r="E78" i="9"/>
  <c r="G72" i="9"/>
  <c r="F78" i="9"/>
  <c r="B28" i="9"/>
  <c r="B77" i="9" l="1"/>
  <c r="B78" i="9"/>
  <c r="B77" i="10"/>
  <c r="B78" i="10"/>
  <c r="B77" i="12"/>
  <c r="B78" i="12"/>
  <c r="B77" i="13"/>
  <c r="B78" i="13"/>
  <c r="B77" i="14"/>
  <c r="B78" i="14"/>
  <c r="B77" i="15"/>
  <c r="B78" i="15"/>
  <c r="B77" i="11"/>
  <c r="B78" i="11"/>
  <c r="B76" i="9"/>
  <c r="B76" i="10"/>
  <c r="B76" i="12"/>
  <c r="B76" i="13"/>
  <c r="B76" i="14"/>
  <c r="B76" i="15"/>
  <c r="B76" i="11"/>
  <c r="B74" i="9"/>
  <c r="B74" i="10"/>
  <c r="B74" i="12"/>
  <c r="B74" i="13"/>
  <c r="B74" i="14"/>
  <c r="B74" i="15"/>
  <c r="B74" i="11"/>
  <c r="B71" i="9"/>
  <c r="B72" i="9"/>
  <c r="B71" i="10"/>
  <c r="B72" i="10"/>
  <c r="B71" i="12"/>
  <c r="B72" i="12"/>
  <c r="B71" i="13"/>
  <c r="B72" i="13"/>
  <c r="B71" i="14"/>
  <c r="B72" i="14"/>
  <c r="B71" i="15"/>
  <c r="B72" i="15"/>
  <c r="B71" i="11"/>
  <c r="B72" i="11"/>
  <c r="B70" i="9"/>
  <c r="B70" i="10"/>
  <c r="B70" i="12"/>
  <c r="B70" i="13"/>
  <c r="B70" i="14"/>
  <c r="B70" i="15"/>
  <c r="B70" i="11"/>
  <c r="B68" i="9"/>
  <c r="B68" i="10"/>
  <c r="B68" i="12"/>
  <c r="B68" i="13"/>
  <c r="B68" i="14"/>
  <c r="B68" i="15"/>
  <c r="B68" i="11"/>
  <c r="B65" i="9"/>
  <c r="B66" i="9"/>
  <c r="B65" i="10"/>
  <c r="B66" i="10"/>
  <c r="B65" i="12"/>
  <c r="B66" i="12"/>
  <c r="B65" i="13"/>
  <c r="B66" i="13"/>
  <c r="B65" i="14"/>
  <c r="B66" i="14"/>
  <c r="B65" i="15"/>
  <c r="B66" i="15"/>
  <c r="B65" i="11"/>
  <c r="B66" i="11"/>
  <c r="B64" i="9"/>
  <c r="B64" i="10"/>
  <c r="B64" i="12"/>
  <c r="B64" i="13"/>
  <c r="B64" i="14"/>
  <c r="B64" i="15"/>
  <c r="B64" i="11"/>
  <c r="B62" i="9"/>
  <c r="B62" i="10"/>
  <c r="B62" i="12"/>
  <c r="B62" i="13"/>
  <c r="B62" i="14"/>
  <c r="B62" i="15"/>
  <c r="B62" i="11"/>
  <c r="H56" i="13"/>
  <c r="H62" i="13" s="1"/>
  <c r="H68" i="13" s="1"/>
  <c r="H74" i="13" s="1"/>
  <c r="H80" i="13" s="1"/>
  <c r="I56" i="13"/>
  <c r="I62" i="13" s="1"/>
  <c r="I68" i="13" s="1"/>
  <c r="I74" i="13" s="1"/>
  <c r="I80" i="13" s="1"/>
  <c r="J56" i="13"/>
  <c r="J62" i="13" s="1"/>
  <c r="J68" i="13" s="1"/>
  <c r="J74" i="13" s="1"/>
  <c r="J80" i="13" s="1"/>
  <c r="B56" i="10"/>
  <c r="B56" i="11"/>
  <c r="B56" i="12"/>
  <c r="B56" i="13"/>
  <c r="B56" i="14"/>
  <c r="B56" i="15"/>
  <c r="B56" i="9"/>
  <c r="D56" i="10"/>
  <c r="D62" i="10" s="1"/>
  <c r="D68" i="10" s="1"/>
  <c r="D74" i="10" s="1"/>
  <c r="D80" i="10" s="1"/>
  <c r="E56" i="10"/>
  <c r="E62" i="10" s="1"/>
  <c r="E68" i="10" s="1"/>
  <c r="E74" i="10" s="1"/>
  <c r="E80" i="10" s="1"/>
  <c r="F56" i="10"/>
  <c r="F62" i="10" s="1"/>
  <c r="F68" i="10" s="1"/>
  <c r="F74" i="10" s="1"/>
  <c r="F80" i="10" s="1"/>
  <c r="G56" i="10"/>
  <c r="G62" i="10" s="1"/>
  <c r="G68" i="10" s="1"/>
  <c r="G74" i="10" s="1"/>
  <c r="G80" i="10" s="1"/>
  <c r="D56" i="11"/>
  <c r="D62" i="11" s="1"/>
  <c r="D68" i="11" s="1"/>
  <c r="D74" i="11" s="1"/>
  <c r="D80" i="11" s="1"/>
  <c r="E56" i="11"/>
  <c r="E62" i="11" s="1"/>
  <c r="E68" i="11" s="1"/>
  <c r="E74" i="11" s="1"/>
  <c r="E80" i="11" s="1"/>
  <c r="F56" i="11"/>
  <c r="F62" i="11" s="1"/>
  <c r="F68" i="11" s="1"/>
  <c r="F74" i="11" s="1"/>
  <c r="F80" i="11" s="1"/>
  <c r="G56" i="11"/>
  <c r="G62" i="11" s="1"/>
  <c r="G68" i="11" s="1"/>
  <c r="G74" i="11" s="1"/>
  <c r="G80" i="11" s="1"/>
  <c r="D56" i="12"/>
  <c r="D62" i="12" s="1"/>
  <c r="D68" i="12" s="1"/>
  <c r="D74" i="12" s="1"/>
  <c r="D80" i="12" s="1"/>
  <c r="E56" i="12"/>
  <c r="E62" i="12" s="1"/>
  <c r="E68" i="12" s="1"/>
  <c r="E74" i="12" s="1"/>
  <c r="E80" i="12" s="1"/>
  <c r="F56" i="12"/>
  <c r="F62" i="12" s="1"/>
  <c r="F68" i="12" s="1"/>
  <c r="F74" i="12" s="1"/>
  <c r="F80" i="12" s="1"/>
  <c r="D56" i="13"/>
  <c r="D62" i="13" s="1"/>
  <c r="D68" i="13" s="1"/>
  <c r="D74" i="13" s="1"/>
  <c r="D80" i="13" s="1"/>
  <c r="E56" i="13"/>
  <c r="E62" i="13" s="1"/>
  <c r="E68" i="13" s="1"/>
  <c r="E74" i="13" s="1"/>
  <c r="E80" i="13" s="1"/>
  <c r="F56" i="13"/>
  <c r="F62" i="13" s="1"/>
  <c r="F68" i="13" s="1"/>
  <c r="F74" i="13" s="1"/>
  <c r="F80" i="13" s="1"/>
  <c r="G56" i="13"/>
  <c r="G62" i="13" s="1"/>
  <c r="G68" i="13" s="1"/>
  <c r="G74" i="13" s="1"/>
  <c r="G80" i="13" s="1"/>
  <c r="D56" i="14"/>
  <c r="D62" i="14" s="1"/>
  <c r="D68" i="14" s="1"/>
  <c r="D74" i="14" s="1"/>
  <c r="D80" i="14" s="1"/>
  <c r="E56" i="14"/>
  <c r="E62" i="14" s="1"/>
  <c r="E68" i="14" s="1"/>
  <c r="E74" i="14" s="1"/>
  <c r="E80" i="14" s="1"/>
  <c r="F56" i="14"/>
  <c r="F62" i="14" s="1"/>
  <c r="F68" i="14" s="1"/>
  <c r="F74" i="14" s="1"/>
  <c r="F80" i="14" s="1"/>
  <c r="G56" i="14"/>
  <c r="G62" i="14" s="1"/>
  <c r="G68" i="14" s="1"/>
  <c r="G74" i="14" s="1"/>
  <c r="G80" i="14" s="1"/>
  <c r="D56" i="15"/>
  <c r="D62" i="15" s="1"/>
  <c r="D68" i="15" s="1"/>
  <c r="D74" i="15" s="1"/>
  <c r="D80" i="15" s="1"/>
  <c r="E56" i="15"/>
  <c r="E62" i="15" s="1"/>
  <c r="E68" i="15" s="1"/>
  <c r="E74" i="15" s="1"/>
  <c r="E80" i="15" s="1"/>
  <c r="F56" i="15"/>
  <c r="F62" i="15" s="1"/>
  <c r="F68" i="15" s="1"/>
  <c r="F74" i="15" s="1"/>
  <c r="F80" i="15" s="1"/>
  <c r="G56" i="15"/>
  <c r="G62" i="15" s="1"/>
  <c r="G68" i="15" s="1"/>
  <c r="G74" i="15" s="1"/>
  <c r="G80" i="15" s="1"/>
  <c r="D56" i="9"/>
  <c r="D62" i="9" s="1"/>
  <c r="D68" i="9" s="1"/>
  <c r="D74" i="9" s="1"/>
  <c r="D80" i="9" s="1"/>
  <c r="E56" i="9"/>
  <c r="E62" i="9" s="1"/>
  <c r="E68" i="9" s="1"/>
  <c r="E74" i="9" s="1"/>
  <c r="E80" i="9" s="1"/>
  <c r="F56" i="9"/>
  <c r="F62" i="9" s="1"/>
  <c r="F68" i="9" s="1"/>
  <c r="F74" i="9" s="1"/>
  <c r="F80" i="9" s="1"/>
  <c r="G56" i="9"/>
  <c r="G62" i="9" s="1"/>
  <c r="G68" i="9" s="1"/>
  <c r="G74" i="9" s="1"/>
  <c r="G80" i="9" s="1"/>
  <c r="C56" i="10"/>
  <c r="C62" i="10" s="1"/>
  <c r="C68" i="10" s="1"/>
  <c r="C74" i="10" s="1"/>
  <c r="C80" i="10" s="1"/>
  <c r="C56" i="11"/>
  <c r="C62" i="11" s="1"/>
  <c r="C68" i="11" s="1"/>
  <c r="C74" i="11" s="1"/>
  <c r="C80" i="11" s="1"/>
  <c r="C56" i="12"/>
  <c r="C62" i="12" s="1"/>
  <c r="C68" i="12" s="1"/>
  <c r="C74" i="12" s="1"/>
  <c r="C80" i="12" s="1"/>
  <c r="C56" i="13"/>
  <c r="C62" i="13" s="1"/>
  <c r="C68" i="13" s="1"/>
  <c r="C74" i="13" s="1"/>
  <c r="C80" i="13" s="1"/>
  <c r="C56" i="14"/>
  <c r="C62" i="14" s="1"/>
  <c r="C68" i="14" s="1"/>
  <c r="C74" i="14" s="1"/>
  <c r="C80" i="14" s="1"/>
  <c r="C56" i="15"/>
  <c r="C62" i="15" s="1"/>
  <c r="C68" i="15" s="1"/>
  <c r="C74" i="15" s="1"/>
  <c r="C80" i="15" s="1"/>
  <c r="C56" i="9"/>
  <c r="C62" i="9" s="1"/>
  <c r="C68" i="9" s="1"/>
  <c r="C74" i="9" s="1"/>
  <c r="C80" i="9" s="1"/>
  <c r="B59" i="10"/>
  <c r="B60" i="10"/>
  <c r="B59" i="11"/>
  <c r="B60" i="11"/>
  <c r="B59" i="12"/>
  <c r="B60" i="12"/>
  <c r="B59" i="13"/>
  <c r="B60" i="13"/>
  <c r="B59" i="14"/>
  <c r="B60" i="14"/>
  <c r="B59" i="15"/>
  <c r="B60" i="15"/>
  <c r="B59" i="9"/>
  <c r="B60" i="9"/>
  <c r="B58" i="10"/>
  <c r="B58" i="11"/>
  <c r="B58" i="12"/>
  <c r="B58" i="13"/>
  <c r="B58" i="14"/>
  <c r="B58" i="15"/>
  <c r="B58" i="9"/>
  <c r="C72" i="11" l="1"/>
  <c r="C66" i="9"/>
  <c r="D66" i="9"/>
  <c r="C72" i="9"/>
  <c r="D72" i="9"/>
  <c r="C60" i="11"/>
  <c r="C66" i="11"/>
  <c r="C60" i="9"/>
  <c r="D60" i="9"/>
  <c r="C78" i="11"/>
  <c r="D78" i="9"/>
  <c r="C78" i="9"/>
  <c r="D51" i="10" l="1"/>
  <c r="D51" i="11"/>
  <c r="D51" i="12"/>
  <c r="D51" i="13"/>
  <c r="D51" i="14"/>
  <c r="D51" i="15"/>
  <c r="D51" i="9"/>
  <c r="D50" i="10"/>
  <c r="D50" i="11"/>
  <c r="D50" i="12"/>
  <c r="D50" i="13"/>
  <c r="D50" i="14"/>
  <c r="D50" i="15"/>
  <c r="D50" i="9"/>
  <c r="C58" i="9" s="1"/>
  <c r="B51" i="10"/>
  <c r="B52" i="10"/>
  <c r="B51" i="11"/>
  <c r="B52" i="11"/>
  <c r="B51" i="12"/>
  <c r="B52" i="12"/>
  <c r="B51" i="13"/>
  <c r="B52" i="13"/>
  <c r="B51" i="14"/>
  <c r="B52" i="14"/>
  <c r="B51" i="15"/>
  <c r="B52" i="15"/>
  <c r="B51" i="9"/>
  <c r="B52" i="9"/>
  <c r="B50" i="10"/>
  <c r="B50" i="11"/>
  <c r="B50" i="12"/>
  <c r="B50" i="13"/>
  <c r="B50" i="14"/>
  <c r="B50" i="15"/>
  <c r="B50" i="9"/>
  <c r="E50" i="9" s="1"/>
  <c r="B42" i="10"/>
  <c r="B42" i="11"/>
  <c r="B42" i="12"/>
  <c r="B42" i="13"/>
  <c r="B42" i="14"/>
  <c r="B42" i="15"/>
  <c r="B42" i="9"/>
  <c r="B43" i="10"/>
  <c r="B44" i="10"/>
  <c r="B43" i="11"/>
  <c r="B44" i="11"/>
  <c r="B43" i="12"/>
  <c r="B44" i="12"/>
  <c r="B43" i="13"/>
  <c r="B44" i="13"/>
  <c r="B43" i="14"/>
  <c r="B44" i="14"/>
  <c r="B43" i="15"/>
  <c r="B44" i="15"/>
  <c r="B43" i="9"/>
  <c r="B44" i="9"/>
  <c r="B34" i="10"/>
  <c r="D34" i="10" s="1"/>
  <c r="B34" i="11"/>
  <c r="D34" i="11" s="1"/>
  <c r="B34" i="12"/>
  <c r="D34" i="12" s="1"/>
  <c r="B34" i="13"/>
  <c r="D34" i="13" s="1"/>
  <c r="B34" i="14"/>
  <c r="D34" i="14" s="1"/>
  <c r="B34" i="15"/>
  <c r="D34" i="15" s="1"/>
  <c r="B34" i="9"/>
  <c r="D34" i="9" s="1"/>
  <c r="B35" i="10"/>
  <c r="D35" i="10" s="1"/>
  <c r="B36" i="10"/>
  <c r="D36" i="10" s="1"/>
  <c r="B35" i="11"/>
  <c r="D35" i="11" s="1"/>
  <c r="B36" i="11"/>
  <c r="D36" i="11" s="1"/>
  <c r="B35" i="12"/>
  <c r="D35" i="12" s="1"/>
  <c r="B36" i="12"/>
  <c r="D36" i="12" s="1"/>
  <c r="B35" i="13"/>
  <c r="D35" i="13" s="1"/>
  <c r="B36" i="13"/>
  <c r="D36" i="13" s="1"/>
  <c r="B35" i="14"/>
  <c r="D35" i="14" s="1"/>
  <c r="B36" i="14"/>
  <c r="D36" i="14" s="1"/>
  <c r="B35" i="15"/>
  <c r="D35" i="15" s="1"/>
  <c r="B36" i="15"/>
  <c r="D36" i="15" s="1"/>
  <c r="B35" i="9"/>
  <c r="D35" i="9" s="1"/>
  <c r="B36" i="9"/>
  <c r="D36" i="9" s="1"/>
  <c r="B28" i="10"/>
  <c r="H28" i="10" s="1"/>
  <c r="B28" i="11"/>
  <c r="H28" i="11" s="1"/>
  <c r="B28" i="12"/>
  <c r="B28" i="13"/>
  <c r="H28" i="13" s="1"/>
  <c r="B28" i="14"/>
  <c r="H28" i="14" s="1"/>
  <c r="B28" i="15"/>
  <c r="H28" i="15" s="1"/>
  <c r="H28" i="9"/>
  <c r="B29" i="10"/>
  <c r="H29" i="10" s="1"/>
  <c r="B30" i="10"/>
  <c r="H30" i="10" s="1"/>
  <c r="B29" i="11"/>
  <c r="H29" i="11" s="1"/>
  <c r="B30" i="11"/>
  <c r="H30" i="11" s="1"/>
  <c r="B29" i="12"/>
  <c r="H29" i="12" s="1"/>
  <c r="B30" i="12"/>
  <c r="H30" i="12" s="1"/>
  <c r="B29" i="13"/>
  <c r="H29" i="13" s="1"/>
  <c r="B30" i="13"/>
  <c r="H30" i="13" s="1"/>
  <c r="B29" i="14"/>
  <c r="H29" i="14" s="1"/>
  <c r="B30" i="14"/>
  <c r="H30" i="14" s="1"/>
  <c r="B29" i="15"/>
  <c r="H29" i="15" s="1"/>
  <c r="B30" i="15"/>
  <c r="H30" i="15" s="1"/>
  <c r="B29" i="9"/>
  <c r="H29" i="9" s="1"/>
  <c r="B30" i="9"/>
  <c r="H30" i="9" s="1"/>
  <c r="C21" i="9"/>
  <c r="F21" i="15"/>
  <c r="E21" i="15"/>
  <c r="D21" i="15"/>
  <c r="C21" i="15"/>
  <c r="F21" i="14"/>
  <c r="E21" i="14"/>
  <c r="D21" i="14"/>
  <c r="C21" i="14"/>
  <c r="F21" i="12"/>
  <c r="E21" i="12"/>
  <c r="D21" i="12"/>
  <c r="C21" i="12"/>
  <c r="F21" i="11"/>
  <c r="E21" i="11"/>
  <c r="D21" i="11"/>
  <c r="C21" i="11"/>
  <c r="F21" i="10"/>
  <c r="E21" i="10"/>
  <c r="D21" i="10"/>
  <c r="C21" i="10"/>
  <c r="D21" i="9"/>
  <c r="E21" i="9"/>
  <c r="F21" i="9"/>
  <c r="C65" i="15" l="1"/>
  <c r="D59" i="15"/>
  <c r="E59" i="15"/>
  <c r="C71" i="15"/>
  <c r="C59" i="15"/>
  <c r="E71" i="15"/>
  <c r="D77" i="15"/>
  <c r="E77" i="15"/>
  <c r="D71" i="15"/>
  <c r="C77" i="15"/>
  <c r="E65" i="15"/>
  <c r="D65" i="15"/>
  <c r="E76" i="15"/>
  <c r="E70" i="15"/>
  <c r="F76" i="15"/>
  <c r="D76" i="15"/>
  <c r="F58" i="15"/>
  <c r="F64" i="15"/>
  <c r="E64" i="15"/>
  <c r="D64" i="15"/>
  <c r="E58" i="15"/>
  <c r="D58" i="15"/>
  <c r="F70" i="15"/>
  <c r="D70" i="15"/>
  <c r="B88" i="15"/>
  <c r="G84" i="10"/>
  <c r="D84" i="10"/>
  <c r="F84" i="10"/>
  <c r="E84" i="10"/>
  <c r="C84" i="10"/>
  <c r="F83" i="10"/>
  <c r="E83" i="10"/>
  <c r="D83" i="10"/>
  <c r="C83" i="10"/>
  <c r="G82" i="10"/>
  <c r="E82" i="10"/>
  <c r="F82" i="10"/>
  <c r="D82" i="10"/>
  <c r="K82" i="12"/>
  <c r="G83" i="12"/>
  <c r="I83" i="12"/>
  <c r="H83" i="12"/>
  <c r="J83" i="12"/>
  <c r="K83" i="12"/>
  <c r="L83" i="12"/>
  <c r="J82" i="12"/>
  <c r="G84" i="12"/>
  <c r="G82" i="12"/>
  <c r="H84" i="12"/>
  <c r="H82" i="12"/>
  <c r="I84" i="12"/>
  <c r="I82" i="12"/>
  <c r="J84" i="12"/>
  <c r="K84" i="12"/>
  <c r="L84" i="12"/>
  <c r="L82" i="12"/>
  <c r="I65" i="13"/>
  <c r="H59" i="13"/>
  <c r="I71" i="13"/>
  <c r="H65" i="13"/>
  <c r="G59" i="13"/>
  <c r="I77" i="13"/>
  <c r="H77" i="13"/>
  <c r="G71" i="13"/>
  <c r="E77" i="13"/>
  <c r="F71" i="13"/>
  <c r="F65" i="13"/>
  <c r="G77" i="13"/>
  <c r="D77" i="13"/>
  <c r="E71" i="13"/>
  <c r="E65" i="13"/>
  <c r="F77" i="13"/>
  <c r="D71" i="13"/>
  <c r="D65" i="13"/>
  <c r="E59" i="13"/>
  <c r="H71" i="13"/>
  <c r="F59" i="13"/>
  <c r="G65" i="13"/>
  <c r="D59" i="13"/>
  <c r="I59" i="13"/>
  <c r="F58" i="13"/>
  <c r="D70" i="13"/>
  <c r="G76" i="13"/>
  <c r="G58" i="13"/>
  <c r="D58" i="13"/>
  <c r="E76" i="13"/>
  <c r="F64" i="13"/>
  <c r="D64" i="13"/>
  <c r="E58" i="13"/>
  <c r="E70" i="13"/>
  <c r="G70" i="13"/>
  <c r="G64" i="13"/>
  <c r="E64" i="13"/>
  <c r="F76" i="13"/>
  <c r="D76" i="13"/>
  <c r="F70" i="13"/>
  <c r="D84" i="11"/>
  <c r="E84" i="11"/>
  <c r="G84" i="11"/>
  <c r="G83" i="11"/>
  <c r="F84" i="11"/>
  <c r="G84" i="15"/>
  <c r="F83" i="15"/>
  <c r="C84" i="15"/>
  <c r="G83" i="15"/>
  <c r="G82" i="15"/>
  <c r="E84" i="15"/>
  <c r="F84" i="15"/>
  <c r="D84" i="15"/>
  <c r="G84" i="9"/>
  <c r="E84" i="9"/>
  <c r="F84" i="9"/>
  <c r="D84" i="9"/>
  <c r="C84" i="9"/>
  <c r="E84" i="12"/>
  <c r="C84" i="12"/>
  <c r="E82" i="12"/>
  <c r="F82" i="12"/>
  <c r="F83" i="12"/>
  <c r="D83" i="12"/>
  <c r="D84" i="12"/>
  <c r="C83" i="12"/>
  <c r="F84" i="12"/>
  <c r="D82" i="12"/>
  <c r="E83" i="12"/>
  <c r="D84" i="14"/>
  <c r="C84" i="14"/>
  <c r="G82" i="14"/>
  <c r="E83" i="14"/>
  <c r="F83" i="14"/>
  <c r="F84" i="14"/>
  <c r="D82" i="14"/>
  <c r="G84" i="14"/>
  <c r="C83" i="14"/>
  <c r="E82" i="14"/>
  <c r="D83" i="14"/>
  <c r="E84" i="14"/>
  <c r="F82" i="14"/>
  <c r="G83" i="14"/>
  <c r="C84" i="11"/>
  <c r="C76" i="14"/>
  <c r="C58" i="14"/>
  <c r="C64" i="14"/>
  <c r="C70" i="14"/>
  <c r="C58" i="13"/>
  <c r="C76" i="13"/>
  <c r="C64" i="13"/>
  <c r="C70" i="13"/>
  <c r="C58" i="10"/>
  <c r="C64" i="10"/>
  <c r="C70" i="10"/>
  <c r="C76" i="10"/>
  <c r="C70" i="12"/>
  <c r="C64" i="12"/>
  <c r="C58" i="12"/>
  <c r="C76" i="12"/>
  <c r="C70" i="15"/>
  <c r="C76" i="15"/>
  <c r="C58" i="15"/>
  <c r="C64" i="15"/>
  <c r="H28" i="12"/>
  <c r="G76" i="11"/>
  <c r="G64" i="11"/>
  <c r="C76" i="11"/>
  <c r="C70" i="11"/>
  <c r="G58" i="11"/>
  <c r="C64" i="11"/>
  <c r="G70" i="11"/>
  <c r="C58" i="11"/>
  <c r="C70" i="9"/>
  <c r="G59" i="9"/>
  <c r="G71" i="9"/>
  <c r="F71" i="9"/>
  <c r="F59" i="9"/>
  <c r="G77" i="9"/>
  <c r="F77" i="9"/>
  <c r="G65" i="9"/>
  <c r="F65" i="9"/>
  <c r="G76" i="9"/>
  <c r="G64" i="9"/>
  <c r="G58" i="9"/>
  <c r="F76" i="9"/>
  <c r="F64" i="9"/>
  <c r="F58" i="9"/>
  <c r="F70" i="9"/>
  <c r="G70" i="9"/>
  <c r="C59" i="13"/>
  <c r="C65" i="13"/>
  <c r="C71" i="13"/>
  <c r="C77" i="13"/>
  <c r="E64" i="9"/>
  <c r="D76" i="9"/>
  <c r="C76" i="9"/>
  <c r="D58" i="9"/>
  <c r="E58" i="9"/>
  <c r="D64" i="9"/>
  <c r="D70" i="9"/>
  <c r="E70" i="9"/>
  <c r="C64" i="9"/>
  <c r="C82" i="9" s="1"/>
  <c r="E76" i="9"/>
  <c r="D71" i="11"/>
  <c r="D65" i="11"/>
  <c r="E65" i="11"/>
  <c r="C65" i="11"/>
  <c r="C77" i="11"/>
  <c r="C71" i="11"/>
  <c r="C59" i="11"/>
  <c r="E77" i="11"/>
  <c r="F71" i="11"/>
  <c r="D59" i="11"/>
  <c r="F77" i="11"/>
  <c r="E71" i="11"/>
  <c r="F59" i="11"/>
  <c r="F65" i="11"/>
  <c r="E59" i="11"/>
  <c r="D77" i="11"/>
  <c r="C65" i="9"/>
  <c r="D77" i="9"/>
  <c r="E71" i="9"/>
  <c r="D65" i="9"/>
  <c r="D59" i="9"/>
  <c r="D71" i="9"/>
  <c r="C59" i="9"/>
  <c r="E59" i="9"/>
  <c r="E77" i="9"/>
  <c r="C71" i="9"/>
  <c r="C77" i="9"/>
  <c r="E65" i="9"/>
  <c r="G77" i="10"/>
  <c r="G59" i="10"/>
  <c r="G71" i="10"/>
  <c r="G65" i="10"/>
  <c r="F70" i="11"/>
  <c r="F58" i="11"/>
  <c r="E70" i="11"/>
  <c r="D70" i="11"/>
  <c r="D58" i="11"/>
  <c r="E58" i="11"/>
  <c r="D64" i="11"/>
  <c r="F76" i="11"/>
  <c r="D76" i="11"/>
  <c r="E76" i="11"/>
  <c r="E64" i="11"/>
  <c r="F64" i="11"/>
  <c r="C83" i="15" l="1"/>
  <c r="D83" i="15"/>
  <c r="E82" i="15"/>
  <c r="F82" i="15"/>
  <c r="D82" i="15"/>
  <c r="E83" i="15"/>
  <c r="G83" i="10"/>
  <c r="D82" i="13"/>
  <c r="C83" i="9"/>
  <c r="D83" i="13"/>
  <c r="I83" i="13"/>
  <c r="F83" i="13"/>
  <c r="E83" i="13"/>
  <c r="G83" i="13"/>
  <c r="H83" i="13"/>
  <c r="E82" i="13"/>
  <c r="G82" i="13"/>
  <c r="F82" i="13"/>
  <c r="E83" i="9"/>
  <c r="C83" i="13"/>
  <c r="F82" i="11"/>
  <c r="D83" i="11"/>
  <c r="F83" i="9"/>
  <c r="D83" i="9"/>
  <c r="C83" i="11"/>
  <c r="G83" i="9"/>
  <c r="C82" i="13"/>
  <c r="E83" i="11"/>
  <c r="D82" i="11"/>
  <c r="F83" i="11"/>
  <c r="C82" i="12"/>
  <c r="E82" i="9"/>
  <c r="D82" i="9"/>
  <c r="G82" i="9"/>
  <c r="C82" i="14"/>
  <c r="C82" i="10"/>
  <c r="F82" i="9"/>
  <c r="G82" i="11"/>
  <c r="C82" i="15"/>
  <c r="E82" i="11"/>
  <c r="C82" i="11"/>
  <c r="G45" i="12"/>
  <c r="H45" i="12"/>
  <c r="I45" i="12"/>
  <c r="J45" i="12"/>
  <c r="K45" i="12"/>
  <c r="L45" i="12"/>
  <c r="D45" i="15"/>
  <c r="C45" i="15"/>
  <c r="E45" i="15"/>
  <c r="F45" i="15"/>
  <c r="G45" i="15"/>
  <c r="G45" i="14"/>
  <c r="D45" i="14"/>
  <c r="E45" i="14"/>
  <c r="F45" i="14"/>
  <c r="C45" i="14"/>
  <c r="E45" i="13"/>
  <c r="F45" i="13"/>
  <c r="G45" i="13"/>
  <c r="D45" i="13"/>
  <c r="C45" i="13"/>
  <c r="G45" i="11"/>
  <c r="F45" i="11"/>
  <c r="C45" i="11"/>
  <c r="D45" i="11"/>
  <c r="E45" i="11"/>
  <c r="F45" i="9"/>
  <c r="C45" i="9"/>
  <c r="D45" i="9"/>
  <c r="E45" i="9"/>
  <c r="G45" i="9"/>
  <c r="F45" i="10"/>
  <c r="C45" i="10"/>
  <c r="E45" i="10"/>
  <c r="G45" i="10"/>
  <c r="D45" i="10"/>
  <c r="E45" i="12"/>
  <c r="D45" i="12"/>
  <c r="C45" i="12"/>
  <c r="F45" i="12"/>
  <c r="B88" i="10" l="1"/>
  <c r="B88"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<sst xmlns="http://schemas.openxmlformats.org/spreadsheetml/2006/main" count="337" uniqueCount="105">
  <si>
    <t>Stockholding</t>
  </si>
  <si>
    <t>Lot 1 - Low Albumin</t>
  </si>
  <si>
    <t>Lot 1 - High Albumin</t>
  </si>
  <si>
    <t>2025</t>
  </si>
  <si>
    <t>2026</t>
  </si>
  <si>
    <t>2027</t>
  </si>
  <si>
    <t>2028</t>
  </si>
  <si>
    <t>Maximum Award (%)</t>
  </si>
  <si>
    <t>0-10%</t>
  </si>
  <si>
    <t>0-20%</t>
  </si>
  <si>
    <t>VOLUMES</t>
  </si>
  <si>
    <t>Product</t>
  </si>
  <si>
    <t>England, Scotland and Northern Ireland</t>
  </si>
  <si>
    <t>Total</t>
  </si>
  <si>
    <t>2025-28</t>
  </si>
  <si>
    <t>Low Strength Albumin</t>
  </si>
  <si>
    <t>High Strength Albumin</t>
  </si>
  <si>
    <t>5% IVIg</t>
  </si>
  <si>
    <t>10% IVIg</t>
  </si>
  <si>
    <t>SCIg</t>
  </si>
  <si>
    <t>fSCIg</t>
  </si>
  <si>
    <t>Anti-D</t>
  </si>
  <si>
    <t>Product Input</t>
  </si>
  <si>
    <t>Brand Name</t>
  </si>
  <si>
    <t>License number</t>
  </si>
  <si>
    <t>Demand &amp; capacity</t>
  </si>
  <si>
    <t>Minimum Award (%)</t>
  </si>
  <si>
    <t>Further Adjustments</t>
  </si>
  <si>
    <t>Offered months</t>
  </si>
  <si>
    <t>Resulting Adjustment</t>
  </si>
  <si>
    <t>Supplier rebate adjustment</t>
  </si>
  <si>
    <t>Offered</t>
  </si>
  <si>
    <t>Maximum</t>
  </si>
  <si>
    <t>Bonus</t>
  </si>
  <si>
    <t>3 months</t>
  </si>
  <si>
    <t>4 months</t>
  </si>
  <si>
    <t>5 months</t>
  </si>
  <si>
    <t>6 months</t>
  </si>
  <si>
    <t>Lot 2 - 5% IVIg</t>
  </si>
  <si>
    <t>Lot 3 - 10% IVIg</t>
  </si>
  <si>
    <t>Lot 4 - SCIg</t>
  </si>
  <si>
    <t>Lot 5 - fSCIg</t>
  </si>
  <si>
    <t>Lot 6 - Anti-D</t>
  </si>
  <si>
    <t>Quotation</t>
  </si>
  <si>
    <t>NHS demand (100%) - iu per year</t>
  </si>
  <si>
    <t>Pricing per volume band &amp; product (£/iu)</t>
  </si>
  <si>
    <t>iu per year</t>
  </si>
  <si>
    <t>Gram per year</t>
  </si>
  <si>
    <t>Pricing per volume band &amp; product (£/g)</t>
  </si>
  <si>
    <t>NHS demand (100%) - gram per year</t>
  </si>
  <si>
    <t>Across Lot 2, 3 &amp; 4 products</t>
  </si>
  <si>
    <t>Across Lot Entries - IG&amp;A Quotation Tool</t>
  </si>
  <si>
    <t>Variable Part</t>
  </si>
  <si>
    <t>Inflation rate</t>
  </si>
  <si>
    <t>Comparison cost per year</t>
  </si>
  <si>
    <t>Reserve Pricing (£/g)</t>
  </si>
  <si>
    <t>Reserve Pricing (£/iu)</t>
  </si>
  <si>
    <t>20-40%</t>
  </si>
  <si>
    <t>40-60%</t>
  </si>
  <si>
    <t>60-80%</t>
  </si>
  <si>
    <t>80-100%</t>
  </si>
  <si>
    <t>10-20%</t>
  </si>
  <si>
    <t>20-30%</t>
  </si>
  <si>
    <t>30-40%</t>
  </si>
  <si>
    <t>40-50%</t>
  </si>
  <si>
    <t>50-60%</t>
  </si>
  <si>
    <t>60-70%</t>
  </si>
  <si>
    <t>70-80%</t>
  </si>
  <si>
    <t>INFLATION ADJUSTMENT</t>
  </si>
  <si>
    <t>Matching Low Albumin Product</t>
  </si>
  <si>
    <t>Capacity input across Lot 2, 3 &amp; 4 products combined - g per year</t>
  </si>
  <si>
    <t xml:space="preserve"> </t>
  </si>
  <si>
    <t>England</t>
  </si>
  <si>
    <t>Scotland</t>
  </si>
  <si>
    <t>Northern Ireland</t>
  </si>
  <si>
    <t>80-90%</t>
  </si>
  <si>
    <t>90-100%</t>
  </si>
  <si>
    <t>Supplier Information</t>
  </si>
  <si>
    <t>Supplier Name</t>
  </si>
  <si>
    <t>Lot 1</t>
  </si>
  <si>
    <t>Lot 2</t>
  </si>
  <si>
    <t>Lot 3</t>
  </si>
  <si>
    <t>Lot 4</t>
  </si>
  <si>
    <t>Lot 5</t>
  </si>
  <si>
    <t>Lot 6</t>
  </si>
  <si>
    <t>Average Comparison Cost</t>
  </si>
  <si>
    <t xml:space="preserve">Surety of Supply Adjustment </t>
  </si>
  <si>
    <r>
      <t xml:space="preserve">Supplier’s maximum supply capacity - gram per year </t>
    </r>
    <r>
      <rPr>
        <i/>
        <sz val="11"/>
        <color theme="1"/>
        <rFont val="Arial"/>
        <family val="2"/>
      </rPr>
      <t>(including the 10% buffer on top of shares awarded by NHSE)</t>
    </r>
  </si>
  <si>
    <t>SURETY OF SUPPLY ADJUSTMENT</t>
  </si>
  <si>
    <t>For Lot 3 - 10% IVIg, supply from any single Supplier’s product(s) shall not exceed 60% of the total NHS demand. The cap applicable to each Supplier, will include any anticipated supply via the UK Plasma contract, unless to do so would result in less than 100% supply of the total NHS demand. 
Please indicate below if you have been awarded the UK Plasma contract.</t>
  </si>
  <si>
    <t>For Lot 4 - SCIg, supply from any single Supplier’s product(s) shall not exceed 60% of the total NHS demand. The cap applicable to each Supplier, will include any anticipated supply via the UK Plasma contract, unless to do so would result in less than 100% supply of the total NHS demand. 
Please indicate below if you have been awarded the UK Plasma contract.</t>
  </si>
  <si>
    <t>Offer reference number: CM/PHS/23/5703</t>
  </si>
  <si>
    <t>Cells describing the information provided are shaded in this colour</t>
  </si>
  <si>
    <t>Cells to be completed by the Offeror are shaded in this colour</t>
  </si>
  <si>
    <t>Cells that are automatically populated are shaded in this colour</t>
  </si>
  <si>
    <t>Across Lot Input Sheet</t>
  </si>
  <si>
    <r>
      <t xml:space="preserve">- Please use the Across Lot Input sheet to enter your </t>
    </r>
    <r>
      <rPr>
        <b/>
        <sz val="10"/>
        <color theme="4"/>
        <rFont val="Arial"/>
        <family val="2"/>
      </rPr>
      <t>combined capacity for Lot 2, Lot 3, and Lot 4 products</t>
    </r>
    <r>
      <rPr>
        <sz val="10"/>
        <color theme="4"/>
        <rFont val="Arial"/>
        <family val="2"/>
      </rPr>
      <t xml:space="preserve">, in grams per year. 
- Please enter </t>
    </r>
    <r>
      <rPr>
        <b/>
        <sz val="10"/>
        <color theme="4"/>
        <rFont val="Arial"/>
        <family val="2"/>
      </rPr>
      <t>rebate adjustments</t>
    </r>
    <r>
      <rPr>
        <sz val="10"/>
        <color theme="4"/>
        <rFont val="Arial"/>
        <family val="2"/>
      </rPr>
      <t xml:space="preserve"> using the designated section in this sheet. Note that offered rebate adjustments cannot exceed the maximum allowed rebate adjustment.</t>
    </r>
  </si>
  <si>
    <t>NHS Input Sheet</t>
  </si>
  <si>
    <t>- The NHS Input sheet includes volume, surety of supply adjustment, and inflation adjustment information. 
- This sheet is not intended for Offerors' use and is included solely for the tool's functionality. Please refrain from making any adjustments in this sheet.</t>
  </si>
  <si>
    <t>- The IG&amp;A Quotation Tool consists of the 10 worksheets contained within this workbook (i.e. this instruction page, quotation sheets for individual Lots 1-6 and across lot sheet to be completed by the Offeror, and NHS input sheet).</t>
  </si>
  <si>
    <t>General Instructions</t>
  </si>
  <si>
    <t>Document 05a | Offer Schedule for NHS Framework Agreement for the supply of Human Albumin &amp; Normal and Anti-D Immunoglobulin</t>
  </si>
  <si>
    <t>Individual Lot Offer Sheets</t>
  </si>
  <si>
    <r>
      <t xml:space="preserve">Supplier’s maximum supply capacity - iu per year </t>
    </r>
    <r>
      <rPr>
        <i/>
        <sz val="11"/>
        <color theme="1"/>
        <rFont val="Arial"/>
        <family val="2"/>
      </rPr>
      <t>(including the 10% buffer on top of shares awarded by NHSE)</t>
    </r>
  </si>
  <si>
    <r>
      <t xml:space="preserve">- When submitting offers, use the designated sheets for each lot: </t>
    </r>
    <r>
      <rPr>
        <b/>
        <sz val="10"/>
        <color theme="4"/>
        <rFont val="Arial"/>
        <family val="2"/>
      </rPr>
      <t>Lot 1 - Low Albumin, Lot 1 - High Albumin, Lot 2 - 5% IVIg, Lot 3 - 10% IVIg, Lot 4 - SCIg, Lot 5 - fSCIg, and Lot 6 - Anti-D</t>
    </r>
    <r>
      <rPr>
        <sz val="10"/>
        <color theme="4"/>
        <rFont val="Arial"/>
        <family val="2"/>
      </rPr>
      <t xml:space="preserve">. 
- For each lot, you must include the supplier name, at least one brand name, the respective licence number, and reserve pricing.
- Offerors may submit up to three different products for each lot. For each product offered, please enter a brand name, the maximum supply capacity (grams or iu per year, including a 10% buffer on top of shares awarded by NHSE), minimum attractive award percentage, pricing per volume band and product (£/g for Lots 1 to 5 and £/iu for Lot 6), and surety of supply adjustment in the provided sections on each sheet.
- Price information should be provided to two decimal places for Lots 1 to 5 and four decimal places for Lot 6.
- Please check the validity messages at the end of each sheet to ensure all relevant product information is entered in the input cells. </t>
    </r>
    <r>
      <rPr>
        <b/>
        <sz val="10"/>
        <color theme="4"/>
        <rFont val="Arial"/>
        <family val="2"/>
      </rPr>
      <t xml:space="preserve">Incomplete offers will not be evaluated.
- Additional Instructions for Lot 1: </t>
    </r>
    <r>
      <rPr>
        <sz val="10"/>
        <color theme="4"/>
        <rFont val="Arial"/>
        <family val="2"/>
      </rPr>
      <t xml:space="preserve">Lot 1 - High &amp; Low Albumin will be awarded together. Therefore a supplier's offers and maximum award will be determined by taking the inputs from the two sheets together (Lot 1 - Low Albumin and  Lot 1 - High Albumin). 
- Please complete all relevant information for both Lot 1 - High Albumin and Lot 1 - Low Albumin for your offers to be evaluated.
- Ensure Lot 1 - High Albumin products are entered in the rows corresponding to the respective Lot 1 - Low Albumin products.
- </t>
    </r>
    <r>
      <rPr>
        <b/>
        <sz val="10"/>
        <color theme="4"/>
        <rFont val="Arial"/>
        <family val="2"/>
      </rPr>
      <t>Additional Instructions for Lot 3 and Lot 4:</t>
    </r>
    <r>
      <rPr>
        <sz val="10"/>
        <color theme="4"/>
        <rFont val="Arial"/>
        <family val="2"/>
      </rPr>
      <t xml:space="preserve"> In the Lot 3 - 10% IVIg and Lot 4 - SCIg sheets, there is a section indicating that supply from any single supplier's product(s) must not exceed 60% of the total NHS demand. Indicate "yes" or "no" in the respective cell to confirm if you have been awarded the UK Plasma contract.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</si>
</sst>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_);_(* \(#,##0.00\);_(* &quot;-&quot;??_);_(@_)"/>
    <numFmt numFmtId="165" formatCode="&quot;£&quot;#,##0.00"/>
    <numFmt numFmtId="166" formatCode="_(* #,##0_);_(* \(#,##0\);_(* &quot;-&quot;??_);_(@_)"/>
    <numFmt numFmtId="167" formatCode="0.000%"/>
    <numFmt numFmtId="168" formatCode="0.0%"/>
    <numFmt numFmtId="169" formatCode="&quot;£&quot;#,##0.0000"/>
  </numFmts>
  <fonts count="27" x14ac:knownFonts="1">
    <font>
      <sz val="11"/>
      <color theme="1"/>
      <name val="Arial"/>
      <family val="2"/>
    </font>
    <font>
      <sz val="11"/>
      <color theme="1"/>
      <name val="Arial"/>
      <family val="2"/>
    </font>
    <font>
      <b/>
      <sz val="11"/>
      <color theme="0"/>
      <name val="Arial"/>
      <family val="2"/>
    </font>
    <font>
      <b/>
      <sz val="11"/>
      <color theme="1"/>
      <name val="Arial"/>
      <family val="2"/>
    </font>
    <font>
      <sz val="10"/>
      <name val="Arial"/>
      <family val="2"/>
    </font>
    <font>
      <sz val="10"/>
      <color theme="3"/>
      <name val="Arial"/>
      <family val="2"/>
    </font>
    <font>
      <b/>
      <sz val="10"/>
      <color theme="3"/>
      <name val="Arial"/>
      <family val="2"/>
    </font>
    <font>
      <b/>
      <sz val="10"/>
      <color theme="0"/>
      <name val="Arial"/>
      <family val="2"/>
    </font>
    <font>
      <sz val="11"/>
      <color theme="1"/>
      <name val="Calibri"/>
      <family val="2"/>
      <scheme val="minor"/>
    </font>
    <font>
      <b/>
      <sz val="11"/>
      <color rgb="FF203238"/>
      <name val="Calibri"/>
      <family val="2"/>
      <scheme val="minor"/>
    </font>
    <font>
      <b/>
      <sz val="18"/>
      <color theme="0"/>
      <name val="Arial"/>
      <family val="2"/>
    </font>
    <font>
      <b/>
      <sz val="14"/>
      <color theme="6"/>
      <name val="Arial"/>
      <family val="2"/>
    </font>
    <font>
      <i/>
      <sz val="11"/>
      <color theme="1"/>
      <name val="Arial"/>
      <family val="2"/>
    </font>
    <font>
      <b/>
      <sz val="12"/>
      <color theme="1"/>
      <name val="Arial"/>
      <family val="2"/>
    </font>
    <font>
      <b/>
      <sz val="22"/>
      <color theme="0"/>
      <name val="Arial"/>
      <family val="2"/>
    </font>
    <font>
      <sz val="11"/>
      <color theme="0" tint="-4.9989318521683403E-2"/>
      <name val="Arial"/>
      <family val="2"/>
    </font>
    <font>
      <b/>
      <sz val="11"/>
      <color theme="1"/>
      <name val="Calibri"/>
      <family val="2"/>
      <scheme val="minor"/>
    </font>
    <font>
      <sz val="10"/>
      <color rgb="FFFF0000"/>
      <name val="Arial"/>
      <family val="2"/>
    </font>
    <font>
      <i/>
      <sz val="10"/>
      <color theme="8"/>
      <name val="Arial"/>
      <family val="2"/>
    </font>
    <font>
      <i/>
      <sz val="10"/>
      <color indexed="56"/>
      <name val="Arial"/>
      <family val="2"/>
    </font>
    <font>
      <b/>
      <sz val="11"/>
      <name val="Arial"/>
      <family val="2"/>
    </font>
    <font>
      <b/>
      <sz val="10"/>
      <color theme="1"/>
      <name val="Arial"/>
      <family val="2"/>
    </font>
    <font>
      <sz val="11"/>
      <color theme="0"/>
      <name val="Calibri"/>
      <family val="2"/>
      <scheme val="minor"/>
    </font>
    <font>
      <sz val="11"/>
      <color theme="0"/>
      <name val="Arial"/>
      <family val="2"/>
    </font>
    <font>
      <b/>
      <sz val="12"/>
      <color theme="8"/>
      <name val="Arial"/>
      <family val="2"/>
    </font>
    <font>
      <sz val="10"/>
      <color theme="4"/>
      <name val="Arial"/>
      <family val="2"/>
    </font>
    <font>
      <b/>
      <sz val="10"/>
      <color theme="4"/>
      <name val="Arial"/>
      <family val="2"/>
    </font>
  </fonts>
  <fills count="7">
    <fill>
      <patternFill patternType="none"/>
    </fill>
    <fill>
      <patternFill patternType="gray125"/>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bgColor indexed="64"/>
      </patternFill>
    </fill>
    <fill>
      <patternFill patternType="solid">
        <fgColor rgb="FFC9DB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ck">
        <color theme="0"/>
      </top>
      <bottom/>
      <diagonal/>
    </border>
    <border>
      <left/>
      <right style="thin">
        <color theme="0"/>
      </right>
      <top style="thin">
        <color theme="0"/>
      </top>
      <bottom style="thin">
        <color theme="0"/>
      </bottom>
      <diagonal/>
    </border>
    <border>
      <left style="thin">
        <color theme="0"/>
      </left>
      <right/>
      <top style="thick">
        <color theme="0"/>
      </top>
      <bottom/>
      <diagonal/>
    </border>
    <border>
      <left/>
      <right/>
      <top/>
      <bottom style="medium">
        <color indexed="64"/>
      </bottom>
      <diagonal/>
    </border>
    <border>
      <left/>
      <right/>
      <top/>
      <bottom style="thin">
        <color indexed="64"/>
      </bottom>
      <diagonal/>
    </border>
    <border>
      <left/>
      <right/>
      <top/>
      <bottom style="thick">
        <color auto="1"/>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ck">
        <color theme="8"/>
      </bottom>
      <diagonal/>
    </border>
    <border>
      <left style="thin">
        <color theme="0"/>
      </left>
      <right style="thin">
        <color theme="0"/>
      </right>
      <top/>
      <bottom style="thin">
        <color theme="0"/>
      </bottom>
      <diagonal/>
    </border>
    <border>
      <left/>
      <right style="thick">
        <color theme="8"/>
      </right>
      <top/>
      <bottom/>
      <diagonal/>
    </border>
  </borders>
  <cellStyleXfs count="12">
    <xf numFmtId="0" fontId="0" fillId="0" borderId="0"/>
    <xf numFmtId="9" fontId="1" fillId="0" borderId="0" applyFont="0" applyFill="0" applyBorder="0" applyAlignment="0" applyProtection="0"/>
    <xf numFmtId="0" fontId="4" fillId="0" borderId="0"/>
    <xf numFmtId="9" fontId="8" fillId="0" borderId="0" applyFont="0" applyFill="0" applyBorder="0" applyAlignment="0" applyProtection="0"/>
    <xf numFmtId="164" fontId="1" fillId="0" borderId="0" applyFont="0" applyFill="0" applyBorder="0" applyAlignment="0" applyProtection="0"/>
    <xf numFmtId="0" fontId="8"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8" fillId="0" borderId="0" applyFont="0" applyFill="0" applyBorder="0" applyAlignment="0" applyProtection="0"/>
  </cellStyleXfs>
  <cellXfs count="90">
    <xf numFmtId="0" fontId="0" fillId="0" borderId="0" xfId="0"/>
    <xf numFmtId="0" fontId="7" fillId="5" borderId="3" xfId="2" applyFont="1" applyFill="1" applyBorder="1" applyAlignment="1">
      <alignment horizontal="center" vertical="center" wrapText="1"/>
    </xf>
    <xf numFmtId="49" fontId="7" fillId="5" borderId="3" xfId="2" applyNumberFormat="1" applyFont="1" applyFill="1" applyBorder="1" applyAlignment="1">
      <alignment horizontal="center" vertical="center" wrapText="1"/>
    </xf>
    <xf numFmtId="49" fontId="7" fillId="5" borderId="5" xfId="2" applyNumberFormat="1" applyFont="1" applyFill="1" applyBorder="1" applyAlignment="1">
      <alignment horizontal="center" vertical="center" wrapText="1"/>
    </xf>
    <xf numFmtId="3" fontId="5" fillId="2" borderId="2" xfId="2" applyNumberFormat="1" applyFont="1" applyFill="1" applyBorder="1" applyAlignment="1">
      <alignment horizontal="center" vertical="center"/>
    </xf>
    <xf numFmtId="0" fontId="7" fillId="5" borderId="2" xfId="2" applyFont="1" applyFill="1" applyBorder="1" applyAlignment="1">
      <alignment horizontal="center" vertical="center" wrapText="1"/>
    </xf>
    <xf numFmtId="0" fontId="0" fillId="0" borderId="6" xfId="0" applyBorder="1"/>
    <xf numFmtId="0" fontId="3" fillId="0" borderId="0" xfId="0" applyFont="1"/>
    <xf numFmtId="0" fontId="3" fillId="0" borderId="0" xfId="0" applyFont="1" applyAlignment="1">
      <alignment horizontal="centerContinuous"/>
    </xf>
    <xf numFmtId="0" fontId="0" fillId="0" borderId="7" xfId="0" applyBorder="1"/>
    <xf numFmtId="0" fontId="3" fillId="0" borderId="7" xfId="0" applyFont="1" applyBorder="1"/>
    <xf numFmtId="0" fontId="2" fillId="5" borderId="0" xfId="0" applyFont="1" applyFill="1" applyAlignment="1">
      <alignment horizontal="center" vertical="center"/>
    </xf>
    <xf numFmtId="0" fontId="0" fillId="0" borderId="8" xfId="0" applyBorder="1"/>
    <xf numFmtId="0" fontId="3" fillId="0" borderId="0" xfId="0" applyFont="1" applyAlignment="1">
      <alignment horizontal="left"/>
    </xf>
    <xf numFmtId="0" fontId="3" fillId="0" borderId="6" xfId="0" applyFont="1" applyBorder="1"/>
    <xf numFmtId="0" fontId="11" fillId="0" borderId="8" xfId="0" applyFont="1" applyBorder="1"/>
    <xf numFmtId="0" fontId="0" fillId="0" borderId="0" xfId="0" applyAlignment="1">
      <alignment horizontal="center"/>
    </xf>
    <xf numFmtId="0" fontId="2" fillId="5" borderId="0" xfId="0" applyFont="1" applyFill="1" applyAlignment="1">
      <alignment horizontal="center" vertical="center" wrapText="1"/>
    </xf>
    <xf numFmtId="0" fontId="10" fillId="5" borderId="0" xfId="0" applyFont="1" applyFill="1" applyAlignment="1">
      <alignment horizontal="centerContinuous" vertical="center"/>
    </xf>
    <xf numFmtId="0" fontId="14" fillId="5" borderId="0" xfId="0" applyFont="1" applyFill="1" applyAlignment="1">
      <alignment horizontal="centerContinuous" vertical="center"/>
    </xf>
    <xf numFmtId="3" fontId="7" fillId="5" borderId="2" xfId="2" applyNumberFormat="1" applyFont="1" applyFill="1" applyBorder="1" applyAlignment="1">
      <alignment horizontal="left" vertical="center" indent="1"/>
    </xf>
    <xf numFmtId="9" fontId="15" fillId="0" borderId="0" xfId="0" applyNumberFormat="1" applyFont="1"/>
    <xf numFmtId="165" fontId="6" fillId="3" borderId="2" xfId="2" applyNumberFormat="1" applyFont="1" applyFill="1" applyBorder="1" applyAlignment="1" applyProtection="1">
      <alignment horizontal="center" vertical="center"/>
      <protection locked="0"/>
    </xf>
    <xf numFmtId="3" fontId="6" fillId="3" borderId="2" xfId="1" applyNumberFormat="1" applyFont="1" applyFill="1" applyBorder="1" applyAlignment="1" applyProtection="1">
      <alignment horizontal="center" vertical="center"/>
      <protection locked="0"/>
    </xf>
    <xf numFmtId="165" fontId="6" fillId="3" borderId="4" xfId="2" applyNumberFormat="1" applyFont="1" applyFill="1" applyBorder="1" applyAlignment="1" applyProtection="1">
      <alignment horizontal="center" vertical="center"/>
      <protection locked="0"/>
    </xf>
    <xf numFmtId="49" fontId="6" fillId="3" borderId="4" xfId="2" applyNumberFormat="1" applyFont="1" applyFill="1" applyBorder="1" applyAlignment="1" applyProtection="1">
      <alignment horizontal="center" vertical="center"/>
      <protection locked="0"/>
    </xf>
    <xf numFmtId="0" fontId="2" fillId="5" borderId="2" xfId="0" applyFont="1" applyFill="1" applyBorder="1" applyAlignment="1">
      <alignment horizontal="left" vertical="center"/>
    </xf>
    <xf numFmtId="0" fontId="0" fillId="0" borderId="0" xfId="0" applyAlignment="1">
      <alignment vertical="center"/>
    </xf>
    <xf numFmtId="0" fontId="13" fillId="0" borderId="6" xfId="0" applyFont="1" applyBorder="1" applyAlignment="1">
      <alignment vertical="center"/>
    </xf>
    <xf numFmtId="0" fontId="0" fillId="0" borderId="6" xfId="0" applyBorder="1" applyAlignment="1">
      <alignment vertical="center"/>
    </xf>
    <xf numFmtId="0" fontId="15" fillId="0" borderId="0" xfId="0" applyFont="1"/>
    <xf numFmtId="0" fontId="7" fillId="5" borderId="2" xfId="2" applyFont="1" applyFill="1" applyBorder="1" applyAlignment="1">
      <alignment horizontal="left" vertical="center" indent="1"/>
    </xf>
    <xf numFmtId="165" fontId="6" fillId="4" borderId="4" xfId="2" applyNumberFormat="1" applyFont="1" applyFill="1" applyBorder="1" applyAlignment="1">
      <alignment horizontal="center" vertical="center"/>
    </xf>
    <xf numFmtId="165" fontId="6" fillId="4" borderId="2" xfId="2" applyNumberFormat="1" applyFont="1" applyFill="1" applyBorder="1" applyAlignment="1">
      <alignment horizontal="center" vertical="center"/>
    </xf>
    <xf numFmtId="0" fontId="18" fillId="0" borderId="0" xfId="0" applyFont="1"/>
    <xf numFmtId="0" fontId="19" fillId="0" borderId="0" xfId="0" applyFont="1"/>
    <xf numFmtId="0" fontId="18" fillId="0" borderId="0" xfId="0" applyFont="1" applyAlignment="1">
      <alignment wrapText="1"/>
    </xf>
    <xf numFmtId="0" fontId="19" fillId="0" borderId="0" xfId="0" applyFont="1" applyAlignment="1">
      <alignment wrapText="1"/>
    </xf>
    <xf numFmtId="167" fontId="6" fillId="2" borderId="2" xfId="2" applyNumberFormat="1" applyFont="1" applyFill="1" applyBorder="1" applyAlignment="1">
      <alignment horizontal="center" vertical="center"/>
    </xf>
    <xf numFmtId="0" fontId="5" fillId="4" borderId="2" xfId="2" applyFont="1" applyFill="1" applyBorder="1" applyAlignment="1">
      <alignment horizontal="center" vertical="center"/>
    </xf>
    <xf numFmtId="167" fontId="6" fillId="3" borderId="2" xfId="4" applyNumberFormat="1" applyFont="1" applyFill="1" applyBorder="1" applyAlignment="1" applyProtection="1">
      <alignment horizontal="center" vertical="center"/>
      <protection locked="0"/>
    </xf>
    <xf numFmtId="0" fontId="20" fillId="0" borderId="0" xfId="0" applyFont="1" applyAlignment="1">
      <alignment vertical="center"/>
    </xf>
    <xf numFmtId="0" fontId="6" fillId="3" borderId="2" xfId="2" applyFont="1" applyFill="1" applyBorder="1" applyAlignment="1" applyProtection="1">
      <alignment horizontal="left" vertical="center"/>
      <protection locked="0"/>
    </xf>
    <xf numFmtId="0" fontId="6" fillId="3" borderId="2" xfId="2" applyFont="1" applyFill="1" applyBorder="1" applyAlignment="1" applyProtection="1">
      <alignment horizontal="center" vertical="center"/>
      <protection locked="0"/>
    </xf>
    <xf numFmtId="0" fontId="21" fillId="3" borderId="0" xfId="0" applyFont="1" applyFill="1" applyAlignment="1" applyProtection="1">
      <alignment horizontal="center" vertical="center"/>
      <protection locked="0"/>
    </xf>
    <xf numFmtId="0" fontId="2" fillId="5" borderId="0" xfId="0" applyFont="1" applyFill="1"/>
    <xf numFmtId="0" fontId="9" fillId="6" borderId="1" xfId="0" applyFont="1" applyFill="1" applyBorder="1" applyAlignment="1">
      <alignment horizontal="center" vertical="center"/>
    </xf>
    <xf numFmtId="0" fontId="9" fillId="6" borderId="1" xfId="0" applyFont="1" applyFill="1" applyBorder="1" applyAlignment="1">
      <alignment horizontal="center" vertical="top" wrapText="1"/>
    </xf>
    <xf numFmtId="0" fontId="16" fillId="0" borderId="1" xfId="0" applyFont="1" applyBorder="1"/>
    <xf numFmtId="0" fontId="16" fillId="0" borderId="1" xfId="0" applyFont="1" applyBorder="1" applyAlignment="1">
      <alignment horizontal="right"/>
    </xf>
    <xf numFmtId="0" fontId="9" fillId="6" borderId="1" xfId="0" applyFont="1" applyFill="1" applyBorder="1" applyAlignment="1">
      <alignment vertical="center"/>
    </xf>
    <xf numFmtId="0" fontId="0" fillId="0" borderId="9" xfId="0" applyBorder="1"/>
    <xf numFmtId="0" fontId="9" fillId="6" borderId="1" xfId="0" applyFont="1" applyFill="1" applyBorder="1" applyAlignment="1">
      <alignment horizontal="left" vertical="center"/>
    </xf>
    <xf numFmtId="0" fontId="22" fillId="0" borderId="0" xfId="0" applyFont="1"/>
    <xf numFmtId="9" fontId="23" fillId="0" borderId="0" xfId="1" applyFont="1" applyAlignment="1">
      <alignment vertical="center"/>
    </xf>
    <xf numFmtId="168" fontId="6" fillId="4" borderId="2" xfId="1" applyNumberFormat="1" applyFont="1" applyFill="1" applyBorder="1" applyAlignment="1">
      <alignment horizontal="center" vertical="center"/>
    </xf>
    <xf numFmtId="0" fontId="3" fillId="0" borderId="0" xfId="0" quotePrefix="1" applyFont="1" applyAlignment="1">
      <alignment vertical="top" wrapText="1"/>
    </xf>
    <xf numFmtId="0" fontId="18" fillId="0" borderId="0" xfId="0" applyFont="1" applyAlignment="1">
      <alignment vertical="center"/>
    </xf>
    <xf numFmtId="0" fontId="17" fillId="0" borderId="0" xfId="0" applyFont="1" applyAlignment="1">
      <alignment vertical="center"/>
    </xf>
    <xf numFmtId="3" fontId="5" fillId="4" borderId="2" xfId="2" applyNumberFormat="1" applyFont="1" applyFill="1" applyBorder="1" applyAlignment="1">
      <alignment horizontal="left" vertical="center" indent="1"/>
    </xf>
    <xf numFmtId="3" fontId="5" fillId="3" borderId="15" xfId="2" applyNumberFormat="1" applyFont="1" applyFill="1" applyBorder="1" applyAlignment="1">
      <alignment horizontal="left" vertical="center" indent="1"/>
    </xf>
    <xf numFmtId="0" fontId="5" fillId="0" borderId="0" xfId="8" applyFont="1" applyAlignment="1">
      <alignment vertical="center"/>
    </xf>
    <xf numFmtId="0" fontId="24" fillId="0" borderId="16" xfId="8" applyFont="1" applyBorder="1" applyAlignment="1">
      <alignment horizontal="center" vertical="center"/>
    </xf>
    <xf numFmtId="0" fontId="24" fillId="0" borderId="0" xfId="8" applyFont="1" applyAlignment="1">
      <alignment vertical="center"/>
    </xf>
    <xf numFmtId="0" fontId="5" fillId="2" borderId="0" xfId="8" applyFont="1" applyFill="1" applyAlignment="1">
      <alignment horizontal="left" vertical="center" indent="1"/>
    </xf>
    <xf numFmtId="0" fontId="24" fillId="0" borderId="0" xfId="8" applyFont="1" applyAlignment="1">
      <alignment horizontal="left" vertical="center" wrapText="1" indent="1"/>
    </xf>
    <xf numFmtId="0" fontId="24" fillId="0" borderId="0" xfId="8" applyFont="1" applyAlignment="1">
      <alignment vertical="center" wrapText="1"/>
    </xf>
    <xf numFmtId="0" fontId="25" fillId="0" borderId="0" xfId="0" applyFont="1" applyAlignment="1">
      <alignment horizontal="left" vertical="center" wrapText="1"/>
    </xf>
    <xf numFmtId="166" fontId="0" fillId="2" borderId="1" xfId="4" applyNumberFormat="1" applyFont="1" applyFill="1" applyBorder="1" applyProtection="1"/>
    <xf numFmtId="3" fontId="0" fillId="2" borderId="1" xfId="0" applyNumberFormat="1" applyFill="1" applyBorder="1" applyAlignment="1">
      <alignment vertical="center"/>
    </xf>
    <xf numFmtId="0" fontId="0" fillId="2" borderId="1" xfId="0" applyFill="1" applyBorder="1" applyAlignment="1">
      <alignment horizontal="right"/>
    </xf>
    <xf numFmtId="10" fontId="0" fillId="2" borderId="1" xfId="3" applyNumberFormat="1" applyFont="1" applyFill="1" applyBorder="1" applyProtection="1"/>
    <xf numFmtId="2" fontId="0" fillId="2" borderId="1" xfId="0" applyNumberFormat="1" applyFill="1" applyBorder="1" applyAlignment="1">
      <alignment horizontal="right"/>
    </xf>
    <xf numFmtId="0" fontId="25" fillId="0" borderId="0" xfId="0" quotePrefix="1" applyFont="1" applyAlignment="1">
      <alignment horizontal="left" vertical="center" wrapText="1"/>
    </xf>
    <xf numFmtId="0" fontId="25" fillId="0" borderId="0" xfId="0" applyFont="1" applyAlignment="1">
      <alignment horizontal="left" vertical="center"/>
    </xf>
    <xf numFmtId="0" fontId="25" fillId="0" borderId="0" xfId="0" quotePrefix="1" applyFont="1" applyAlignment="1">
      <alignment vertical="center" wrapText="1"/>
    </xf>
    <xf numFmtId="9" fontId="6" fillId="3" borderId="2" xfId="1" applyFont="1" applyFill="1" applyBorder="1" applyAlignment="1" applyProtection="1">
      <alignment horizontal="center" vertical="center"/>
      <protection locked="0"/>
    </xf>
    <xf numFmtId="3" fontId="6" fillId="3" borderId="2" xfId="4" applyNumberFormat="1" applyFont="1" applyFill="1" applyBorder="1" applyAlignment="1" applyProtection="1">
      <alignment horizontal="center" vertical="center"/>
      <protection locked="0"/>
    </xf>
    <xf numFmtId="169" fontId="6" fillId="3" borderId="2" xfId="2" applyNumberFormat="1" applyFont="1" applyFill="1" applyBorder="1" applyAlignment="1" applyProtection="1">
      <alignment horizontal="center" vertical="center"/>
      <protection locked="0"/>
    </xf>
    <xf numFmtId="169" fontId="6" fillId="3" borderId="4" xfId="2" applyNumberFormat="1" applyFont="1" applyFill="1" applyBorder="1" applyAlignment="1" applyProtection="1">
      <alignment horizontal="center" vertical="center"/>
      <protection locked="0"/>
    </xf>
    <xf numFmtId="10" fontId="6" fillId="4" borderId="2" xfId="1" applyNumberFormat="1" applyFont="1" applyFill="1" applyBorder="1" applyAlignment="1">
      <alignment horizontal="center" vertical="center"/>
    </xf>
    <xf numFmtId="169" fontId="6" fillId="4" borderId="4" xfId="2" applyNumberFormat="1" applyFont="1" applyFill="1" applyBorder="1" applyAlignment="1">
      <alignment horizontal="center" vertical="center"/>
    </xf>
    <xf numFmtId="169" fontId="6" fillId="4" borderId="2" xfId="2" applyNumberFormat="1" applyFont="1" applyFill="1" applyBorder="1" applyAlignment="1">
      <alignment horizontal="center" vertical="center"/>
    </xf>
    <xf numFmtId="0" fontId="24" fillId="0" borderId="14" xfId="8" applyFont="1" applyBorder="1" applyAlignment="1">
      <alignment horizontal="left" vertical="center" wrapText="1"/>
    </xf>
    <xf numFmtId="0" fontId="3" fillId="0" borderId="0" xfId="0" quotePrefix="1" applyFont="1" applyAlignment="1">
      <alignment horizontal="left" vertical="top" wrapText="1"/>
    </xf>
    <xf numFmtId="0" fontId="9" fillId="6" borderId="10" xfId="0" applyFont="1" applyFill="1" applyBorder="1" applyAlignment="1">
      <alignment horizontal="center" vertical="center"/>
    </xf>
    <xf numFmtId="0" fontId="9" fillId="6" borderId="11"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1" xfId="0" applyFont="1" applyFill="1" applyBorder="1" applyAlignment="1">
      <alignment horizontal="center" vertical="center"/>
    </xf>
  </cellXfs>
  <cellStyles count="12">
    <cellStyle name="Comma" xfId="4" builtinId="3"/>
    <cellStyle name="Comma 2" xfId="6" xr:uid="{1AC4C5B1-6BEF-40CE-823B-EB34DFFAB2EA}"/>
    <cellStyle name="Comma 2 2" xfId="9" xr:uid="{4E38711A-8766-4880-8E69-0E7E5274D008}"/>
    <cellStyle name="Comma 3" xfId="11" xr:uid="{AAD5CF5D-D355-4FEB-BE64-B8EFF6BF0091}"/>
    <cellStyle name="Normal" xfId="0" builtinId="0"/>
    <cellStyle name="Normal 2" xfId="2" xr:uid="{678ACFC6-3CDB-4916-9E0C-9ACE4830686B}"/>
    <cellStyle name="Normal 3" xfId="8" xr:uid="{5E167022-2C46-4457-9FDD-7D513FF0C636}"/>
    <cellStyle name="Normal 3 2" xfId="10" xr:uid="{FB617E1F-1CC8-43A3-9F6A-16518D437A95}"/>
    <cellStyle name="Normal 4" xfId="5" xr:uid="{FB991FAD-DE87-4123-9387-9F47ECA6FBF4}"/>
    <cellStyle name="Per cent" xfId="1" builtinId="5"/>
    <cellStyle name="Per cent 2" xfId="3" xr:uid="{D5E49272-41B6-4934-8518-0D00FB00AFC1}"/>
    <cellStyle name="Percent 2" xfId="7" xr:uid="{BBEB2E4A-ED22-42CC-BB6D-9934A6A95A16}"/>
  </cellStyles>
  <dxfs count="133">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ont>
        <color rgb="FF00B050"/>
      </font>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ont>
        <color rgb="FF00B050"/>
      </font>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ont>
        <color rgb="FF00B050"/>
      </font>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ont>
        <color rgb="FF00B050"/>
      </font>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ont>
        <color rgb="FF00B050"/>
      </font>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ont>
        <color rgb="FF00B050"/>
      </font>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ill>
        <patternFill patternType="darkUp">
          <bgColor theme="7" tint="0.59996337778862885"/>
        </patternFill>
      </fill>
    </dxf>
    <dxf>
      <font>
        <color rgb="FF00B050"/>
      </font>
    </dxf>
  </dxfs>
  <tableStyles count="0" defaultTableStyle="TableStyleMedium2" defaultPivotStyle="PivotStyleLight16"/>
  <colors>
    <mruColors>
      <color rgb="FFFF5050"/>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6</xdr:col>
      <xdr:colOff>204356</xdr:colOff>
      <xdr:row>18</xdr:row>
      <xdr:rowOff>57150</xdr:rowOff>
    </xdr:from>
    <xdr:to>
      <xdr:col>8</xdr:col>
      <xdr:colOff>308265</xdr:colOff>
      <xdr:row>25</xdr:row>
      <xdr:rowOff>93518</xdr:rowOff>
    </xdr:to>
    <xdr:sp macro="" textlink="">
      <xdr:nvSpPr>
        <xdr:cNvPr id="2" name="Rectangle: Rounded Corners 1">
          <a:extLst>
            <a:ext uri="{FF2B5EF4-FFF2-40B4-BE49-F238E27FC236}">
              <a16:creationId xmlns:a16="http://schemas.microsoft.com/office/drawing/2014/main" id="{E6998335-7D3E-4A13-8674-19012FE821DA}"/>
            </a:ext>
          </a:extLst>
        </xdr:cNvPr>
        <xdr:cNvSpPr/>
      </xdr:nvSpPr>
      <xdr:spPr>
        <a:xfrm>
          <a:off x="11015231" y="4486275"/>
          <a:ext cx="4318722" cy="774556"/>
        </a:xfrm>
        <a:prstGeom prst="roundRect">
          <a:avLst/>
        </a:prstGeom>
        <a:solidFill>
          <a:schemeClr val="accent4">
            <a:lumMod val="20000"/>
            <a:lumOff val="80000"/>
          </a:schemeClr>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baseline="0">
              <a:solidFill>
                <a:sysClr val="windowText" lastClr="000000"/>
              </a:solidFill>
            </a:rPr>
            <a:t>High &amp; Low Albumin will be awarded together. Therefore a supplier's maximum award will be determined by the minimum of the two entries in the separate tabs</a:t>
          </a:r>
          <a:endParaRPr lang="en-GB" sz="1100">
            <a:solidFill>
              <a:sysClr val="windowText" lastClr="000000"/>
            </a:solidFill>
          </a:endParaRPr>
        </a:p>
      </xdr:txBody>
    </xdr:sp>
    <xdr:clientData/>
  </xdr:twoCellAnchor>
  <xdr:twoCellAnchor>
    <xdr:from>
      <xdr:col>1</xdr:col>
      <xdr:colOff>0</xdr:colOff>
      <xdr:row>15</xdr:row>
      <xdr:rowOff>47624</xdr:rowOff>
    </xdr:from>
    <xdr:to>
      <xdr:col>4</xdr:col>
      <xdr:colOff>0</xdr:colOff>
      <xdr:row>15</xdr:row>
      <xdr:rowOff>940593</xdr:rowOff>
    </xdr:to>
    <xdr:sp macro="" textlink="">
      <xdr:nvSpPr>
        <xdr:cNvPr id="5" name="Rectangle: Rounded Corners 4">
          <a:extLst>
            <a:ext uri="{FF2B5EF4-FFF2-40B4-BE49-F238E27FC236}">
              <a16:creationId xmlns:a16="http://schemas.microsoft.com/office/drawing/2014/main" id="{F4A8786D-94FA-4AF6-BB0C-202284E617CC}"/>
            </a:ext>
          </a:extLst>
        </xdr:cNvPr>
        <xdr:cNvSpPr/>
      </xdr:nvSpPr>
      <xdr:spPr>
        <a:xfrm>
          <a:off x="273844" y="3083718"/>
          <a:ext cx="6322219" cy="892969"/>
        </a:xfrm>
        <a:prstGeom prst="roundRect">
          <a:avLst/>
        </a:prstGeom>
        <a:solidFill>
          <a:schemeClr val="accent4">
            <a:lumMod val="20000"/>
            <a:lumOff val="80000"/>
          </a:schemeClr>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a:solidFill>
                <a:sysClr val="windowText" lastClr="000000"/>
              </a:solidFill>
              <a:effectLst/>
              <a:latin typeface="+mn-lt"/>
              <a:ea typeface="+mn-ea"/>
              <a:cs typeface="+mn-cs"/>
            </a:rPr>
            <a:t>Offerors are required to submit a Reserve Price for each Lot they wish to be considered for. The Reserve Price will not be included in the evaluation, but may be utilised, as indicated in the ITO, if the Offeror is </a:t>
          </a:r>
          <a:r>
            <a:rPr lang="en-GB" sz="1100" u="sng">
              <a:solidFill>
                <a:sysClr val="windowText" lastClr="000000"/>
              </a:solidFill>
              <a:effectLst/>
              <a:latin typeface="+mn-lt"/>
              <a:ea typeface="+mn-ea"/>
              <a:cs typeface="+mn-cs"/>
            </a:rPr>
            <a:t>not</a:t>
          </a:r>
          <a:r>
            <a:rPr lang="en-GB" sz="1100">
              <a:solidFill>
                <a:sysClr val="windowText" lastClr="000000"/>
              </a:solidFill>
              <a:effectLst/>
              <a:latin typeface="+mn-lt"/>
              <a:ea typeface="+mn-ea"/>
              <a:cs typeface="+mn-cs"/>
            </a:rPr>
            <a:t> awarded a market share but quantities of their specific products are required. </a:t>
          </a:r>
        </a:p>
        <a:p>
          <a:pPr algn="l"/>
          <a:r>
            <a:rPr lang="en-GB" sz="1100">
              <a:solidFill>
                <a:sysClr val="windowText" lastClr="000000"/>
              </a:solidFill>
              <a:effectLst/>
              <a:latin typeface="+mn-lt"/>
              <a:ea typeface="+mn-ea"/>
              <a:cs typeface="+mn-cs"/>
            </a:rPr>
            <a:t>The Reserve Price must be no greater than the highest price offered for any market share band.</a:t>
          </a:r>
          <a:endParaRPr lang="en-GB"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152400</xdr:colOff>
      <xdr:row>18</xdr:row>
      <xdr:rowOff>85725</xdr:rowOff>
    </xdr:from>
    <xdr:to>
      <xdr:col>8</xdr:col>
      <xdr:colOff>256309</xdr:colOff>
      <xdr:row>25</xdr:row>
      <xdr:rowOff>122093</xdr:rowOff>
    </xdr:to>
    <xdr:sp macro="" textlink="">
      <xdr:nvSpPr>
        <xdr:cNvPr id="3" name="Rectangle: Rounded Corners 2">
          <a:extLst>
            <a:ext uri="{FF2B5EF4-FFF2-40B4-BE49-F238E27FC236}">
              <a16:creationId xmlns:a16="http://schemas.microsoft.com/office/drawing/2014/main" id="{ABAC2181-8822-4A43-A5A3-34B89620449E}"/>
            </a:ext>
          </a:extLst>
        </xdr:cNvPr>
        <xdr:cNvSpPr/>
      </xdr:nvSpPr>
      <xdr:spPr>
        <a:xfrm>
          <a:off x="10001250" y="2828925"/>
          <a:ext cx="4009159" cy="779318"/>
        </a:xfrm>
        <a:prstGeom prst="roundRect">
          <a:avLst/>
        </a:prstGeom>
        <a:solidFill>
          <a:schemeClr val="accent4">
            <a:lumMod val="20000"/>
            <a:lumOff val="80000"/>
          </a:schemeClr>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baseline="0">
              <a:solidFill>
                <a:sysClr val="windowText" lastClr="000000"/>
              </a:solidFill>
            </a:rPr>
            <a:t>High &amp; Low Albumin will be awarded together. Therefore a supplier's maximum award will be determined by the minimum of the two entries in the separate tabs</a:t>
          </a:r>
          <a:endParaRPr lang="en-GB" sz="1100">
            <a:solidFill>
              <a:sysClr val="windowText" lastClr="000000"/>
            </a:solidFill>
          </a:endParaRPr>
        </a:p>
      </xdr:txBody>
    </xdr:sp>
    <xdr:clientData/>
  </xdr:twoCellAnchor>
  <xdr:twoCellAnchor>
    <xdr:from>
      <xdr:col>1</xdr:col>
      <xdr:colOff>0</xdr:colOff>
      <xdr:row>15</xdr:row>
      <xdr:rowOff>47624</xdr:rowOff>
    </xdr:from>
    <xdr:to>
      <xdr:col>4</xdr:col>
      <xdr:colOff>0</xdr:colOff>
      <xdr:row>15</xdr:row>
      <xdr:rowOff>940593</xdr:rowOff>
    </xdr:to>
    <xdr:sp macro="" textlink="">
      <xdr:nvSpPr>
        <xdr:cNvPr id="2" name="Rectangle: Rounded Corners 1">
          <a:extLst>
            <a:ext uri="{FF2B5EF4-FFF2-40B4-BE49-F238E27FC236}">
              <a16:creationId xmlns:a16="http://schemas.microsoft.com/office/drawing/2014/main" id="{66126290-E7A1-47F1-B075-7EF115CAE3C6}"/>
            </a:ext>
          </a:extLst>
        </xdr:cNvPr>
        <xdr:cNvSpPr/>
      </xdr:nvSpPr>
      <xdr:spPr>
        <a:xfrm>
          <a:off x="273844" y="3274218"/>
          <a:ext cx="6322219" cy="892969"/>
        </a:xfrm>
        <a:prstGeom prst="roundRect">
          <a:avLst/>
        </a:prstGeom>
        <a:solidFill>
          <a:schemeClr val="accent4">
            <a:lumMod val="20000"/>
            <a:lumOff val="80000"/>
          </a:schemeClr>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a:solidFill>
                <a:sysClr val="windowText" lastClr="000000"/>
              </a:solidFill>
              <a:effectLst/>
              <a:latin typeface="+mn-lt"/>
              <a:ea typeface="+mn-ea"/>
              <a:cs typeface="+mn-cs"/>
            </a:rPr>
            <a:t>Offerors are required to submit a Reserve Price for each Lot they wish to be considered for. The Reserve Price will not be included in the evaluation, but may be utilised, as indicated in the ITO, if the Offeror is </a:t>
          </a:r>
          <a:r>
            <a:rPr lang="en-GB" sz="1100" u="sng">
              <a:solidFill>
                <a:sysClr val="windowText" lastClr="000000"/>
              </a:solidFill>
              <a:effectLst/>
              <a:latin typeface="+mn-lt"/>
              <a:ea typeface="+mn-ea"/>
              <a:cs typeface="+mn-cs"/>
            </a:rPr>
            <a:t>not</a:t>
          </a:r>
          <a:r>
            <a:rPr lang="en-GB" sz="1100">
              <a:solidFill>
                <a:sysClr val="windowText" lastClr="000000"/>
              </a:solidFill>
              <a:effectLst/>
              <a:latin typeface="+mn-lt"/>
              <a:ea typeface="+mn-ea"/>
              <a:cs typeface="+mn-cs"/>
            </a:rPr>
            <a:t> awarded a market share but quantities of their specific products are required. </a:t>
          </a:r>
        </a:p>
        <a:p>
          <a:pPr algn="l"/>
          <a:r>
            <a:rPr lang="en-GB" sz="1100">
              <a:solidFill>
                <a:sysClr val="windowText" lastClr="000000"/>
              </a:solidFill>
              <a:effectLst/>
              <a:latin typeface="+mn-lt"/>
              <a:ea typeface="+mn-ea"/>
              <a:cs typeface="+mn-cs"/>
            </a:rPr>
            <a:t>The Reserve Price must be no greater than the highest price offered for any market share band.</a:t>
          </a:r>
          <a:endParaRPr lang="en-GB"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15</xdr:row>
      <xdr:rowOff>47624</xdr:rowOff>
    </xdr:from>
    <xdr:to>
      <xdr:col>4</xdr:col>
      <xdr:colOff>0</xdr:colOff>
      <xdr:row>15</xdr:row>
      <xdr:rowOff>940593</xdr:rowOff>
    </xdr:to>
    <xdr:sp macro="" textlink="">
      <xdr:nvSpPr>
        <xdr:cNvPr id="2" name="Rectangle: Rounded Corners 1">
          <a:extLst>
            <a:ext uri="{FF2B5EF4-FFF2-40B4-BE49-F238E27FC236}">
              <a16:creationId xmlns:a16="http://schemas.microsoft.com/office/drawing/2014/main" id="{DDAA68FE-F4EA-41D9-956F-A1B60E5B5ED7}"/>
            </a:ext>
          </a:extLst>
        </xdr:cNvPr>
        <xdr:cNvSpPr/>
      </xdr:nvSpPr>
      <xdr:spPr>
        <a:xfrm>
          <a:off x="273844" y="3083718"/>
          <a:ext cx="6322219" cy="892969"/>
        </a:xfrm>
        <a:prstGeom prst="roundRect">
          <a:avLst/>
        </a:prstGeom>
        <a:solidFill>
          <a:schemeClr val="accent4">
            <a:lumMod val="20000"/>
            <a:lumOff val="80000"/>
          </a:schemeClr>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a:solidFill>
                <a:sysClr val="windowText" lastClr="000000"/>
              </a:solidFill>
              <a:effectLst/>
              <a:latin typeface="+mn-lt"/>
              <a:ea typeface="+mn-ea"/>
              <a:cs typeface="+mn-cs"/>
            </a:rPr>
            <a:t>Offerors are required to submit a Reserve Price for each Lot they wish to be considered for. The Reserve Price will not be included in the evaluation, but may be utilised, as indicated in the ITO, if the Offeror is </a:t>
          </a:r>
          <a:r>
            <a:rPr lang="en-GB" sz="1100" u="sng">
              <a:solidFill>
                <a:sysClr val="windowText" lastClr="000000"/>
              </a:solidFill>
              <a:effectLst/>
              <a:latin typeface="+mn-lt"/>
              <a:ea typeface="+mn-ea"/>
              <a:cs typeface="+mn-cs"/>
            </a:rPr>
            <a:t>not</a:t>
          </a:r>
          <a:r>
            <a:rPr lang="en-GB" sz="1100">
              <a:solidFill>
                <a:sysClr val="windowText" lastClr="000000"/>
              </a:solidFill>
              <a:effectLst/>
              <a:latin typeface="+mn-lt"/>
              <a:ea typeface="+mn-ea"/>
              <a:cs typeface="+mn-cs"/>
            </a:rPr>
            <a:t> awarded a market share but quantities of their specific products are required. </a:t>
          </a:r>
        </a:p>
        <a:p>
          <a:pPr algn="l"/>
          <a:r>
            <a:rPr lang="en-GB" sz="1100">
              <a:solidFill>
                <a:sysClr val="windowText" lastClr="000000"/>
              </a:solidFill>
              <a:effectLst/>
              <a:latin typeface="+mn-lt"/>
              <a:ea typeface="+mn-ea"/>
              <a:cs typeface="+mn-cs"/>
            </a:rPr>
            <a:t>The Reserve Price must be no greater than the highest price offered for any market share band.</a:t>
          </a:r>
          <a:endParaRPr lang="en-GB"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15</xdr:row>
      <xdr:rowOff>47624</xdr:rowOff>
    </xdr:from>
    <xdr:to>
      <xdr:col>4</xdr:col>
      <xdr:colOff>0</xdr:colOff>
      <xdr:row>15</xdr:row>
      <xdr:rowOff>940593</xdr:rowOff>
    </xdr:to>
    <xdr:sp macro="" textlink="">
      <xdr:nvSpPr>
        <xdr:cNvPr id="2" name="Rectangle: Rounded Corners 1">
          <a:extLst>
            <a:ext uri="{FF2B5EF4-FFF2-40B4-BE49-F238E27FC236}">
              <a16:creationId xmlns:a16="http://schemas.microsoft.com/office/drawing/2014/main" id="{D5A6E936-6E52-4EC5-BB2E-02C46002683F}"/>
            </a:ext>
          </a:extLst>
        </xdr:cNvPr>
        <xdr:cNvSpPr/>
      </xdr:nvSpPr>
      <xdr:spPr>
        <a:xfrm>
          <a:off x="273844" y="3083718"/>
          <a:ext cx="6322219" cy="892969"/>
        </a:xfrm>
        <a:prstGeom prst="roundRect">
          <a:avLst/>
        </a:prstGeom>
        <a:solidFill>
          <a:schemeClr val="accent4">
            <a:lumMod val="20000"/>
            <a:lumOff val="80000"/>
          </a:schemeClr>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a:solidFill>
                <a:sysClr val="windowText" lastClr="000000"/>
              </a:solidFill>
              <a:effectLst/>
              <a:latin typeface="+mn-lt"/>
              <a:ea typeface="+mn-ea"/>
              <a:cs typeface="+mn-cs"/>
            </a:rPr>
            <a:t>Offerors are required to submit a Reserve Price for each Lot they wish to be considered for. The Reserve Price will not be included in the evaluation, but may be utilised, as indicated in the ITO, if the Offeror is </a:t>
          </a:r>
          <a:r>
            <a:rPr lang="en-GB" sz="1100" u="sng">
              <a:solidFill>
                <a:sysClr val="windowText" lastClr="000000"/>
              </a:solidFill>
              <a:effectLst/>
              <a:latin typeface="+mn-lt"/>
              <a:ea typeface="+mn-ea"/>
              <a:cs typeface="+mn-cs"/>
            </a:rPr>
            <a:t>not</a:t>
          </a:r>
          <a:r>
            <a:rPr lang="en-GB" sz="1100">
              <a:solidFill>
                <a:sysClr val="windowText" lastClr="000000"/>
              </a:solidFill>
              <a:effectLst/>
              <a:latin typeface="+mn-lt"/>
              <a:ea typeface="+mn-ea"/>
              <a:cs typeface="+mn-cs"/>
            </a:rPr>
            <a:t> awarded a market share but quantities of their specific products are required. </a:t>
          </a:r>
        </a:p>
        <a:p>
          <a:pPr algn="l"/>
          <a:r>
            <a:rPr lang="en-GB" sz="1100">
              <a:solidFill>
                <a:sysClr val="windowText" lastClr="000000"/>
              </a:solidFill>
              <a:effectLst/>
              <a:latin typeface="+mn-lt"/>
              <a:ea typeface="+mn-ea"/>
              <a:cs typeface="+mn-cs"/>
            </a:rPr>
            <a:t>The Reserve Price must be no greater than the highest price offered for any market share band.</a:t>
          </a:r>
          <a:endParaRPr lang="en-GB"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15</xdr:row>
      <xdr:rowOff>47624</xdr:rowOff>
    </xdr:from>
    <xdr:to>
      <xdr:col>4</xdr:col>
      <xdr:colOff>0</xdr:colOff>
      <xdr:row>15</xdr:row>
      <xdr:rowOff>940593</xdr:rowOff>
    </xdr:to>
    <xdr:sp macro="" textlink="">
      <xdr:nvSpPr>
        <xdr:cNvPr id="2" name="Rectangle: Rounded Corners 1">
          <a:extLst>
            <a:ext uri="{FF2B5EF4-FFF2-40B4-BE49-F238E27FC236}">
              <a16:creationId xmlns:a16="http://schemas.microsoft.com/office/drawing/2014/main" id="{775D141D-04A8-4B23-A46A-273EA9AC10E8}"/>
            </a:ext>
          </a:extLst>
        </xdr:cNvPr>
        <xdr:cNvSpPr/>
      </xdr:nvSpPr>
      <xdr:spPr>
        <a:xfrm>
          <a:off x="273844" y="3083718"/>
          <a:ext cx="6322219" cy="892969"/>
        </a:xfrm>
        <a:prstGeom prst="roundRect">
          <a:avLst/>
        </a:prstGeom>
        <a:solidFill>
          <a:schemeClr val="accent4">
            <a:lumMod val="20000"/>
            <a:lumOff val="80000"/>
          </a:schemeClr>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a:solidFill>
                <a:sysClr val="windowText" lastClr="000000"/>
              </a:solidFill>
              <a:effectLst/>
              <a:latin typeface="+mn-lt"/>
              <a:ea typeface="+mn-ea"/>
              <a:cs typeface="+mn-cs"/>
            </a:rPr>
            <a:t>Offerors are required to submit a Reserve Price for each Lot they wish to be considered for. The Reserve Price will not be included in the evaluation, but may be utilised, as indicated in the ITO, if the Offeror is </a:t>
          </a:r>
          <a:r>
            <a:rPr lang="en-GB" sz="1100" u="sng">
              <a:solidFill>
                <a:sysClr val="windowText" lastClr="000000"/>
              </a:solidFill>
              <a:effectLst/>
              <a:latin typeface="+mn-lt"/>
              <a:ea typeface="+mn-ea"/>
              <a:cs typeface="+mn-cs"/>
            </a:rPr>
            <a:t>not</a:t>
          </a:r>
          <a:r>
            <a:rPr lang="en-GB" sz="1100">
              <a:solidFill>
                <a:sysClr val="windowText" lastClr="000000"/>
              </a:solidFill>
              <a:effectLst/>
              <a:latin typeface="+mn-lt"/>
              <a:ea typeface="+mn-ea"/>
              <a:cs typeface="+mn-cs"/>
            </a:rPr>
            <a:t> awarded a market share but quantities of their specific products are required. </a:t>
          </a:r>
        </a:p>
        <a:p>
          <a:pPr algn="l"/>
          <a:r>
            <a:rPr lang="en-GB" sz="1100">
              <a:solidFill>
                <a:sysClr val="windowText" lastClr="000000"/>
              </a:solidFill>
              <a:effectLst/>
              <a:latin typeface="+mn-lt"/>
              <a:ea typeface="+mn-ea"/>
              <a:cs typeface="+mn-cs"/>
            </a:rPr>
            <a:t>The Reserve Price must be no greater than the highest price offered for any market share band.</a:t>
          </a:r>
          <a:endParaRPr lang="en-GB"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15</xdr:row>
      <xdr:rowOff>47624</xdr:rowOff>
    </xdr:from>
    <xdr:to>
      <xdr:col>4</xdr:col>
      <xdr:colOff>0</xdr:colOff>
      <xdr:row>15</xdr:row>
      <xdr:rowOff>940593</xdr:rowOff>
    </xdr:to>
    <xdr:sp macro="" textlink="">
      <xdr:nvSpPr>
        <xdr:cNvPr id="2" name="Rectangle: Rounded Corners 1">
          <a:extLst>
            <a:ext uri="{FF2B5EF4-FFF2-40B4-BE49-F238E27FC236}">
              <a16:creationId xmlns:a16="http://schemas.microsoft.com/office/drawing/2014/main" id="{4072E1FE-C6D7-4AD7-90D7-61362D47E1BB}"/>
            </a:ext>
          </a:extLst>
        </xdr:cNvPr>
        <xdr:cNvSpPr/>
      </xdr:nvSpPr>
      <xdr:spPr>
        <a:xfrm>
          <a:off x="273844" y="3083718"/>
          <a:ext cx="6322219" cy="892969"/>
        </a:xfrm>
        <a:prstGeom prst="roundRect">
          <a:avLst/>
        </a:prstGeom>
        <a:solidFill>
          <a:schemeClr val="accent4">
            <a:lumMod val="20000"/>
            <a:lumOff val="80000"/>
          </a:schemeClr>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a:solidFill>
                <a:sysClr val="windowText" lastClr="000000"/>
              </a:solidFill>
              <a:effectLst/>
              <a:latin typeface="+mn-lt"/>
              <a:ea typeface="+mn-ea"/>
              <a:cs typeface="+mn-cs"/>
            </a:rPr>
            <a:t>Offerors are required to submit a Reserve Price for each Lot they wish to be considered for. The Reserve Price will not be included in the evaluation, but may be utilised, as indicated in the ITO, if the Offeror is </a:t>
          </a:r>
          <a:r>
            <a:rPr lang="en-GB" sz="1100" u="sng">
              <a:solidFill>
                <a:sysClr val="windowText" lastClr="000000"/>
              </a:solidFill>
              <a:effectLst/>
              <a:latin typeface="+mn-lt"/>
              <a:ea typeface="+mn-ea"/>
              <a:cs typeface="+mn-cs"/>
            </a:rPr>
            <a:t>not</a:t>
          </a:r>
          <a:r>
            <a:rPr lang="en-GB" sz="1100">
              <a:solidFill>
                <a:sysClr val="windowText" lastClr="000000"/>
              </a:solidFill>
              <a:effectLst/>
              <a:latin typeface="+mn-lt"/>
              <a:ea typeface="+mn-ea"/>
              <a:cs typeface="+mn-cs"/>
            </a:rPr>
            <a:t> awarded a market share but quantities of their specific products are required. </a:t>
          </a:r>
        </a:p>
        <a:p>
          <a:pPr algn="l"/>
          <a:r>
            <a:rPr lang="en-GB" sz="1100">
              <a:solidFill>
                <a:sysClr val="windowText" lastClr="000000"/>
              </a:solidFill>
              <a:effectLst/>
              <a:latin typeface="+mn-lt"/>
              <a:ea typeface="+mn-ea"/>
              <a:cs typeface="+mn-cs"/>
            </a:rPr>
            <a:t>The Reserve Price must be no greater than the highest price offered for any market share band.</a:t>
          </a:r>
          <a:endParaRPr lang="en-GB"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228600</xdr:colOff>
      <xdr:row>22</xdr:row>
      <xdr:rowOff>104775</xdr:rowOff>
    </xdr:from>
    <xdr:to>
      <xdr:col>8</xdr:col>
      <xdr:colOff>326906</xdr:colOff>
      <xdr:row>24</xdr:row>
      <xdr:rowOff>123825</xdr:rowOff>
    </xdr:to>
    <xdr:sp macro="" textlink="">
      <xdr:nvSpPr>
        <xdr:cNvPr id="3" name="Rectangle: Rounded Corners 2">
          <a:extLst>
            <a:ext uri="{FF2B5EF4-FFF2-40B4-BE49-F238E27FC236}">
              <a16:creationId xmlns:a16="http://schemas.microsoft.com/office/drawing/2014/main" id="{D24FE822-1A91-4B42-9896-6E34915BE8AB}"/>
            </a:ext>
          </a:extLst>
        </xdr:cNvPr>
        <xdr:cNvSpPr/>
      </xdr:nvSpPr>
      <xdr:spPr>
        <a:xfrm>
          <a:off x="10267950" y="2838450"/>
          <a:ext cx="4003556" cy="590550"/>
        </a:xfrm>
        <a:prstGeom prst="roundRect">
          <a:avLst/>
        </a:prstGeom>
        <a:solidFill>
          <a:srgbClr val="FFC000"/>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b="0" baseline="0">
              <a:solidFill>
                <a:sysClr val="windowText" lastClr="000000"/>
              </a:solidFill>
            </a:rPr>
            <a:t>Is the demand correct in iu? Or needs to be multiplied by a number?</a:t>
          </a:r>
          <a:endParaRPr lang="en-GB" sz="1100">
            <a:solidFill>
              <a:sysClr val="windowText" lastClr="000000"/>
            </a:solidFill>
          </a:endParaRPr>
        </a:p>
      </xdr:txBody>
    </xdr:sp>
    <xdr:clientData/>
  </xdr:twoCellAnchor>
  <xdr:twoCellAnchor>
    <xdr:from>
      <xdr:col>1</xdr:col>
      <xdr:colOff>0</xdr:colOff>
      <xdr:row>15</xdr:row>
      <xdr:rowOff>47624</xdr:rowOff>
    </xdr:from>
    <xdr:to>
      <xdr:col>4</xdr:col>
      <xdr:colOff>0</xdr:colOff>
      <xdr:row>15</xdr:row>
      <xdr:rowOff>940593</xdr:rowOff>
    </xdr:to>
    <xdr:sp macro="" textlink="">
      <xdr:nvSpPr>
        <xdr:cNvPr id="2" name="Rectangle: Rounded Corners 1">
          <a:extLst>
            <a:ext uri="{FF2B5EF4-FFF2-40B4-BE49-F238E27FC236}">
              <a16:creationId xmlns:a16="http://schemas.microsoft.com/office/drawing/2014/main" id="{53B56F10-82F9-489A-8E9D-2C8C0D6B9D98}"/>
            </a:ext>
          </a:extLst>
        </xdr:cNvPr>
        <xdr:cNvSpPr/>
      </xdr:nvSpPr>
      <xdr:spPr>
        <a:xfrm>
          <a:off x="273844" y="3083718"/>
          <a:ext cx="6322219" cy="892969"/>
        </a:xfrm>
        <a:prstGeom prst="roundRect">
          <a:avLst/>
        </a:prstGeom>
        <a:solidFill>
          <a:schemeClr val="accent4">
            <a:lumMod val="20000"/>
            <a:lumOff val="80000"/>
          </a:schemeClr>
        </a:solidFill>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r>
            <a:rPr lang="en-GB" sz="1100" b="1">
              <a:solidFill>
                <a:sysClr val="windowText" lastClr="000000"/>
              </a:solidFill>
            </a:rPr>
            <a:t>Reminder:</a:t>
          </a:r>
          <a:r>
            <a:rPr lang="en-GB" sz="1100" b="1" baseline="0">
              <a:solidFill>
                <a:sysClr val="windowText" lastClr="000000"/>
              </a:solidFill>
            </a:rPr>
            <a:t> </a:t>
          </a:r>
          <a:r>
            <a:rPr lang="en-GB" sz="1100">
              <a:solidFill>
                <a:sysClr val="windowText" lastClr="000000"/>
              </a:solidFill>
              <a:effectLst/>
              <a:latin typeface="+mn-lt"/>
              <a:ea typeface="+mn-ea"/>
              <a:cs typeface="+mn-cs"/>
            </a:rPr>
            <a:t>Offerors are required to submit a Reserve Price for each Lot they wish to be considered for. The Reserve Price will not be included in the evaluation, but may be utilised, as indicated in the ITO, if the Offeror is </a:t>
          </a:r>
          <a:r>
            <a:rPr lang="en-GB" sz="1100" u="sng">
              <a:solidFill>
                <a:sysClr val="windowText" lastClr="000000"/>
              </a:solidFill>
              <a:effectLst/>
              <a:latin typeface="+mn-lt"/>
              <a:ea typeface="+mn-ea"/>
              <a:cs typeface="+mn-cs"/>
            </a:rPr>
            <a:t>not</a:t>
          </a:r>
          <a:r>
            <a:rPr lang="en-GB" sz="1100">
              <a:solidFill>
                <a:sysClr val="windowText" lastClr="000000"/>
              </a:solidFill>
              <a:effectLst/>
              <a:latin typeface="+mn-lt"/>
              <a:ea typeface="+mn-ea"/>
              <a:cs typeface="+mn-cs"/>
            </a:rPr>
            <a:t> awarded a market share but quantities of their specific products are required. </a:t>
          </a:r>
        </a:p>
        <a:p>
          <a:pPr algn="l"/>
          <a:r>
            <a:rPr lang="en-GB" sz="1100">
              <a:solidFill>
                <a:sysClr val="windowText" lastClr="000000"/>
              </a:solidFill>
              <a:effectLst/>
              <a:latin typeface="+mn-lt"/>
              <a:ea typeface="+mn-ea"/>
              <a:cs typeface="+mn-cs"/>
            </a:rPr>
            <a:t>The Reserve Price must be no greater than the highest price offered for any market share band.</a:t>
          </a:r>
          <a:endParaRPr lang="en-GB" sz="11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TWS">
      <a:dk1>
        <a:srgbClr val="000000"/>
      </a:dk1>
      <a:lt1>
        <a:srgbClr val="FFFFFF"/>
      </a:lt1>
      <a:dk2>
        <a:srgbClr val="39464C"/>
      </a:dk2>
      <a:lt2>
        <a:srgbClr val="FFFFFF"/>
      </a:lt2>
      <a:accent1>
        <a:srgbClr val="414B50"/>
      </a:accent1>
      <a:accent2>
        <a:srgbClr val="4BB9D7"/>
      </a:accent2>
      <a:accent3>
        <a:srgbClr val="822D5A"/>
      </a:accent3>
      <a:accent4>
        <a:srgbClr val="647D87"/>
      </a:accent4>
      <a:accent5>
        <a:srgbClr val="00506E"/>
      </a:accent5>
      <a:accent6>
        <a:srgbClr val="622045"/>
      </a:accent6>
      <a:hlink>
        <a:srgbClr val="00506E"/>
      </a:hlink>
      <a:folHlink>
        <a:srgbClr val="648C9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EC5C3-CEDB-43CD-8A52-277FAE04952C}">
  <sheetPr>
    <tabColor theme="5"/>
  </sheetPr>
  <dimension ref="B2:C24"/>
  <sheetViews>
    <sheetView showGridLines="0" tabSelected="1" zoomScale="80" zoomScaleNormal="80" workbookViewId="0"/>
  </sheetViews>
  <sheetFormatPr defaultRowHeight="14.25" x14ac:dyDescent="0.2"/>
  <cols>
    <col min="1" max="1" width="2.75" customWidth="1"/>
    <col min="2" max="2" width="3.5" customWidth="1"/>
    <col min="3" max="3" width="130.25" customWidth="1"/>
  </cols>
  <sheetData>
    <row r="2" spans="2:3" ht="30" customHeight="1" thickBot="1" x14ac:dyDescent="0.25">
      <c r="B2" s="83" t="s">
        <v>101</v>
      </c>
      <c r="C2" s="83"/>
    </row>
    <row r="3" spans="2:3" ht="15" thickTop="1" x14ac:dyDescent="0.2"/>
    <row r="4" spans="2:3" ht="15.75" x14ac:dyDescent="0.2">
      <c r="B4" s="63" t="s">
        <v>91</v>
      </c>
      <c r="C4" s="66"/>
    </row>
    <row r="6" spans="2:3" s="61" customFormat="1" ht="15.75" x14ac:dyDescent="0.2">
      <c r="B6" s="62">
        <v>0</v>
      </c>
      <c r="C6" s="65" t="s">
        <v>100</v>
      </c>
    </row>
    <row r="8" spans="2:3" ht="35.1" customHeight="1" x14ac:dyDescent="0.2">
      <c r="B8" s="75"/>
      <c r="C8" s="75" t="s">
        <v>99</v>
      </c>
    </row>
    <row r="9" spans="2:3" x14ac:dyDescent="0.2">
      <c r="B9" s="67"/>
      <c r="C9" s="67"/>
    </row>
    <row r="10" spans="2:3" s="61" customFormat="1" ht="14.25" customHeight="1" x14ac:dyDescent="0.2">
      <c r="C10" s="64" t="s">
        <v>92</v>
      </c>
    </row>
    <row r="11" spans="2:3" s="61" customFormat="1" ht="14.25" customHeight="1" x14ac:dyDescent="0.2">
      <c r="C11" s="60" t="s">
        <v>93</v>
      </c>
    </row>
    <row r="12" spans="2:3" s="61" customFormat="1" ht="14.25" customHeight="1" x14ac:dyDescent="0.2">
      <c r="C12" s="59" t="s">
        <v>94</v>
      </c>
    </row>
    <row r="14" spans="2:3" s="61" customFormat="1" ht="15.75" x14ac:dyDescent="0.2">
      <c r="B14" s="62">
        <v>1</v>
      </c>
      <c r="C14" s="65" t="s">
        <v>102</v>
      </c>
    </row>
    <row r="16" spans="2:3" ht="234.75" customHeight="1" x14ac:dyDescent="0.2">
      <c r="B16" s="75"/>
      <c r="C16" s="75" t="s">
        <v>104</v>
      </c>
    </row>
    <row r="17" spans="2:3" x14ac:dyDescent="0.2">
      <c r="B17" s="73"/>
      <c r="C17" s="74"/>
    </row>
    <row r="18" spans="2:3" s="61" customFormat="1" ht="15.75" x14ac:dyDescent="0.2">
      <c r="B18" s="62">
        <v>2</v>
      </c>
      <c r="C18" s="65" t="s">
        <v>95</v>
      </c>
    </row>
    <row r="20" spans="2:3" ht="45" customHeight="1" x14ac:dyDescent="0.2">
      <c r="B20" s="75"/>
      <c r="C20" s="75" t="s">
        <v>96</v>
      </c>
    </row>
    <row r="22" spans="2:3" s="61" customFormat="1" ht="15.75" x14ac:dyDescent="0.2">
      <c r="B22" s="62">
        <v>3</v>
      </c>
      <c r="C22" s="65" t="s">
        <v>97</v>
      </c>
    </row>
    <row r="24" spans="2:3" ht="35.1" customHeight="1" x14ac:dyDescent="0.2">
      <c r="B24" s="75"/>
      <c r="C24" s="75" t="s">
        <v>98</v>
      </c>
    </row>
  </sheetData>
  <sheetProtection algorithmName="SHA-512" hashValue="kK559e2pvgwNnZ+UFE5o+nVauD3jtl4c6OdSEe9YrDsWUO3Sgxm00tBBIeG/bBqBR17f1SQVbU0UAAAcHhVpiA==" saltValue="00vrMdCi/OPCNVtggi2lrg==" spinCount="100000" sheet="1" objects="1" scenarios="1"/>
  <mergeCells count="1">
    <mergeCell ref="B2:C2"/>
  </mergeCells>
  <dataValidations count="1">
    <dataValidation type="textLength" operator="lessThanOrEqual" allowBlank="1" showInputMessage="1" showErrorMessage="1" errorTitle="Input error" error="This text length MUST NOT exceed 255 characters." sqref="C11" xr:uid="{6AA13922-46BC-4A83-9194-010E68F55813}">
      <formula1>255</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695B0-56DB-4FA3-8731-0A48088A7B20}">
  <sheetPr codeName="Sheet2">
    <tabColor theme="3" tint="0.79998168889431442"/>
  </sheetPr>
  <dimension ref="A2:N42"/>
  <sheetViews>
    <sheetView showGridLines="0" zoomScale="80" zoomScaleNormal="80" workbookViewId="0"/>
  </sheetViews>
  <sheetFormatPr defaultRowHeight="14.25" x14ac:dyDescent="0.2"/>
  <cols>
    <col min="1" max="1" width="3.625" customWidth="1"/>
    <col min="2" max="2" width="16.625" customWidth="1"/>
    <col min="3" max="3" width="32.125" customWidth="1"/>
    <col min="4" max="8" width="15.5" customWidth="1"/>
    <col min="9" max="9" width="3.625" customWidth="1"/>
    <col min="10" max="11" width="16.625" customWidth="1"/>
    <col min="12" max="12" width="3.625" customWidth="1"/>
    <col min="13" max="14" width="16.625" customWidth="1"/>
  </cols>
  <sheetData>
    <row r="2" spans="2:14" ht="15" x14ac:dyDescent="0.25">
      <c r="B2" s="45" t="s">
        <v>10</v>
      </c>
      <c r="C2" s="45"/>
      <c r="D2" s="45"/>
      <c r="E2" s="45"/>
      <c r="F2" s="45"/>
      <c r="G2" s="45"/>
      <c r="H2" s="45"/>
      <c r="J2" s="45" t="s">
        <v>88</v>
      </c>
      <c r="K2" s="45"/>
      <c r="M2" s="45" t="s">
        <v>68</v>
      </c>
      <c r="N2" s="45"/>
    </row>
    <row r="4" spans="2:14" ht="15" x14ac:dyDescent="0.2">
      <c r="B4" s="85" t="s">
        <v>11</v>
      </c>
      <c r="C4" s="86"/>
      <c r="D4" s="89" t="s">
        <v>72</v>
      </c>
      <c r="E4" s="89"/>
      <c r="F4" s="89"/>
      <c r="G4" s="89"/>
      <c r="H4" s="46" t="s">
        <v>13</v>
      </c>
      <c r="J4" s="47" t="s">
        <v>0</v>
      </c>
      <c r="K4" s="47" t="s">
        <v>33</v>
      </c>
      <c r="M4" s="47" t="s">
        <v>52</v>
      </c>
      <c r="N4" s="47" t="s">
        <v>53</v>
      </c>
    </row>
    <row r="5" spans="2:14" ht="14.25" customHeight="1" x14ac:dyDescent="0.25">
      <c r="B5" s="87"/>
      <c r="C5" s="88"/>
      <c r="D5" s="48">
        <v>2025</v>
      </c>
      <c r="E5" s="48">
        <v>2026</v>
      </c>
      <c r="F5" s="48">
        <v>2027</v>
      </c>
      <c r="G5" s="48">
        <v>2028</v>
      </c>
      <c r="H5" s="49" t="s">
        <v>14</v>
      </c>
      <c r="J5" s="70" t="s">
        <v>34</v>
      </c>
      <c r="K5" s="71">
        <v>0</v>
      </c>
      <c r="M5" s="72">
        <v>0.9</v>
      </c>
      <c r="N5" s="71">
        <f>AVERAGE(1.42%,0.69%,2.89%,9.19%,6.36%)</f>
        <v>4.1100000000000005E-2</v>
      </c>
    </row>
    <row r="6" spans="2:14" ht="14.1" customHeight="1" x14ac:dyDescent="0.2">
      <c r="B6" s="50" t="s">
        <v>1</v>
      </c>
      <c r="C6" s="51" t="s">
        <v>15</v>
      </c>
      <c r="D6" s="68">
        <v>630210</v>
      </c>
      <c r="E6" s="68">
        <v>553756.96599300019</v>
      </c>
      <c r="F6" s="68">
        <v>647229.67497279029</v>
      </c>
      <c r="G6" s="68">
        <v>743506.56522197416</v>
      </c>
      <c r="H6" s="69">
        <f>SUM(D6:G6)</f>
        <v>2574703.2061877646</v>
      </c>
      <c r="J6" s="70" t="s">
        <v>35</v>
      </c>
      <c r="K6" s="71">
        <v>-0.01</v>
      </c>
    </row>
    <row r="7" spans="2:14" ht="14.1" customHeight="1" x14ac:dyDescent="0.2">
      <c r="B7" s="50" t="s">
        <v>2</v>
      </c>
      <c r="C7" s="51" t="s">
        <v>16</v>
      </c>
      <c r="D7" s="68">
        <v>1629271</v>
      </c>
      <c r="E7" s="68">
        <v>1815113.5713900011</v>
      </c>
      <c r="F7" s="68">
        <v>2056766.9785317015</v>
      </c>
      <c r="G7" s="68">
        <v>2305669.9878876526</v>
      </c>
      <c r="H7" s="69">
        <f t="shared" ref="H7:H12" si="0">SUM(D7:G7)</f>
        <v>7806821.5378093552</v>
      </c>
      <c r="J7" s="70" t="s">
        <v>36</v>
      </c>
      <c r="K7" s="71">
        <v>-2.5000000000000001E-2</v>
      </c>
    </row>
    <row r="8" spans="2:14" ht="15" x14ac:dyDescent="0.2">
      <c r="B8" s="52" t="s">
        <v>38</v>
      </c>
      <c r="C8" s="51" t="s">
        <v>17</v>
      </c>
      <c r="D8" s="68">
        <v>179175</v>
      </c>
      <c r="E8" s="68">
        <v>231732.23806499998</v>
      </c>
      <c r="F8" s="68">
        <v>224780.27092304997</v>
      </c>
      <c r="G8" s="68">
        <v>218036.86279535847</v>
      </c>
      <c r="H8" s="69">
        <f t="shared" si="0"/>
        <v>853724.37178340834</v>
      </c>
      <c r="J8" s="70" t="s">
        <v>37</v>
      </c>
      <c r="K8" s="71">
        <v>-0.04</v>
      </c>
    </row>
    <row r="9" spans="2:14" ht="15" x14ac:dyDescent="0.2">
      <c r="B9" s="52" t="s">
        <v>39</v>
      </c>
      <c r="C9" s="51" t="s">
        <v>18</v>
      </c>
      <c r="D9" s="68">
        <v>2218339</v>
      </c>
      <c r="E9" s="68">
        <v>2593843.3862654991</v>
      </c>
      <c r="F9" s="68">
        <v>2655251.0370594813</v>
      </c>
      <c r="G9" s="68">
        <v>2717579.8026153734</v>
      </c>
      <c r="H9" s="69">
        <f t="shared" si="0"/>
        <v>10185013.225940354</v>
      </c>
    </row>
    <row r="10" spans="2:14" ht="15" x14ac:dyDescent="0.2">
      <c r="B10" s="52" t="s">
        <v>40</v>
      </c>
      <c r="C10" s="51" t="s">
        <v>19</v>
      </c>
      <c r="D10" s="68">
        <v>1256580</v>
      </c>
      <c r="E10" s="68">
        <v>1759211.4566250003</v>
      </c>
      <c r="F10" s="68">
        <v>1847172.0294562504</v>
      </c>
      <c r="G10" s="68">
        <v>1939530.6309290631</v>
      </c>
      <c r="H10" s="69">
        <f t="shared" si="0"/>
        <v>6802494.117010314</v>
      </c>
    </row>
    <row r="11" spans="2:14" ht="15" x14ac:dyDescent="0.2">
      <c r="B11" s="52" t="s">
        <v>41</v>
      </c>
      <c r="C11" s="51" t="s">
        <v>20</v>
      </c>
      <c r="D11" s="68">
        <v>114090</v>
      </c>
      <c r="E11" s="68">
        <v>167333.32000000004</v>
      </c>
      <c r="F11" s="68">
        <v>184066.65200000006</v>
      </c>
      <c r="G11" s="68">
        <v>202473.31720000008</v>
      </c>
      <c r="H11" s="69">
        <f t="shared" si="0"/>
        <v>667963.28920000023</v>
      </c>
    </row>
    <row r="12" spans="2:14" ht="15" x14ac:dyDescent="0.2">
      <c r="B12" s="52" t="s">
        <v>42</v>
      </c>
      <c r="C12" s="51" t="s">
        <v>21</v>
      </c>
      <c r="D12" s="68">
        <v>126783605</v>
      </c>
      <c r="E12" s="68">
        <v>165663909.88</v>
      </c>
      <c r="F12" s="68">
        <v>162350631.68239999</v>
      </c>
      <c r="G12" s="68">
        <v>159103619.04875198</v>
      </c>
      <c r="H12" s="69">
        <f t="shared" si="0"/>
        <v>613901765.61115193</v>
      </c>
    </row>
    <row r="14" spans="2:14" ht="15" x14ac:dyDescent="0.2">
      <c r="B14" s="85" t="s">
        <v>11</v>
      </c>
      <c r="C14" s="86"/>
      <c r="D14" s="89" t="s">
        <v>73</v>
      </c>
      <c r="E14" s="89"/>
      <c r="F14" s="89"/>
      <c r="G14" s="89"/>
      <c r="H14" s="46" t="s">
        <v>13</v>
      </c>
    </row>
    <row r="15" spans="2:14" ht="15" x14ac:dyDescent="0.25">
      <c r="B15" s="87"/>
      <c r="C15" s="88"/>
      <c r="D15" s="48">
        <v>2025</v>
      </c>
      <c r="E15" s="48">
        <v>2026</v>
      </c>
      <c r="F15" s="48">
        <v>2027</v>
      </c>
      <c r="G15" s="48">
        <v>2028</v>
      </c>
      <c r="H15" s="49" t="s">
        <v>14</v>
      </c>
    </row>
    <row r="16" spans="2:14" ht="15" x14ac:dyDescent="0.2">
      <c r="B16" s="50" t="s">
        <v>1</v>
      </c>
      <c r="C16" s="51" t="s">
        <v>15</v>
      </c>
      <c r="D16" s="68">
        <v>0</v>
      </c>
      <c r="E16" s="68">
        <v>71316.267837486695</v>
      </c>
      <c r="F16" s="68">
        <v>53674.337422416895</v>
      </c>
      <c r="G16" s="68">
        <v>37587.747953811428</v>
      </c>
      <c r="H16" s="69">
        <f>SUM(D16:G16)</f>
        <v>162578.35321371502</v>
      </c>
    </row>
    <row r="17" spans="2:8" ht="15" x14ac:dyDescent="0.2">
      <c r="B17" s="50" t="s">
        <v>2</v>
      </c>
      <c r="C17" s="51" t="s">
        <v>16</v>
      </c>
      <c r="D17" s="68">
        <v>0</v>
      </c>
      <c r="E17" s="68">
        <v>50631.584888633399</v>
      </c>
      <c r="F17" s="68">
        <v>37531.312643587415</v>
      </c>
      <c r="G17" s="68">
        <v>25886.153086047329</v>
      </c>
      <c r="H17" s="69">
        <f t="shared" ref="H17:H22" si="1">SUM(D17:G17)</f>
        <v>114049.05061826814</v>
      </c>
    </row>
    <row r="18" spans="2:8" ht="15" x14ac:dyDescent="0.2">
      <c r="B18" s="52" t="s">
        <v>38</v>
      </c>
      <c r="C18" s="51" t="s">
        <v>17</v>
      </c>
      <c r="D18" s="68">
        <v>8233.4249999999993</v>
      </c>
      <c r="E18" s="68">
        <v>10154.557499999999</v>
      </c>
      <c r="F18" s="68">
        <v>9392.9656874999982</v>
      </c>
      <c r="G18" s="68">
        <v>8688.4932609374991</v>
      </c>
      <c r="H18" s="69">
        <f t="shared" si="1"/>
        <v>36469.441448437501</v>
      </c>
    </row>
    <row r="19" spans="2:8" ht="15" x14ac:dyDescent="0.2">
      <c r="B19" s="52" t="s">
        <v>39</v>
      </c>
      <c r="C19" s="51" t="s">
        <v>18</v>
      </c>
      <c r="D19" s="68">
        <v>284803.47785999993</v>
      </c>
      <c r="E19" s="68">
        <v>417185.53769995191</v>
      </c>
      <c r="F19" s="68">
        <v>458424.26389492769</v>
      </c>
      <c r="G19" s="68">
        <v>504466.77315934433</v>
      </c>
      <c r="H19" s="69">
        <f t="shared" si="1"/>
        <v>1664880.0526142237</v>
      </c>
    </row>
    <row r="20" spans="2:8" ht="15" x14ac:dyDescent="0.2">
      <c r="B20" s="52" t="s">
        <v>40</v>
      </c>
      <c r="C20" s="51" t="s">
        <v>19</v>
      </c>
      <c r="D20" s="68">
        <v>122603.35815000001</v>
      </c>
      <c r="E20" s="68">
        <v>185876.54548836002</v>
      </c>
      <c r="F20" s="68">
        <v>209756.22218149411</v>
      </c>
      <c r="G20" s="68">
        <v>235207.18160103643</v>
      </c>
      <c r="H20" s="69">
        <f t="shared" si="1"/>
        <v>753443.30742089055</v>
      </c>
    </row>
    <row r="21" spans="2:8" ht="15" x14ac:dyDescent="0.2">
      <c r="B21" s="52" t="s">
        <v>41</v>
      </c>
      <c r="C21" s="51" t="s">
        <v>20</v>
      </c>
      <c r="D21" s="68">
        <v>8986.4712</v>
      </c>
      <c r="E21" s="68">
        <v>14009.30950272</v>
      </c>
      <c r="F21" s="68">
        <v>16379.684670580224</v>
      </c>
      <c r="G21" s="68">
        <v>19151.127316842398</v>
      </c>
      <c r="H21" s="69">
        <f t="shared" si="1"/>
        <v>58526.592690142614</v>
      </c>
    </row>
    <row r="22" spans="2:8" ht="15" x14ac:dyDescent="0.2">
      <c r="B22" s="52" t="s">
        <v>42</v>
      </c>
      <c r="C22" s="51" t="s">
        <v>21</v>
      </c>
      <c r="D22" s="68">
        <v>12682120.5</v>
      </c>
      <c r="E22" s="68">
        <v>17163136.41</v>
      </c>
      <c r="F22" s="68">
        <v>17420583.456149999</v>
      </c>
      <c r="G22" s="68">
        <v>17681892.207992248</v>
      </c>
      <c r="H22" s="69">
        <f t="shared" si="1"/>
        <v>64947732.574142247</v>
      </c>
    </row>
    <row r="24" spans="2:8" ht="15" x14ac:dyDescent="0.2">
      <c r="B24" s="85" t="s">
        <v>11</v>
      </c>
      <c r="C24" s="86"/>
      <c r="D24" s="89" t="s">
        <v>74</v>
      </c>
      <c r="E24" s="89"/>
      <c r="F24" s="89"/>
      <c r="G24" s="89"/>
      <c r="H24" s="46" t="s">
        <v>13</v>
      </c>
    </row>
    <row r="25" spans="2:8" ht="15" x14ac:dyDescent="0.25">
      <c r="B25" s="87"/>
      <c r="C25" s="88"/>
      <c r="D25" s="48">
        <v>2025</v>
      </c>
      <c r="E25" s="48">
        <v>2026</v>
      </c>
      <c r="F25" s="48">
        <v>2027</v>
      </c>
      <c r="G25" s="48">
        <v>2028</v>
      </c>
      <c r="H25" s="49" t="s">
        <v>14</v>
      </c>
    </row>
    <row r="26" spans="2:8" ht="15" x14ac:dyDescent="0.2">
      <c r="B26" s="50" t="s">
        <v>1</v>
      </c>
      <c r="C26" s="51" t="s">
        <v>15</v>
      </c>
      <c r="D26" s="68">
        <v>82500</v>
      </c>
      <c r="E26" s="68">
        <v>110000</v>
      </c>
      <c r="F26" s="68">
        <v>110000</v>
      </c>
      <c r="G26" s="68">
        <v>110000</v>
      </c>
      <c r="H26" s="69">
        <f>SUM(D26:G26)</f>
        <v>412500</v>
      </c>
    </row>
    <row r="27" spans="2:8" ht="15" x14ac:dyDescent="0.2">
      <c r="B27" s="50" t="s">
        <v>2</v>
      </c>
      <c r="C27" s="51" t="s">
        <v>16</v>
      </c>
      <c r="D27" s="68">
        <v>217500</v>
      </c>
      <c r="E27" s="68">
        <v>290000</v>
      </c>
      <c r="F27" s="68">
        <v>290000</v>
      </c>
      <c r="G27" s="68">
        <v>290000</v>
      </c>
      <c r="H27" s="69">
        <f t="shared" ref="H27:H32" si="2">SUM(D27:G27)</f>
        <v>1087500</v>
      </c>
    </row>
    <row r="28" spans="2:8" ht="15" x14ac:dyDescent="0.2">
      <c r="B28" s="52" t="s">
        <v>38</v>
      </c>
      <c r="C28" s="51" t="s">
        <v>17</v>
      </c>
      <c r="D28" s="68">
        <v>525</v>
      </c>
      <c r="E28" s="68">
        <v>700</v>
      </c>
      <c r="F28" s="68">
        <v>700</v>
      </c>
      <c r="G28" s="68">
        <v>700</v>
      </c>
      <c r="H28" s="69">
        <f t="shared" si="2"/>
        <v>2625</v>
      </c>
    </row>
    <row r="29" spans="2:8" ht="15" x14ac:dyDescent="0.2">
      <c r="B29" s="52" t="s">
        <v>39</v>
      </c>
      <c r="C29" s="51" t="s">
        <v>18</v>
      </c>
      <c r="D29" s="68">
        <v>157467</v>
      </c>
      <c r="E29" s="68">
        <v>209956</v>
      </c>
      <c r="F29" s="68">
        <v>209956</v>
      </c>
      <c r="G29" s="68">
        <v>209956</v>
      </c>
      <c r="H29" s="69">
        <f t="shared" si="2"/>
        <v>787335</v>
      </c>
    </row>
    <row r="30" spans="2:8" ht="15" x14ac:dyDescent="0.2">
      <c r="B30" s="52" t="s">
        <v>40</v>
      </c>
      <c r="C30" s="51" t="s">
        <v>19</v>
      </c>
      <c r="D30" s="68">
        <v>23467.5</v>
      </c>
      <c r="E30" s="68">
        <v>31290</v>
      </c>
      <c r="F30" s="68">
        <v>31290</v>
      </c>
      <c r="G30" s="68">
        <v>31290</v>
      </c>
      <c r="H30" s="69">
        <f t="shared" si="2"/>
        <v>117337.5</v>
      </c>
    </row>
    <row r="31" spans="2:8" ht="15" x14ac:dyDescent="0.2">
      <c r="B31" s="52" t="s">
        <v>41</v>
      </c>
      <c r="C31" s="51" t="s">
        <v>20</v>
      </c>
      <c r="D31" s="68">
        <v>15891.75</v>
      </c>
      <c r="E31" s="68">
        <v>21189</v>
      </c>
      <c r="F31" s="68">
        <v>21189</v>
      </c>
      <c r="G31" s="68">
        <v>21189</v>
      </c>
      <c r="H31" s="69">
        <f t="shared" si="2"/>
        <v>79458.75</v>
      </c>
    </row>
    <row r="32" spans="2:8" ht="15" x14ac:dyDescent="0.2">
      <c r="B32" s="52" t="s">
        <v>42</v>
      </c>
      <c r="C32" s="51" t="s">
        <v>21</v>
      </c>
      <c r="D32" s="68">
        <v>5850000</v>
      </c>
      <c r="E32" s="68">
        <v>7800000</v>
      </c>
      <c r="F32" s="68">
        <v>7800000</v>
      </c>
      <c r="G32" s="68">
        <v>7800000</v>
      </c>
      <c r="H32" s="69">
        <f t="shared" si="2"/>
        <v>29250000</v>
      </c>
    </row>
    <row r="34" spans="1:8" ht="15" x14ac:dyDescent="0.2">
      <c r="B34" s="85" t="s">
        <v>11</v>
      </c>
      <c r="C34" s="86"/>
      <c r="D34" s="89" t="s">
        <v>12</v>
      </c>
      <c r="E34" s="89"/>
      <c r="F34" s="89"/>
      <c r="G34" s="89"/>
      <c r="H34" s="46" t="s">
        <v>13</v>
      </c>
    </row>
    <row r="35" spans="1:8" ht="15" x14ac:dyDescent="0.25">
      <c r="B35" s="87"/>
      <c r="C35" s="88"/>
      <c r="D35" s="48">
        <v>2025</v>
      </c>
      <c r="E35" s="48">
        <v>2026</v>
      </c>
      <c r="F35" s="48">
        <v>2027</v>
      </c>
      <c r="G35" s="48">
        <v>2028</v>
      </c>
      <c r="H35" s="49" t="s">
        <v>14</v>
      </c>
    </row>
    <row r="36" spans="1:8" ht="15" x14ac:dyDescent="0.25">
      <c r="A36" s="53" t="s">
        <v>79</v>
      </c>
      <c r="B36" s="50" t="s">
        <v>1</v>
      </c>
      <c r="C36" s="51" t="s">
        <v>15</v>
      </c>
      <c r="D36" s="68">
        <f t="shared" ref="D36:D42" si="3">SUM(D6,D16,D26)</f>
        <v>712710</v>
      </c>
      <c r="E36" s="68">
        <f t="shared" ref="E36:G36" si="4">SUM(E6,E16,E26)</f>
        <v>735073.23383048689</v>
      </c>
      <c r="F36" s="68">
        <f t="shared" si="4"/>
        <v>810904.01239520719</v>
      </c>
      <c r="G36" s="68">
        <f t="shared" si="4"/>
        <v>891094.31317578559</v>
      </c>
      <c r="H36" s="69">
        <f>SUM(D36:G36)</f>
        <v>3149781.5594014795</v>
      </c>
    </row>
    <row r="37" spans="1:8" ht="15" x14ac:dyDescent="0.25">
      <c r="A37" s="53" t="s">
        <v>79</v>
      </c>
      <c r="B37" s="50" t="s">
        <v>2</v>
      </c>
      <c r="C37" s="51" t="s">
        <v>16</v>
      </c>
      <c r="D37" s="68">
        <f t="shared" si="3"/>
        <v>1846771</v>
      </c>
      <c r="E37" s="68">
        <f t="shared" ref="E37:G42" si="5">SUM(E7,E17,E27)</f>
        <v>2155745.1562786344</v>
      </c>
      <c r="F37" s="68">
        <f t="shared" si="5"/>
        <v>2384298.2911752891</v>
      </c>
      <c r="G37" s="68">
        <f t="shared" si="5"/>
        <v>2621556.1409736997</v>
      </c>
      <c r="H37" s="69">
        <f t="shared" ref="H37:H42" si="6">SUM(D37:G37)</f>
        <v>9008370.5884276237</v>
      </c>
    </row>
    <row r="38" spans="1:8" ht="15" x14ac:dyDescent="0.25">
      <c r="A38" s="53" t="s">
        <v>80</v>
      </c>
      <c r="B38" s="52" t="s">
        <v>38</v>
      </c>
      <c r="C38" s="51" t="s">
        <v>17</v>
      </c>
      <c r="D38" s="68">
        <f t="shared" si="3"/>
        <v>187933.42499999999</v>
      </c>
      <c r="E38" s="68">
        <f t="shared" si="5"/>
        <v>242586.79556499998</v>
      </c>
      <c r="F38" s="68">
        <f t="shared" si="5"/>
        <v>234873.23661054997</v>
      </c>
      <c r="G38" s="68">
        <f t="shared" si="5"/>
        <v>227425.35605629598</v>
      </c>
      <c r="H38" s="69">
        <f t="shared" si="6"/>
        <v>892818.81323184585</v>
      </c>
    </row>
    <row r="39" spans="1:8" ht="15" x14ac:dyDescent="0.25">
      <c r="A39" s="53" t="s">
        <v>81</v>
      </c>
      <c r="B39" s="52" t="s">
        <v>39</v>
      </c>
      <c r="C39" s="51" t="s">
        <v>18</v>
      </c>
      <c r="D39" s="68">
        <f t="shared" si="3"/>
        <v>2660609.47786</v>
      </c>
      <c r="E39" s="68">
        <f t="shared" si="5"/>
        <v>3220984.9239654508</v>
      </c>
      <c r="F39" s="68">
        <f t="shared" si="5"/>
        <v>3323631.3009544089</v>
      </c>
      <c r="G39" s="68">
        <f t="shared" si="5"/>
        <v>3432002.5757747176</v>
      </c>
      <c r="H39" s="69">
        <f t="shared" si="6"/>
        <v>12637228.278554577</v>
      </c>
    </row>
    <row r="40" spans="1:8" ht="15" x14ac:dyDescent="0.25">
      <c r="A40" s="53" t="s">
        <v>82</v>
      </c>
      <c r="B40" s="52" t="s">
        <v>40</v>
      </c>
      <c r="C40" s="51" t="s">
        <v>19</v>
      </c>
      <c r="D40" s="68">
        <f t="shared" si="3"/>
        <v>1402650.85815</v>
      </c>
      <c r="E40" s="68">
        <f t="shared" si="5"/>
        <v>1976378.0021133604</v>
      </c>
      <c r="F40" s="68">
        <f t="shared" si="5"/>
        <v>2088218.2516377445</v>
      </c>
      <c r="G40" s="68">
        <f t="shared" si="5"/>
        <v>2206027.8125300994</v>
      </c>
      <c r="H40" s="69">
        <f t="shared" si="6"/>
        <v>7673274.9244312048</v>
      </c>
    </row>
    <row r="41" spans="1:8" ht="15" x14ac:dyDescent="0.25">
      <c r="A41" s="53" t="s">
        <v>83</v>
      </c>
      <c r="B41" s="52" t="s">
        <v>41</v>
      </c>
      <c r="C41" s="51" t="s">
        <v>20</v>
      </c>
      <c r="D41" s="68">
        <f t="shared" si="3"/>
        <v>138968.2212</v>
      </c>
      <c r="E41" s="68">
        <f t="shared" si="5"/>
        <v>202531.62950272002</v>
      </c>
      <c r="F41" s="68">
        <f t="shared" si="5"/>
        <v>221635.33667058029</v>
      </c>
      <c r="G41" s="68">
        <f t="shared" si="5"/>
        <v>242813.44451684249</v>
      </c>
      <c r="H41" s="69">
        <f t="shared" si="6"/>
        <v>805948.6318901428</v>
      </c>
    </row>
    <row r="42" spans="1:8" ht="15" x14ac:dyDescent="0.25">
      <c r="A42" s="53" t="s">
        <v>84</v>
      </c>
      <c r="B42" s="52" t="s">
        <v>42</v>
      </c>
      <c r="C42" s="51" t="s">
        <v>21</v>
      </c>
      <c r="D42" s="68">
        <f t="shared" si="3"/>
        <v>145315725.5</v>
      </c>
      <c r="E42" s="68">
        <f t="shared" si="5"/>
        <v>190627046.28999999</v>
      </c>
      <c r="F42" s="68">
        <f t="shared" si="5"/>
        <v>187571215.13854998</v>
      </c>
      <c r="G42" s="68">
        <f t="shared" si="5"/>
        <v>184585511.25674424</v>
      </c>
      <c r="H42" s="69">
        <f t="shared" si="6"/>
        <v>708099498.18529415</v>
      </c>
    </row>
  </sheetData>
  <sheetProtection algorithmName="SHA-512" hashValue="5u8NwOWBDWpHMT8+ZdiAG+oWT1CAbKPOt6LFPdx/bQD2NevBmtxkrIn4NW/8UesHUIo3gHNKOCWTeT5tq57PDA==" saltValue="56IbEtkXAQvlB1NWkliVcA==" spinCount="100000" sheet="1" objects="1" scenarios="1"/>
  <mergeCells count="8">
    <mergeCell ref="B34:C35"/>
    <mergeCell ref="D34:G34"/>
    <mergeCell ref="B4:C5"/>
    <mergeCell ref="D4:G4"/>
    <mergeCell ref="B14:C15"/>
    <mergeCell ref="D14:G14"/>
    <mergeCell ref="B24:C25"/>
    <mergeCell ref="D24:G2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49DEB-7539-4358-B456-A89C5B5097B7}">
  <sheetPr codeName="Sheet3">
    <tabColor theme="5"/>
  </sheetPr>
  <dimension ref="A1:L90"/>
  <sheetViews>
    <sheetView showGridLines="0" zoomScale="80" zoomScaleNormal="80" workbookViewId="0">
      <selection activeCell="G27" sqref="G27"/>
    </sheetView>
  </sheetViews>
  <sheetFormatPr defaultRowHeight="14.25" x14ac:dyDescent="0.2"/>
  <cols>
    <col min="1" max="1" width="3.625" customWidth="1"/>
    <col min="2" max="12" width="27.625" customWidth="1"/>
    <col min="16382" max="16384" width="9" bestFit="1" customWidth="1"/>
  </cols>
  <sheetData>
    <row r="1" spans="1:12" x14ac:dyDescent="0.2">
      <c r="A1" t="s">
        <v>71</v>
      </c>
    </row>
    <row r="2" spans="1:12" s="27" customFormat="1" ht="35.1" customHeight="1" x14ac:dyDescent="0.2">
      <c r="B2" s="18" t="s">
        <v>43</v>
      </c>
      <c r="C2" s="19"/>
      <c r="D2" s="19"/>
      <c r="E2" s="19"/>
      <c r="F2" s="19"/>
      <c r="G2" s="18"/>
      <c r="H2" s="18"/>
      <c r="I2" s="18"/>
      <c r="J2" s="18"/>
      <c r="K2" s="18"/>
      <c r="L2" s="18"/>
    </row>
    <row r="4" spans="1:12" ht="24.95" customHeight="1" thickBot="1" x14ac:dyDescent="0.3">
      <c r="B4" s="15" t="s">
        <v>1</v>
      </c>
      <c r="C4" s="12"/>
      <c r="D4" s="12"/>
      <c r="E4" s="12"/>
      <c r="F4" s="12"/>
      <c r="G4" s="12"/>
      <c r="H4" s="12"/>
      <c r="I4" s="12"/>
      <c r="J4" s="12"/>
      <c r="K4" s="12"/>
      <c r="L4" s="12"/>
    </row>
    <row r="5" spans="1:12" ht="5.0999999999999996" customHeight="1" thickTop="1" x14ac:dyDescent="0.2"/>
    <row r="6" spans="1:12" ht="24.95" customHeight="1" thickBot="1" x14ac:dyDescent="0.3">
      <c r="B6" s="14" t="s">
        <v>77</v>
      </c>
      <c r="C6" s="6"/>
      <c r="D6" s="6"/>
      <c r="E6" s="6"/>
      <c r="F6" s="6"/>
      <c r="G6" s="6"/>
      <c r="H6" s="6"/>
      <c r="I6" s="6"/>
      <c r="J6" s="6"/>
      <c r="K6" s="6"/>
      <c r="L6" s="6"/>
    </row>
    <row r="7" spans="1:12" ht="5.0999999999999996" customHeight="1" x14ac:dyDescent="0.2"/>
    <row r="8" spans="1:12" ht="15" x14ac:dyDescent="0.2">
      <c r="B8" s="11" t="s">
        <v>78</v>
      </c>
      <c r="C8" s="42"/>
      <c r="D8" s="34" t="str">
        <f>IF(C8="", "Please enter a valid supplier name.", "")</f>
        <v>Please enter a valid supplier name.</v>
      </c>
    </row>
    <row r="10" spans="1:12" ht="24.95" customHeight="1" thickBot="1" x14ac:dyDescent="0.3">
      <c r="B10" s="14" t="s">
        <v>22</v>
      </c>
      <c r="C10" s="6"/>
      <c r="D10" s="6"/>
      <c r="E10" s="6"/>
      <c r="F10" s="6"/>
      <c r="G10" s="6"/>
      <c r="H10" s="6"/>
      <c r="I10" s="6"/>
      <c r="J10" s="6"/>
      <c r="K10" s="6"/>
      <c r="L10" s="6"/>
    </row>
    <row r="11" spans="1:12" ht="5.0999999999999996" customHeight="1" x14ac:dyDescent="0.2"/>
    <row r="12" spans="1:12" ht="15" x14ac:dyDescent="0.2">
      <c r="B12" s="11" t="s">
        <v>23</v>
      </c>
      <c r="C12" s="17" t="s">
        <v>24</v>
      </c>
      <c r="D12" s="17" t="s">
        <v>55</v>
      </c>
      <c r="F12" s="57" t="str">
        <f>IF(AND(B13="", B14="", B15=""), "Please enter a valid brand name.", "")</f>
        <v>Please enter a valid brand name.</v>
      </c>
    </row>
    <row r="13" spans="1:12" ht="15" customHeight="1" x14ac:dyDescent="0.2">
      <c r="B13" s="42"/>
      <c r="C13" s="43"/>
      <c r="D13" s="22"/>
      <c r="F13" s="34" t="str">
        <f>IF(AND(B13&lt;&gt;"",OR(C13="",D13=""))," Please enter all product details for "&amp;B13 &amp; ". ","") &amp; IF(AND(D13&lt;&gt;"", MAX(C42:G42)&gt;0, D13&gt;MAX(C42:G42)), "The Reserve Price must be no greater than the highest price offered for any market share band.", "")</f>
        <v/>
      </c>
    </row>
    <row r="14" spans="1:12" ht="15" customHeight="1" x14ac:dyDescent="0.2">
      <c r="B14" s="42"/>
      <c r="C14" s="43"/>
      <c r="D14" s="22"/>
      <c r="F14" s="34" t="str">
        <f>IF(AND(B14&lt;&gt;"",OR(C14="",D14=""))," Please enter all product details for "&amp;B14 &amp; ". ","") &amp; IF(AND(D14&lt;&gt;"", MAX(C43:G43)&gt;0, D14&gt;MAX(C43:G43)), "The Reserve Price must be no greater than the highest price offered for any market share band.", "")</f>
        <v/>
      </c>
    </row>
    <row r="15" spans="1:12" ht="15" customHeight="1" x14ac:dyDescent="0.2">
      <c r="B15" s="42"/>
      <c r="C15" s="43"/>
      <c r="D15" s="22"/>
      <c r="F15" s="34" t="str">
        <f>IF(AND(B15&lt;&gt;"",OR(C15="",D15=""))," Please enter all product details for "&amp;B15 &amp; ". ","") &amp; IF(AND(D15&lt;&gt;"", MAX(C44:G44)&gt;0, D15&gt;MAX(C44:G44)), "The Reserve Price must be no greater than the highest price offered for any market share band.", "")</f>
        <v/>
      </c>
    </row>
    <row r="16" spans="1:12" ht="81" customHeight="1" x14ac:dyDescent="0.2"/>
    <row r="17" spans="2:12" ht="24.95" customHeight="1" x14ac:dyDescent="0.25">
      <c r="B17" s="10" t="s">
        <v>25</v>
      </c>
      <c r="C17" s="9"/>
      <c r="D17" s="9"/>
      <c r="E17" s="9"/>
      <c r="F17" s="9"/>
      <c r="G17" s="9"/>
      <c r="H17" s="9"/>
      <c r="I17" s="9"/>
      <c r="J17" s="9"/>
      <c r="K17" s="9"/>
      <c r="L17" s="9"/>
    </row>
    <row r="18" spans="2:12" ht="5.0999999999999996" customHeight="1" x14ac:dyDescent="0.2"/>
    <row r="19" spans="2:12" ht="15" customHeight="1" thickBot="1" x14ac:dyDescent="0.3">
      <c r="B19" s="13" t="s">
        <v>49</v>
      </c>
      <c r="D19" s="8"/>
      <c r="E19" s="8"/>
      <c r="F19" s="8"/>
      <c r="G19" s="8"/>
    </row>
    <row r="20" spans="2:12" ht="15" thickTop="1" x14ac:dyDescent="0.2">
      <c r="C20" s="1">
        <v>2025</v>
      </c>
      <c r="D20" s="1">
        <v>2026</v>
      </c>
      <c r="E20" s="1">
        <v>2027</v>
      </c>
      <c r="F20" s="1">
        <v>2028</v>
      </c>
    </row>
    <row r="21" spans="2:12" ht="15" customHeight="1" x14ac:dyDescent="0.2">
      <c r="B21" s="20" t="s">
        <v>47</v>
      </c>
      <c r="C21" s="4">
        <f>INDEX('NHS Input'!$D$36:$H$42,MATCH($B$4,'NHS Input'!$B$36:$B$42,0),MATCH(C20,'NHS Input'!$D$35:$G$35,0))</f>
        <v>712710</v>
      </c>
      <c r="D21" s="4">
        <f>INDEX('NHS Input'!$D$36:$H$42,MATCH($B$4,'NHS Input'!$B$36:$B$42,0),MATCH(D20,'NHS Input'!$D$35:$G$35,0))</f>
        <v>735073.23383048689</v>
      </c>
      <c r="E21" s="4">
        <f>INDEX('NHS Input'!$D$36:$H$42,MATCH($B$4,'NHS Input'!$B$36:$B$42,0),MATCH(E20,'NHS Input'!$D$35:$G$35,0))</f>
        <v>810904.01239520719</v>
      </c>
      <c r="F21" s="4">
        <f>INDEX('NHS Input'!$D$36:$H$42,MATCH($B$4,'NHS Input'!$B$36:$B$42,0),MATCH(F20,'NHS Input'!$D$35:$G$35,0))</f>
        <v>891094.31317578559</v>
      </c>
    </row>
    <row r="22" spans="2:12" ht="13.5" customHeight="1" x14ac:dyDescent="0.2"/>
    <row r="23" spans="2:12" ht="29.25" hidden="1" customHeight="1" x14ac:dyDescent="0.25">
      <c r="E23" s="8"/>
      <c r="F23" s="8"/>
      <c r="G23" s="8"/>
    </row>
    <row r="24" spans="2:12" ht="15" hidden="1" customHeight="1" x14ac:dyDescent="0.2"/>
    <row r="25" spans="2:12" ht="13.5" hidden="1" customHeight="1" x14ac:dyDescent="0.2"/>
    <row r="26" spans="2:12" ht="24.95" customHeight="1" thickBot="1" x14ac:dyDescent="0.3">
      <c r="B26" s="13" t="s">
        <v>87</v>
      </c>
      <c r="D26" s="8"/>
      <c r="E26" s="8"/>
      <c r="F26" s="8"/>
      <c r="G26" s="8"/>
    </row>
    <row r="27" spans="2:12" ht="15" thickTop="1" x14ac:dyDescent="0.2">
      <c r="C27" s="1" t="s">
        <v>3</v>
      </c>
      <c r="D27" s="1" t="s">
        <v>4</v>
      </c>
      <c r="E27" s="1" t="s">
        <v>5</v>
      </c>
      <c r="F27" s="1" t="s">
        <v>6</v>
      </c>
      <c r="G27" s="3" t="s">
        <v>7</v>
      </c>
    </row>
    <row r="28" spans="2:12" ht="15" customHeight="1" x14ac:dyDescent="0.2">
      <c r="B28" s="20" t="str">
        <f>IF(B13=0,"",B13)</f>
        <v/>
      </c>
      <c r="C28" s="23"/>
      <c r="D28" s="23"/>
      <c r="E28" s="23"/>
      <c r="F28" s="23"/>
      <c r="G28" s="80" cm="1">
        <f t="array" ref="G28">IFERROR(MIN(C28:F28/(110%*$C$21:$F$21),100%),"")</f>
        <v>0</v>
      </c>
      <c r="H28" s="34" t="str">
        <f>IF(AND(B28&lt;&gt;"", OR(C28="",D28="", E28="", F28="")), "Please enter available capacity for all years", "")</f>
        <v/>
      </c>
    </row>
    <row r="29" spans="2:12" ht="15" customHeight="1" x14ac:dyDescent="0.2">
      <c r="B29" s="20" t="str">
        <f>IF(B14=0,"",B14)</f>
        <v/>
      </c>
      <c r="C29" s="23"/>
      <c r="D29" s="23"/>
      <c r="E29" s="23"/>
      <c r="F29" s="23"/>
      <c r="G29" s="80" cm="1">
        <f t="array" ref="G29">IFERROR(MIN(C29:F29/(110%*$C$21:$F$21),100%),"")</f>
        <v>0</v>
      </c>
      <c r="H29" s="34" t="str">
        <f t="shared" ref="H29:H30" si="0">IF(AND(B29&lt;&gt;"", OR(C29="",D29="", E29="", F29="")), "Please enter available capacity for all years", "")</f>
        <v/>
      </c>
    </row>
    <row r="30" spans="2:12" ht="15" customHeight="1" x14ac:dyDescent="0.2">
      <c r="B30" s="20" t="str">
        <f>IF(B15=0,"",B15)</f>
        <v/>
      </c>
      <c r="C30" s="23"/>
      <c r="D30" s="23"/>
      <c r="E30" s="23"/>
      <c r="F30" s="23"/>
      <c r="G30" s="80" cm="1">
        <f t="array" ref="G30">IFERROR(MIN(C30:F30/(110%*$C$21:$F$21),100%),"")</f>
        <v>0</v>
      </c>
      <c r="H30" s="34" t="str">
        <f t="shared" si="0"/>
        <v/>
      </c>
    </row>
    <row r="31" spans="2:12" ht="13.5" customHeight="1" x14ac:dyDescent="0.25">
      <c r="B31" s="7"/>
    </row>
    <row r="32" spans="2:12" ht="24.95" customHeight="1" thickBot="1" x14ac:dyDescent="0.3">
      <c r="B32" s="13" t="str">
        <f>"Minimum attractive award percentage (any share between "&amp;C40&amp;")"</f>
        <v>Minimum attractive award percentage (any share between 0-20%)</v>
      </c>
      <c r="G32" s="8"/>
    </row>
    <row r="33" spans="2:12" ht="15" customHeight="1" thickTop="1" x14ac:dyDescent="0.25">
      <c r="B33" s="7"/>
      <c r="C33" s="3" t="s">
        <v>26</v>
      </c>
    </row>
    <row r="34" spans="2:12" ht="15" customHeight="1" x14ac:dyDescent="0.2">
      <c r="B34" s="20" t="str">
        <f>IF(B13=0,"",B13)</f>
        <v/>
      </c>
      <c r="C34" s="76"/>
      <c r="D34" s="34" t="str">
        <f>IF(AND(B34&lt;&gt;"", C34=""), "Please enter a minimum award % for " &amp;B34, "")</f>
        <v/>
      </c>
    </row>
    <row r="35" spans="2:12" ht="15" customHeight="1" x14ac:dyDescent="0.2">
      <c r="B35" s="20" t="str">
        <f>IF(B14=0,"",B14)</f>
        <v/>
      </c>
      <c r="C35" s="76"/>
      <c r="D35" s="34" t="str">
        <f t="shared" ref="D35:D36" si="1">IF(AND(B35&lt;&gt;"", C35=""), "Please enter a minimum award % for " &amp;B35, "")</f>
        <v/>
      </c>
    </row>
    <row r="36" spans="2:12" ht="15" customHeight="1" x14ac:dyDescent="0.2">
      <c r="B36" s="20" t="str">
        <f>IF(B15=0,"",B15)</f>
        <v/>
      </c>
      <c r="C36" s="76"/>
      <c r="D36" s="34" t="str">
        <f t="shared" si="1"/>
        <v/>
      </c>
    </row>
    <row r="37" spans="2:12" ht="13.5" customHeight="1" x14ac:dyDescent="0.2"/>
    <row r="38" spans="2:12" ht="24.95" customHeight="1" x14ac:dyDescent="0.25">
      <c r="B38" s="10" t="s">
        <v>48</v>
      </c>
      <c r="C38" s="9"/>
      <c r="D38" s="9"/>
      <c r="E38" s="9"/>
      <c r="F38" s="9"/>
      <c r="G38" s="9"/>
      <c r="H38" s="9"/>
      <c r="I38" s="9"/>
      <c r="J38" s="9"/>
      <c r="K38" s="9"/>
      <c r="L38" s="9"/>
    </row>
    <row r="40" spans="2:12" x14ac:dyDescent="0.2">
      <c r="C40" s="5" t="s">
        <v>9</v>
      </c>
      <c r="D40" s="5" t="s">
        <v>57</v>
      </c>
      <c r="E40" s="5" t="s">
        <v>58</v>
      </c>
      <c r="F40" s="5" t="s">
        <v>59</v>
      </c>
      <c r="G40" s="5" t="s">
        <v>60</v>
      </c>
    </row>
    <row r="41" spans="2:12" hidden="1" x14ac:dyDescent="0.2">
      <c r="C41" s="21">
        <v>0</v>
      </c>
      <c r="D41" s="21">
        <v>0.2</v>
      </c>
      <c r="E41" s="21">
        <v>0.4</v>
      </c>
      <c r="F41" s="21">
        <v>0.6</v>
      </c>
      <c r="G41" s="21">
        <v>0.8</v>
      </c>
      <c r="H41" s="30"/>
      <c r="I41" s="30"/>
      <c r="J41" s="30"/>
      <c r="K41" s="30"/>
      <c r="L41" s="30"/>
    </row>
    <row r="42" spans="2:12" x14ac:dyDescent="0.2">
      <c r="B42" s="20" t="str">
        <f>IF(B13=0,"",B13)</f>
        <v/>
      </c>
      <c r="C42" s="24"/>
      <c r="D42" s="22"/>
      <c r="E42" s="22"/>
      <c r="F42" s="22"/>
      <c r="G42" s="22"/>
    </row>
    <row r="43" spans="2:12" x14ac:dyDescent="0.2">
      <c r="B43" s="20" t="str">
        <f>IF(B14=0,"",B14)</f>
        <v/>
      </c>
      <c r="C43" s="24"/>
      <c r="D43" s="22"/>
      <c r="E43" s="22"/>
      <c r="F43" s="22"/>
      <c r="G43" s="22"/>
    </row>
    <row r="44" spans="2:12" x14ac:dyDescent="0.2">
      <c r="B44" s="20" t="str">
        <f>IF(B15=0,"",B15)</f>
        <v/>
      </c>
      <c r="C44" s="24"/>
      <c r="D44" s="22"/>
      <c r="E44" s="22"/>
      <c r="F44" s="22"/>
      <c r="G44" s="22"/>
    </row>
    <row r="45" spans="2:12" ht="30" customHeight="1" x14ac:dyDescent="0.2">
      <c r="C45" s="36" t="str">
        <f>IF(OR(AND(C$41&lt;=$G28,C42="",$G28&lt;&gt;0), AND(C$41&lt;=$G29,C43="",$G29&lt;&gt;0), AND(C$41&lt;=$G30,C44="", $G30&lt;&gt;0)), "Please enter pricing for "&amp; C40 &amp; " volume band", "")</f>
        <v/>
      </c>
      <c r="D45" s="36" t="str">
        <f t="shared" ref="D45:G45" si="2">IF(OR(AND(D$41&lt;=$G28,D42="",$G28&lt;&gt;0), AND(D$41&lt;=$G29,D43="",$G29&lt;&gt;0), AND(D$41&lt;=$G30,D44="", $G30&lt;&gt;0)), "Please enter pricing for "&amp; D40 &amp; " volume band", "")</f>
        <v/>
      </c>
      <c r="E45" s="36" t="str">
        <f t="shared" si="2"/>
        <v/>
      </c>
      <c r="F45" s="36" t="str">
        <f t="shared" si="2"/>
        <v/>
      </c>
      <c r="G45" s="36" t="str">
        <f t="shared" si="2"/>
        <v/>
      </c>
      <c r="H45" s="36"/>
      <c r="I45" s="36"/>
      <c r="J45" s="36"/>
      <c r="K45" s="36"/>
      <c r="L45" s="36"/>
    </row>
    <row r="46" spans="2:12" ht="24.95" customHeight="1" x14ac:dyDescent="0.25">
      <c r="B46" s="10" t="s">
        <v>27</v>
      </c>
      <c r="C46" s="9"/>
      <c r="D46" s="9"/>
      <c r="E46" s="9"/>
      <c r="F46" s="9"/>
      <c r="G46" s="9"/>
      <c r="H46" s="9"/>
      <c r="I46" s="9"/>
      <c r="J46" s="9"/>
      <c r="K46" s="9"/>
      <c r="L46" s="9"/>
    </row>
    <row r="47" spans="2:12" ht="5.0999999999999996" customHeight="1" x14ac:dyDescent="0.2"/>
    <row r="48" spans="2:12" ht="15" customHeight="1" thickBot="1" x14ac:dyDescent="0.3">
      <c r="B48" s="7" t="s">
        <v>86</v>
      </c>
    </row>
    <row r="49" spans="2:12" ht="15" thickTop="1" x14ac:dyDescent="0.2">
      <c r="C49" s="2" t="s">
        <v>28</v>
      </c>
      <c r="D49" s="2" t="s">
        <v>29</v>
      </c>
    </row>
    <row r="50" spans="2:12" ht="15" customHeight="1" x14ac:dyDescent="0.2">
      <c r="B50" s="20" t="str">
        <f>IF(B13=0,"",B13)</f>
        <v/>
      </c>
      <c r="C50" s="25"/>
      <c r="D50" s="55" t="str">
        <f>_xlfn.IFNA(_xlfn.XLOOKUP(C50,'NHS Input'!$J$5:$J$8,'NHS Input'!$K$5:$K$8),"")</f>
        <v/>
      </c>
      <c r="E50" s="35" t="str">
        <f>IF(AND(B50&lt;&gt;"",C50=""), "Please enter months of stock held in the UK for "&amp;B50, "")</f>
        <v/>
      </c>
    </row>
    <row r="51" spans="2:12" ht="15" customHeight="1" x14ac:dyDescent="0.2">
      <c r="B51" s="20" t="str">
        <f>IF(B14=0,"",B14)</f>
        <v/>
      </c>
      <c r="C51" s="25"/>
      <c r="D51" s="55" t="str">
        <f>_xlfn.IFNA(_xlfn.XLOOKUP(C51,'NHS Input'!$J$5:$J$8,'NHS Input'!$K$5:$K$8),"")</f>
        <v/>
      </c>
      <c r="E51" s="35" t="str">
        <f>IF(AND(B51&lt;&gt;"",C51=""), "Please enter months of stock held in the UK for "&amp;B51, "")</f>
        <v/>
      </c>
    </row>
    <row r="52" spans="2:12" ht="15" customHeight="1" x14ac:dyDescent="0.2">
      <c r="B52" s="20" t="str">
        <f>IF(B15=0,"",B15)</f>
        <v/>
      </c>
      <c r="C52" s="25"/>
      <c r="D52" s="55" t="str">
        <f>_xlfn.IFNA(_xlfn.XLOOKUP(C52,'NHS Input'!$J$5:$J$8,'NHS Input'!$K$5:$K$8),"")</f>
        <v/>
      </c>
      <c r="E52" s="35" t="str">
        <f>IF(AND(B52&lt;&gt;"",C52=""), "Please enter months of stock held in the UK for "&amp;B52, "")</f>
        <v/>
      </c>
    </row>
    <row r="53" spans="2:12" ht="13.5" customHeight="1" x14ac:dyDescent="0.2"/>
    <row r="54" spans="2:12" ht="24.95" customHeight="1" x14ac:dyDescent="0.25">
      <c r="B54" s="10" t="s">
        <v>54</v>
      </c>
      <c r="C54" s="9"/>
      <c r="D54" s="9"/>
      <c r="E54" s="9"/>
      <c r="F54" s="9"/>
      <c r="G54" s="9"/>
      <c r="H54" s="9"/>
      <c r="I54" s="9"/>
      <c r="J54" s="9"/>
      <c r="K54" s="9"/>
      <c r="L54" s="9"/>
    </row>
    <row r="56" spans="2:12" x14ac:dyDescent="0.2">
      <c r="B56" s="20" t="str">
        <f>C27</f>
        <v>2025</v>
      </c>
      <c r="C56" s="5" t="str">
        <f>C40</f>
        <v>0-20%</v>
      </c>
      <c r="D56" s="5" t="str">
        <f t="shared" ref="D56:G56" si="3">D40</f>
        <v>20-40%</v>
      </c>
      <c r="E56" s="5" t="str">
        <f t="shared" si="3"/>
        <v>40-60%</v>
      </c>
      <c r="F56" s="5" t="str">
        <f t="shared" si="3"/>
        <v>60-80%</v>
      </c>
      <c r="G56" s="5" t="str">
        <f t="shared" si="3"/>
        <v>80-100%</v>
      </c>
    </row>
    <row r="57" spans="2:12" hidden="1" x14ac:dyDescent="0.2">
      <c r="C57" s="21">
        <v>0</v>
      </c>
      <c r="D57" s="21">
        <v>0.2</v>
      </c>
      <c r="E57" s="21">
        <v>0.4</v>
      </c>
      <c r="F57" s="21">
        <v>0.6</v>
      </c>
      <c r="G57" s="21">
        <v>0.8</v>
      </c>
    </row>
    <row r="58" spans="2:12" x14ac:dyDescent="0.2">
      <c r="B58" s="20" t="str">
        <f>IF(B13=0,"",B13)</f>
        <v/>
      </c>
      <c r="C58" s="32" t="str">
        <f>IF(IFERROR(C42, 0) = 0, "", IFERROR(((1-'NHS Input'!$M$5)*C42+('NHS Input'!$M$5)*C42*(1+'NHS Input'!$N$5)^($B$56-2025))*(1+$D50+'Across Lot Input'!$D$13), ""))</f>
        <v/>
      </c>
      <c r="D58" s="33" t="str">
        <f>IF(IFERROR(D42, 0) = 0, "", IFERROR(((1-'NHS Input'!$M$5)*D42+('NHS Input'!$M$5)*D42*(1+'NHS Input'!$N$5)^($B$56-2025))*(1+$D50+'Across Lot Input'!$D$13), ""))</f>
        <v/>
      </c>
      <c r="E58" s="33" t="str">
        <f>IF(IFERROR(E42, 0) = 0, "", IFERROR(((1-'NHS Input'!$M$5)*E42+('NHS Input'!$M$5)*E42*(1+'NHS Input'!$N$5)^($B$56-2025))*(1+$D50+'Across Lot Input'!$D$13), ""))</f>
        <v/>
      </c>
      <c r="F58" s="33" t="str">
        <f>IF(IFERROR(F42, 0) = 0, "", IFERROR(((1-'NHS Input'!$M$5)*F42+('NHS Input'!$M$5)*F42*(1+'NHS Input'!$N$5)^($B$56-2025))*(1+$D50+'Across Lot Input'!$D$13), ""))</f>
        <v/>
      </c>
      <c r="G58" s="33" t="str">
        <f>IF(IFERROR(G42, 0) = 0, "", IFERROR(((1-'NHS Input'!$M$5)*G42+('NHS Input'!$M$5)*G42*(1+'NHS Input'!$N$5)^($B$56-2025))*(1+$D50+'Across Lot Input'!$D$13), ""))</f>
        <v/>
      </c>
    </row>
    <row r="59" spans="2:12" x14ac:dyDescent="0.2">
      <c r="B59" s="20" t="str">
        <f>IF(B14=0,"",B14)</f>
        <v/>
      </c>
      <c r="C59" s="32" t="str">
        <f>IF(IFERROR(C43, 0) = 0, "", IFERROR(((1-'NHS Input'!$M$5)*C43+('NHS Input'!$M$5)*C43*(1+'NHS Input'!$N$5)^($B$56-2025))*(1+$D51+'Across Lot Input'!$D$13), ""))</f>
        <v/>
      </c>
      <c r="D59" s="33" t="str">
        <f>IF(IFERROR(D43, 0) = 0, "", IFERROR(((1-'NHS Input'!$M$5)*D43+('NHS Input'!$M$5)*D43*(1+'NHS Input'!$N$5)^($B$56-2025))*(1+$D51+'Across Lot Input'!$D$13), ""))</f>
        <v/>
      </c>
      <c r="E59" s="33" t="str">
        <f>IF(IFERROR(E43, 0) = 0, "", IFERROR(((1-'NHS Input'!$M$5)*E43+('NHS Input'!$M$5)*E43*(1+'NHS Input'!$N$5)^($B$56-2025))*(1+$D51+'Across Lot Input'!$D$13), ""))</f>
        <v/>
      </c>
      <c r="F59" s="33" t="str">
        <f>IF(IFERROR(F43, 0) = 0, "", IFERROR(((1-'NHS Input'!$M$5)*F43+('NHS Input'!$M$5)*F43*(1+'NHS Input'!$N$5)^($B$56-2025))*(1+$D51+'Across Lot Input'!$D$13), ""))</f>
        <v/>
      </c>
      <c r="G59" s="33" t="str">
        <f>IF(IFERROR(G43, 0) = 0, "", IFERROR(((1-'NHS Input'!$M$5)*G43+('NHS Input'!$M$5)*G43*(1+'NHS Input'!$N$5)^($B$56-2025))*(1+$D51+'Across Lot Input'!$D$13), ""))</f>
        <v/>
      </c>
    </row>
    <row r="60" spans="2:12" x14ac:dyDescent="0.2">
      <c r="B60" s="20" t="str">
        <f>IF(B15=0,"",B15)</f>
        <v/>
      </c>
      <c r="C60" s="32" t="str">
        <f>IF(IFERROR(C44, 0) = 0, "", IFERROR(((1-'NHS Input'!$M$5)*C44+('NHS Input'!$M$5)*C44*(1+'NHS Input'!$N$5)^($B$56-2025))*(1+$D52+'Across Lot Input'!$D$13), ""))</f>
        <v/>
      </c>
      <c r="D60" s="33" t="str">
        <f>IF(IFERROR(D44, 0) = 0, "", IFERROR(((1-'NHS Input'!$M$5)*D44+('NHS Input'!$M$5)*D44*(1+'NHS Input'!$N$5)^($B$56-2025))*(1+$D52+'Across Lot Input'!$D$13), ""))</f>
        <v/>
      </c>
      <c r="E60" s="33" t="str">
        <f>IF(IFERROR(E44, 0) = 0, "", IFERROR(((1-'NHS Input'!$M$5)*E44+('NHS Input'!$M$5)*E44*(1+'NHS Input'!$N$5)^($B$56-2025))*(1+$D52+'Across Lot Input'!$D$13), ""))</f>
        <v/>
      </c>
      <c r="F60" s="33" t="str">
        <f>IF(IFERROR(F44, 0) = 0, "", IFERROR(((1-'NHS Input'!$M$5)*F44+('NHS Input'!$M$5)*F44*(1+'NHS Input'!$N$5)^($B$56-2025))*(1+$D52+'Across Lot Input'!$D$13), ""))</f>
        <v/>
      </c>
      <c r="G60" s="33" t="str">
        <f>IF(IFERROR(G44, 0) = 0, "", IFERROR(((1-'NHS Input'!$M$5)*G44+('NHS Input'!$M$5)*G44*(1+'NHS Input'!$N$5)^($B$56-2025))*(1+$D52+'Across Lot Input'!$D$13), ""))</f>
        <v/>
      </c>
    </row>
    <row r="61" spans="2:12" ht="15" customHeight="1" x14ac:dyDescent="0.2"/>
    <row r="62" spans="2:12" x14ac:dyDescent="0.2">
      <c r="B62" s="31">
        <f>D20</f>
        <v>2026</v>
      </c>
      <c r="C62" s="5" t="str">
        <f>C56</f>
        <v>0-20%</v>
      </c>
      <c r="D62" s="5" t="str">
        <f t="shared" ref="D62:G62" si="4">D56</f>
        <v>20-40%</v>
      </c>
      <c r="E62" s="5" t="str">
        <f t="shared" si="4"/>
        <v>40-60%</v>
      </c>
      <c r="F62" s="5" t="str">
        <f t="shared" si="4"/>
        <v>60-80%</v>
      </c>
      <c r="G62" s="5" t="str">
        <f t="shared" si="4"/>
        <v>80-100%</v>
      </c>
    </row>
    <row r="63" spans="2:12" hidden="1" x14ac:dyDescent="0.2">
      <c r="C63" s="21">
        <v>0</v>
      </c>
      <c r="D63" s="21">
        <v>0.2</v>
      </c>
      <c r="E63" s="21">
        <v>0.4</v>
      </c>
      <c r="F63" s="21">
        <v>0.6</v>
      </c>
      <c r="G63" s="21">
        <v>0.8</v>
      </c>
    </row>
    <row r="64" spans="2:12" x14ac:dyDescent="0.2">
      <c r="B64" s="20" t="str">
        <f>IF(B13=0,"",B13)</f>
        <v/>
      </c>
      <c r="C64" s="32" t="str">
        <f>IF(IFERROR(C42,0)=0,"",IFERROR(((1-'NHS Input'!$M$5)*C42+('NHS Input'!$M$5)*C42*(1+'NHS Input'!$N$5)^($B$62-2025))*(1+$D50+'Across Lot Input'!$E$13),""))</f>
        <v/>
      </c>
      <c r="D64" s="33" t="str">
        <f>IF(IFERROR(D42,0)=0,"",IFERROR(((1-'NHS Input'!$M$5)*D42+('NHS Input'!$M$5)*D42*(1+'NHS Input'!$N$5)^($B$62-2025))*(1+$D50+'Across Lot Input'!$E$13),""))</f>
        <v/>
      </c>
      <c r="E64" s="33" t="str">
        <f>IF(IFERROR(E42,0)=0,"",IFERROR(((1-'NHS Input'!$M$5)*E42+('NHS Input'!$M$5)*E42*(1+'NHS Input'!$N$5)^($B$62-2025))*(1+$D50+'Across Lot Input'!$E$13),""))</f>
        <v/>
      </c>
      <c r="F64" s="33" t="str">
        <f>IF(IFERROR(F42,0)=0,"",IFERROR(((1-'NHS Input'!$M$5)*F42+('NHS Input'!$M$5)*F42*(1+'NHS Input'!$N$5)^($B$62-2025))*(1+$D50+'Across Lot Input'!$E$13),""))</f>
        <v/>
      </c>
      <c r="G64" s="33" t="str">
        <f>IF(IFERROR(G42,0)=0,"",IFERROR(((1-'NHS Input'!$M$5)*G42+('NHS Input'!$M$5)*G42*(1+'NHS Input'!$N$5)^($B$62-2025))*(1+$D50+'Across Lot Input'!$E$13),""))</f>
        <v/>
      </c>
    </row>
    <row r="65" spans="2:7" x14ac:dyDescent="0.2">
      <c r="B65" s="20" t="str">
        <f>IF(B14=0,"",B14)</f>
        <v/>
      </c>
      <c r="C65" s="32" t="str">
        <f>IF(IFERROR(C43,0)=0,"",IFERROR(((1-'NHS Input'!$M$5)*C43+('NHS Input'!$M$5)*C43*(1+'NHS Input'!$N$5)^($B$62-2025))*(1+$D51+'Across Lot Input'!$E$13),""))</f>
        <v/>
      </c>
      <c r="D65" s="33" t="str">
        <f>IF(IFERROR(D43,0)=0,"",IFERROR(((1-'NHS Input'!$M$5)*D43+('NHS Input'!$M$5)*D43*(1+'NHS Input'!$N$5)^($B$62-2025))*(1+$D51+'Across Lot Input'!$E$13),""))</f>
        <v/>
      </c>
      <c r="E65" s="33" t="str">
        <f>IF(IFERROR(E43,0)=0,"",IFERROR(((1-'NHS Input'!$M$5)*E43+('NHS Input'!$M$5)*E43*(1+'NHS Input'!$N$5)^($B$62-2025))*(1+$D51+'Across Lot Input'!$E$13),""))</f>
        <v/>
      </c>
      <c r="F65" s="33" t="str">
        <f>IF(IFERROR(F43,0)=0,"",IFERROR(((1-'NHS Input'!$M$5)*F43+('NHS Input'!$M$5)*F43*(1+'NHS Input'!$N$5)^($B$62-2025))*(1+$D51+'Across Lot Input'!$E$13),""))</f>
        <v/>
      </c>
      <c r="G65" s="33" t="str">
        <f>IF(IFERROR(G43,0)=0,"",IFERROR(((1-'NHS Input'!$M$5)*G43+('NHS Input'!$M$5)*G43*(1+'NHS Input'!$N$5)^($B$62-2025))*(1+$D51+'Across Lot Input'!$E$13),""))</f>
        <v/>
      </c>
    </row>
    <row r="66" spans="2:7" x14ac:dyDescent="0.2">
      <c r="B66" s="20" t="str">
        <f>IF(B15=0,"",B15)</f>
        <v/>
      </c>
      <c r="C66" s="32" t="str">
        <f>IF(IFERROR(C44,0)=0,"",IFERROR(((1-'NHS Input'!$M$5)*C44+('NHS Input'!$M$5)*C44*(1+'NHS Input'!$N$5)^($B$62-2025))*(1+$D52+'Across Lot Input'!$E$13),""))</f>
        <v/>
      </c>
      <c r="D66" s="33" t="str">
        <f>IF(IFERROR(D44,0)=0,"",IFERROR(((1-'NHS Input'!$M$5)*D44+('NHS Input'!$M$5)*D44*(1+'NHS Input'!$N$5)^($B$62-2025))*(1+$D52+'Across Lot Input'!$E$13),""))</f>
        <v/>
      </c>
      <c r="E66" s="33" t="str">
        <f>IF(IFERROR(E44,0)=0,"",IFERROR(((1-'NHS Input'!$M$5)*E44+('NHS Input'!$M$5)*E44*(1+'NHS Input'!$N$5)^($B$62-2025))*(1+$D52+'Across Lot Input'!$E$13),""))</f>
        <v/>
      </c>
      <c r="F66" s="33" t="str">
        <f>IF(IFERROR(F44,0)=0,"",IFERROR(((1-'NHS Input'!$M$5)*F44+('NHS Input'!$M$5)*F44*(1+'NHS Input'!$N$5)^($B$62-2025))*(1+$D52+'Across Lot Input'!$E$13),""))</f>
        <v/>
      </c>
      <c r="G66" s="33" t="str">
        <f>IF(IFERROR(G44,0)=0,"",IFERROR(((1-'NHS Input'!$M$5)*G44+('NHS Input'!$M$5)*G44*(1+'NHS Input'!$N$5)^($B$62-2025))*(1+$D52+'Across Lot Input'!$E$13),""))</f>
        <v/>
      </c>
    </row>
    <row r="68" spans="2:7" x14ac:dyDescent="0.2">
      <c r="B68" s="31">
        <f>E20</f>
        <v>2027</v>
      </c>
      <c r="C68" s="5" t="str">
        <f>C62</f>
        <v>0-20%</v>
      </c>
      <c r="D68" s="5" t="str">
        <f t="shared" ref="D68:G68" si="5">D62</f>
        <v>20-40%</v>
      </c>
      <c r="E68" s="5" t="str">
        <f t="shared" si="5"/>
        <v>40-60%</v>
      </c>
      <c r="F68" s="5" t="str">
        <f t="shared" si="5"/>
        <v>60-80%</v>
      </c>
      <c r="G68" s="5" t="str">
        <f t="shared" si="5"/>
        <v>80-100%</v>
      </c>
    </row>
    <row r="69" spans="2:7" hidden="1" x14ac:dyDescent="0.2">
      <c r="C69" s="21">
        <v>0</v>
      </c>
      <c r="D69" s="21">
        <v>0.2</v>
      </c>
      <c r="E69" s="21">
        <v>0.4</v>
      </c>
      <c r="F69" s="21">
        <v>0.6</v>
      </c>
      <c r="G69" s="21">
        <v>0.8</v>
      </c>
    </row>
    <row r="70" spans="2:7" x14ac:dyDescent="0.2">
      <c r="B70" s="20" t="str">
        <f>IF(B13=0,"",B13)</f>
        <v/>
      </c>
      <c r="C70" s="32" t="str">
        <f>IF(IFERROR(C42,0)=0,"", IFERROR(((1-'NHS Input'!$M$5)*C42+('NHS Input'!$M$5)*C42*(1+'NHS Input'!$N$5)^($B$68-2025))*(1+$D50+'Across Lot Input'!$F$13), ""))</f>
        <v/>
      </c>
      <c r="D70" s="33" t="str">
        <f>IF(IFERROR(D42,0)=0,"", IFERROR(((1-'NHS Input'!$M$5)*D42+('NHS Input'!$M$5)*D42*(1+'NHS Input'!$N$5)^($B$68-2025))*(1+$D50+'Across Lot Input'!$F$13), ""))</f>
        <v/>
      </c>
      <c r="E70" s="33" t="str">
        <f>IF(IFERROR(E42,0)=0,"", IFERROR(((1-'NHS Input'!$M$5)*E42+('NHS Input'!$M$5)*E42*(1+'NHS Input'!$N$5)^($B$68-2025))*(1+$D50+'Across Lot Input'!$F$13), ""))</f>
        <v/>
      </c>
      <c r="F70" s="33" t="str">
        <f>IF(IFERROR(F42,0)=0,"", IFERROR(((1-'NHS Input'!$M$5)*F42+('NHS Input'!$M$5)*F42*(1+'NHS Input'!$N$5)^($B$68-2025))*(1+$D50+'Across Lot Input'!$F$13), ""))</f>
        <v/>
      </c>
      <c r="G70" s="33" t="str">
        <f>IF(IFERROR(G42,0)=0,"", IFERROR(((1-'NHS Input'!$M$5)*G42+('NHS Input'!$M$5)*G42*(1+'NHS Input'!$N$5)^($B$68-2025))*(1+$D50+'Across Lot Input'!$F$13), ""))</f>
        <v/>
      </c>
    </row>
    <row r="71" spans="2:7" x14ac:dyDescent="0.2">
      <c r="B71" s="20" t="str">
        <f>IF(B14=0,"",B14)</f>
        <v/>
      </c>
      <c r="C71" s="32" t="str">
        <f>IF(IFERROR(C43,0)=0,"", IFERROR(((1-'NHS Input'!$M$5)*C43+('NHS Input'!$M$5)*C43*(1+'NHS Input'!$N$5)^($B$68-2025))*(1+$D51+'Across Lot Input'!$F$13), ""))</f>
        <v/>
      </c>
      <c r="D71" s="33" t="str">
        <f>IF(IFERROR(D43,0)=0,"", IFERROR(((1-'NHS Input'!$M$5)*D43+('NHS Input'!$M$5)*D43*(1+'NHS Input'!$N$5)^($B$68-2025))*(1+$D51+'Across Lot Input'!$F$13), ""))</f>
        <v/>
      </c>
      <c r="E71" s="33" t="str">
        <f>IF(IFERROR(E43,0)=0,"", IFERROR(((1-'NHS Input'!$M$5)*E43+('NHS Input'!$M$5)*E43*(1+'NHS Input'!$N$5)^($B$68-2025))*(1+$D51+'Across Lot Input'!$F$13), ""))</f>
        <v/>
      </c>
      <c r="F71" s="33" t="str">
        <f>IF(IFERROR(F43,0)=0,"", IFERROR(((1-'NHS Input'!$M$5)*F43+('NHS Input'!$M$5)*F43*(1+'NHS Input'!$N$5)^($B$68-2025))*(1+$D51+'Across Lot Input'!$F$13), ""))</f>
        <v/>
      </c>
      <c r="G71" s="33" t="str">
        <f>IF(IFERROR(G43,0)=0,"", IFERROR(((1-'NHS Input'!$M$5)*G43+('NHS Input'!$M$5)*G43*(1+'NHS Input'!$N$5)^($B$68-2025))*(1+$D51+'Across Lot Input'!$F$13), ""))</f>
        <v/>
      </c>
    </row>
    <row r="72" spans="2:7" x14ac:dyDescent="0.2">
      <c r="B72" s="20" t="str">
        <f>IF(B15=0,"",B15)</f>
        <v/>
      </c>
      <c r="C72" s="32" t="str">
        <f>IF(IFERROR(C44,0)=0,"", IFERROR(((1-'NHS Input'!$M$5)*C44+('NHS Input'!$M$5)*C44*(1+'NHS Input'!$N$5)^($B$68-2025))*(1+$D52+'Across Lot Input'!$F$13), ""))</f>
        <v/>
      </c>
      <c r="D72" s="33" t="str">
        <f>IF(IFERROR(D44,0)=0,"", IFERROR(((1-'NHS Input'!$M$5)*D44+('NHS Input'!$M$5)*D44*(1+'NHS Input'!$N$5)^($B$68-2025))*(1+$D52+'Across Lot Input'!$F$13), ""))</f>
        <v/>
      </c>
      <c r="E72" s="33" t="str">
        <f>IF(IFERROR(E44,0)=0,"", IFERROR(((1-'NHS Input'!$M$5)*E44+('NHS Input'!$M$5)*E44*(1+'NHS Input'!$N$5)^($B$68-2025))*(1+$D52+'Across Lot Input'!$F$13), ""))</f>
        <v/>
      </c>
      <c r="F72" s="33" t="str">
        <f>IF(IFERROR(F44,0)=0,"", IFERROR(((1-'NHS Input'!$M$5)*F44+('NHS Input'!$M$5)*F44*(1+'NHS Input'!$N$5)^($B$68-2025))*(1+$D52+'Across Lot Input'!$F$13), ""))</f>
        <v/>
      </c>
      <c r="G72" s="33" t="str">
        <f>IF(IFERROR(G44,0)=0,"", IFERROR(((1-'NHS Input'!$M$5)*G44+('NHS Input'!$M$5)*G44*(1+'NHS Input'!$N$5)^($B$68-2025))*(1+$D52+'Across Lot Input'!$F$13), ""))</f>
        <v/>
      </c>
    </row>
    <row r="74" spans="2:7" x14ac:dyDescent="0.2">
      <c r="B74" s="31">
        <f>F20</f>
        <v>2028</v>
      </c>
      <c r="C74" s="5" t="str">
        <f>C68</f>
        <v>0-20%</v>
      </c>
      <c r="D74" s="5" t="str">
        <f t="shared" ref="D74:G74" si="6">D68</f>
        <v>20-40%</v>
      </c>
      <c r="E74" s="5" t="str">
        <f t="shared" si="6"/>
        <v>40-60%</v>
      </c>
      <c r="F74" s="5" t="str">
        <f t="shared" si="6"/>
        <v>60-80%</v>
      </c>
      <c r="G74" s="5" t="str">
        <f t="shared" si="6"/>
        <v>80-100%</v>
      </c>
    </row>
    <row r="75" spans="2:7" hidden="1" x14ac:dyDescent="0.2">
      <c r="C75" s="21">
        <v>0</v>
      </c>
      <c r="D75" s="21">
        <v>0.2</v>
      </c>
      <c r="E75" s="21">
        <v>0.4</v>
      </c>
      <c r="F75" s="21">
        <v>0.6</v>
      </c>
      <c r="G75" s="21">
        <v>0.8</v>
      </c>
    </row>
    <row r="76" spans="2:7" x14ac:dyDescent="0.2">
      <c r="B76" s="20" t="str">
        <f>IF(B13=0,"",B13)</f>
        <v/>
      </c>
      <c r="C76" s="32" t="str">
        <f>IF(IFERROR(C42,0)=0,"", IFERROR(((1-'NHS Input'!$M$5)*C42+('NHS Input'!$M$5)*C42*(1+'NHS Input'!$N$5)^($B$74-2025))*(1+$D50+'Across Lot Input'!$G$13), ""))</f>
        <v/>
      </c>
      <c r="D76" s="33" t="str">
        <f>IF(IFERROR(D42,0)=0,"", IFERROR(((1-'NHS Input'!$M$5)*D42+('NHS Input'!$M$5)*D42*(1+'NHS Input'!$N$5)^($B$74-2025))*(1+$D50+'Across Lot Input'!$G$13), ""))</f>
        <v/>
      </c>
      <c r="E76" s="33" t="str">
        <f>IF(IFERROR(E42,0)=0,"", IFERROR(((1-'NHS Input'!$M$5)*E42+('NHS Input'!$M$5)*E42*(1+'NHS Input'!$N$5)^($B$74-2025))*(1+$D50+'Across Lot Input'!$G$13), ""))</f>
        <v/>
      </c>
      <c r="F76" s="33" t="str">
        <f>IF(IFERROR(F42,0)=0,"", IFERROR(((1-'NHS Input'!$M$5)*F42+('NHS Input'!$M$5)*F42*(1+'NHS Input'!$N$5)^($B$74-2025))*(1+$D50+'Across Lot Input'!$G$13), ""))</f>
        <v/>
      </c>
      <c r="G76" s="33" t="str">
        <f>IF(IFERROR(G42,0)=0,"", IFERROR(((1-'NHS Input'!$M$5)*G42+('NHS Input'!$M$5)*G42*(1+'NHS Input'!$N$5)^($B$74-2025))*(1+$D50+'Across Lot Input'!$G$13), ""))</f>
        <v/>
      </c>
    </row>
    <row r="77" spans="2:7" x14ac:dyDescent="0.2">
      <c r="B77" s="20" t="str">
        <f t="shared" ref="B77:B78" si="7">IF(B14=0,"",B14)</f>
        <v/>
      </c>
      <c r="C77" s="32" t="str">
        <f>IF(IFERROR(C43,0)=0,"", IFERROR(((1-'NHS Input'!$M$5)*C43+('NHS Input'!$M$5)*C43*(1+'NHS Input'!$N$5)^($B$74-2025))*(1+$D51+'Across Lot Input'!$G$13), ""))</f>
        <v/>
      </c>
      <c r="D77" s="33" t="str">
        <f>IF(IFERROR(D43,0)=0,"", IFERROR(((1-'NHS Input'!$M$5)*D43+('NHS Input'!$M$5)*D43*(1+'NHS Input'!$N$5)^($B$74-2025))*(1+$D51+'Across Lot Input'!$G$13), ""))</f>
        <v/>
      </c>
      <c r="E77" s="33" t="str">
        <f>IF(IFERROR(E43,0)=0,"", IFERROR(((1-'NHS Input'!$M$5)*E43+('NHS Input'!$M$5)*E43*(1+'NHS Input'!$N$5)^($B$74-2025))*(1+$D51+'Across Lot Input'!$G$13), ""))</f>
        <v/>
      </c>
      <c r="F77" s="33" t="str">
        <f>IF(IFERROR(F43,0)=0,"", IFERROR(((1-'NHS Input'!$M$5)*F43+('NHS Input'!$M$5)*F43*(1+'NHS Input'!$N$5)^($B$74-2025))*(1+$D51+'Across Lot Input'!$G$13), ""))</f>
        <v/>
      </c>
      <c r="G77" s="33" t="str">
        <f>IF(IFERROR(G43,0)=0,"", IFERROR(((1-'NHS Input'!$M$5)*G43+('NHS Input'!$M$5)*G43*(1+'NHS Input'!$N$5)^($B$74-2025))*(1+$D51+'Across Lot Input'!$G$13), ""))</f>
        <v/>
      </c>
    </row>
    <row r="78" spans="2:7" x14ac:dyDescent="0.2">
      <c r="B78" s="20" t="str">
        <f t="shared" si="7"/>
        <v/>
      </c>
      <c r="C78" s="32" t="str">
        <f>IF(IFERROR(C44,0)=0,"", IFERROR(((1-'NHS Input'!$M$5)*C44+('NHS Input'!$M$5)*C44*(1+'NHS Input'!$N$5)^($B$74-2025))*(1+$D52+'Across Lot Input'!$G$13), ""))</f>
        <v/>
      </c>
      <c r="D78" s="33" t="str">
        <f>IF(IFERROR(D44,0)=0,"", IFERROR(((1-'NHS Input'!$M$5)*D44+('NHS Input'!$M$5)*D44*(1+'NHS Input'!$N$5)^($B$74-2025))*(1+$D52+'Across Lot Input'!$G$13), ""))</f>
        <v/>
      </c>
      <c r="E78" s="33" t="str">
        <f>IF(IFERROR(E44,0)=0,"", IFERROR(((1-'NHS Input'!$M$5)*E44+('NHS Input'!$M$5)*E44*(1+'NHS Input'!$N$5)^($B$74-2025))*(1+$D52+'Across Lot Input'!$G$13), ""))</f>
        <v/>
      </c>
      <c r="F78" s="33" t="str">
        <f>IF(IFERROR(F44,0)=0,"", IFERROR(((1-'NHS Input'!$M$5)*F44+('NHS Input'!$M$5)*F44*(1+'NHS Input'!$N$5)^($B$74-2025))*(1+$D52+'Across Lot Input'!$G$13), ""))</f>
        <v/>
      </c>
      <c r="G78" s="33" t="str">
        <f>IF(IFERROR(G44,0)=0,"", IFERROR(((1-'NHS Input'!$M$5)*G44+('NHS Input'!$M$5)*G44*(1+'NHS Input'!$N$5)^($B$74-2025))*(1+$D52+'Across Lot Input'!$G$13), ""))</f>
        <v/>
      </c>
    </row>
    <row r="80" spans="2:7" x14ac:dyDescent="0.2">
      <c r="B80" s="31" t="s">
        <v>85</v>
      </c>
      <c r="C80" s="5" t="str">
        <f>C74</f>
        <v>0-20%</v>
      </c>
      <c r="D80" s="5" t="str">
        <f t="shared" ref="D80:G80" si="8">D74</f>
        <v>20-40%</v>
      </c>
      <c r="E80" s="5" t="str">
        <f t="shared" si="8"/>
        <v>40-60%</v>
      </c>
      <c r="F80" s="5" t="str">
        <f t="shared" si="8"/>
        <v>60-80%</v>
      </c>
      <c r="G80" s="5" t="str">
        <f t="shared" si="8"/>
        <v>80-100%</v>
      </c>
    </row>
    <row r="81" spans="2:12" hidden="1" x14ac:dyDescent="0.2">
      <c r="C81" s="21">
        <v>0</v>
      </c>
      <c r="D81" s="21">
        <v>0.2</v>
      </c>
      <c r="E81" s="21">
        <v>0.4</v>
      </c>
      <c r="F81" s="21">
        <v>0.6</v>
      </c>
      <c r="G81" s="21">
        <v>0.8</v>
      </c>
    </row>
    <row r="82" spans="2:12" x14ac:dyDescent="0.2">
      <c r="B82" s="20" t="str">
        <f>IF(B13=0,"",B13)</f>
        <v/>
      </c>
      <c r="C82" s="32" t="str">
        <f>IFERROR((C58*$C$21+C64*$D$21+C70*$E$21+C76*$F$21)/SUM($C$21:$F$21), "")</f>
        <v/>
      </c>
      <c r="D82" s="33" t="str">
        <f t="shared" ref="D82:G82" si="9">IFERROR((D58*$C$21+D64*$D$21+D70*$E$21+D76*$F$21)/SUM($C$21:$F$21), "")</f>
        <v/>
      </c>
      <c r="E82" s="33" t="str">
        <f t="shared" si="9"/>
        <v/>
      </c>
      <c r="F82" s="33" t="str">
        <f t="shared" si="9"/>
        <v/>
      </c>
      <c r="G82" s="33" t="str">
        <f t="shared" si="9"/>
        <v/>
      </c>
    </row>
    <row r="83" spans="2:12" x14ac:dyDescent="0.2">
      <c r="B83" s="20" t="str">
        <f t="shared" ref="B83:B84" si="10">IF(B14=0,"",B14)</f>
        <v/>
      </c>
      <c r="C83" s="32" t="str">
        <f>IFERROR((C59*$C$21+C65*$D$21+C71*$E$21+C77*$F$21)/SUM($C$21:$F$21), "")</f>
        <v/>
      </c>
      <c r="D83" s="33" t="str">
        <f t="shared" ref="D83:G83" si="11">IFERROR((D59*$C$21+D65*$D$21+D71*$E$21+D77*$F$21)/SUM($C$21:$F$21), "")</f>
        <v/>
      </c>
      <c r="E83" s="33" t="str">
        <f t="shared" si="11"/>
        <v/>
      </c>
      <c r="F83" s="33" t="str">
        <f t="shared" si="11"/>
        <v/>
      </c>
      <c r="G83" s="33" t="str">
        <f t="shared" si="11"/>
        <v/>
      </c>
    </row>
    <row r="84" spans="2:12" x14ac:dyDescent="0.2">
      <c r="B84" s="20" t="str">
        <f t="shared" si="10"/>
        <v/>
      </c>
      <c r="C84" s="32" t="str">
        <f t="shared" ref="C84:G84" si="12">IFERROR((C60*$C$21+C66*$D$21+C72*$E$21+C78*$F$21)/SUM($C$21:$F$21), "")</f>
        <v/>
      </c>
      <c r="D84" s="33" t="str">
        <f t="shared" si="12"/>
        <v/>
      </c>
      <c r="E84" s="33" t="str">
        <f t="shared" si="12"/>
        <v/>
      </c>
      <c r="F84" s="33" t="str">
        <f t="shared" si="12"/>
        <v/>
      </c>
      <c r="G84" s="33" t="str">
        <f t="shared" si="12"/>
        <v/>
      </c>
    </row>
    <row r="86" spans="2:12" ht="24.95" customHeight="1" x14ac:dyDescent="0.25">
      <c r="B86" s="10" t="str">
        <f>"Validity check for " &amp; B4</f>
        <v>Validity check for Lot 1 - Low Albumin</v>
      </c>
      <c r="C86" s="9"/>
      <c r="D86" s="9"/>
      <c r="E86" s="9"/>
      <c r="F86" s="9"/>
      <c r="G86" s="9"/>
      <c r="H86" s="9"/>
      <c r="I86" s="9"/>
      <c r="J86" s="9"/>
      <c r="K86" s="9"/>
      <c r="L86" s="9"/>
    </row>
    <row r="88" spans="2:12" s="27" customFormat="1" x14ac:dyDescent="0.2">
      <c r="B88" s="58" t="str">
        <f>IF(OR(B13&lt;&gt;"", B14&lt;&gt;"", B15&lt;&gt;""),
    IF(OR(F13&lt;&gt;"", F14&lt;&gt;"", F15&lt;&gt;"", H28&lt;&gt;"", H29&lt;&gt;"", H30&lt;&gt;"", D34&lt;&gt;"", D35&lt;&gt;"", D36&lt;&gt;"", C45&lt;&gt;"", D45&lt;&gt;"", E45&lt;&gt;"", F45&lt;&gt;"", G45&lt;&gt;"", H45&lt;&gt;"", I45&lt;&gt;"", J45&lt;&gt;"", K45&lt;&gt;"", L45&lt;&gt;"", E50&lt;&gt;"", E51&lt;&gt;"", E52&lt;&gt;"",D8&lt;&gt;""),
        "Quote is not valid. Please fill out all relevant cells.",
        "Quote is valid."),
    "")&amp; IF(F12&lt;&gt;"", "Please enter a brand name.", "")</f>
        <v>Please enter a brand name.</v>
      </c>
    </row>
    <row r="89" spans="2:12" s="27" customFormat="1" x14ac:dyDescent="0.2">
      <c r="B89" s="58" t="str">
        <f>IF(OR(AND(B13&lt;&gt;"", 'Lot 1 - High Albumin'!B13=""), AND(B14&lt;&gt;"", 'Lot 1 - High Albumin'!B14=""), AND(B15&lt;&gt;"", 'Lot 1 - High Albumin'!B15="")), "Please complete all relevant Lot 1 - High Albumin product information. Incomplete quotes for Lot 1 will not be evaluated.", "")</f>
        <v/>
      </c>
    </row>
    <row r="90" spans="2:12" s="27" customFormat="1" x14ac:dyDescent="0.2">
      <c r="B90" s="58" t="str">
        <f>IF(
    OR(
        AND(G28&lt;&gt;0%, 'Lot 1 - High Albumin'!G28&lt;&gt;0%, G28&lt;&gt;'Lot 1 - High Albumin'!G28),
        AND(G29&lt;&gt;0%, 'Lot 1 - High Albumin'!G29&lt;&gt;0%, G29&lt;&gt;'Lot 1 - High Albumin'!G29),
        AND(G30&lt;&gt;0%, 'Lot 1 - High Albumin'!G30&lt;&gt;0%, G30&lt;&gt;'Lot 1 - High Albumin'!G30)
    ),
    "Lot 1 - High Albumin and Lot 1 - Low Albumin will be considered together." &amp;
    IF(AND(G28&lt;&gt;0%, 'Lot 1 - High Albumin'!G28&lt;&gt;0%, G28&lt;&gt;'Lot 1 - High Albumin'!G28),
        " Maximum award for " &amp; B13 &amp; " is limited to " &amp; TEXT(MIN('Lot 1 - High Albumin'!G28, G28), "0.00%") &amp; ". ", "") &amp;
    IF(AND(G29&lt;&gt;0%, 'Lot 1 - High Albumin'!G29&lt;&gt;0%, G29&lt;&gt;'Lot 1 - High Albumin'!G29),
        " Maximum award for " &amp; B14 &amp; " is limited to " &amp; TEXT(MIN('Lot 1 - High Albumin'!G29, G29), "0.00%") &amp;  ". ", "") &amp;
    IF(AND(G30&lt;&gt;0%, 'Lot 1 - High Albumin'!G30&lt;&gt;0%, G30&lt;&gt;'Lot 1 - High Albumin'!G30),
        " Maximum award for " &amp; B15 &amp; " is limited to " &amp; TEXT(MIN('Lot 1 - High Albumin'!G30, G30), "0.00%") &amp;  ". ", ""), "")</f>
        <v/>
      </c>
    </row>
  </sheetData>
  <sheetProtection algorithmName="SHA-512" hashValue="fmmoHkOVdL+6eFzgHWdVjFxnPQ6N5erUYBM0ecMIswEsLPjps3RlxQ4DJocf0KcMidJJAAHt3yIsF7cktpiy4w==" saltValue="nMD50ZpIuIIniXHhK0BHpg==" spinCount="100000" sheet="1" objects="1" scenarios="1"/>
  <conditionalFormatting sqref="B88">
    <cfRule type="cellIs" dxfId="132" priority="4" operator="equal">
      <formula>"Quote is valid."</formula>
    </cfRule>
  </conditionalFormatting>
  <conditionalFormatting sqref="C42:G42">
    <cfRule type="expression" dxfId="131" priority="20">
      <formula>C$41&gt;$G$28</formula>
    </cfRule>
  </conditionalFormatting>
  <conditionalFormatting sqref="C43:G43">
    <cfRule type="expression" dxfId="130" priority="19">
      <formula>C$41&gt;$G$29</formula>
    </cfRule>
  </conditionalFormatting>
  <conditionalFormatting sqref="C44:G44">
    <cfRule type="expression" dxfId="129" priority="18">
      <formula>C$41&gt;$G$30</formula>
    </cfRule>
  </conditionalFormatting>
  <conditionalFormatting sqref="C58:G58">
    <cfRule type="expression" dxfId="128" priority="17">
      <formula>C$41&gt;$G$28</formula>
    </cfRule>
  </conditionalFormatting>
  <conditionalFormatting sqref="C59:G59">
    <cfRule type="expression" dxfId="127" priority="16">
      <formula>C$41&gt;$G$29</formula>
    </cfRule>
  </conditionalFormatting>
  <conditionalFormatting sqref="C60:G60">
    <cfRule type="expression" dxfId="126" priority="15">
      <formula>C$41&gt;$G$30</formula>
    </cfRule>
  </conditionalFormatting>
  <conditionalFormatting sqref="C64:G64">
    <cfRule type="expression" dxfId="125" priority="14">
      <formula>C$41&gt;$G$28</formula>
    </cfRule>
  </conditionalFormatting>
  <conditionalFormatting sqref="C65:G65">
    <cfRule type="expression" dxfId="124" priority="13">
      <formula>C$41&gt;$G$29</formula>
    </cfRule>
  </conditionalFormatting>
  <conditionalFormatting sqref="C66:G66">
    <cfRule type="expression" dxfId="123" priority="12">
      <formula>C$41&gt;$G$30</formula>
    </cfRule>
  </conditionalFormatting>
  <conditionalFormatting sqref="C70:G70">
    <cfRule type="expression" dxfId="122" priority="11">
      <formula>C$41&gt;$G$28</formula>
    </cfRule>
  </conditionalFormatting>
  <conditionalFormatting sqref="C71:G71">
    <cfRule type="expression" dxfId="121" priority="10">
      <formula>C$41&gt;$G$29</formula>
    </cfRule>
  </conditionalFormatting>
  <conditionalFormatting sqref="C72:G72">
    <cfRule type="expression" dxfId="120" priority="9">
      <formula>C$41&gt;$G$30</formula>
    </cfRule>
  </conditionalFormatting>
  <conditionalFormatting sqref="C76:G76">
    <cfRule type="expression" dxfId="119" priority="8">
      <formula>C$41&gt;$G$28</formula>
    </cfRule>
  </conditionalFormatting>
  <conditionalFormatting sqref="C77:G77">
    <cfRule type="expression" dxfId="118" priority="7">
      <formula>C$41&gt;$G$29</formula>
    </cfRule>
  </conditionalFormatting>
  <conditionalFormatting sqref="C78:G78">
    <cfRule type="expression" dxfId="117" priority="6">
      <formula>C$41&gt;$G$30</formula>
    </cfRule>
  </conditionalFormatting>
  <conditionalFormatting sqref="C82:G82">
    <cfRule type="expression" dxfId="116" priority="3">
      <formula>C$41&gt;$G$28</formula>
    </cfRule>
  </conditionalFormatting>
  <conditionalFormatting sqref="C83:G83">
    <cfRule type="expression" dxfId="115" priority="2">
      <formula>C$41&gt;$G$29</formula>
    </cfRule>
  </conditionalFormatting>
  <conditionalFormatting sqref="C84:G84">
    <cfRule type="expression" dxfId="114" priority="1">
      <formula>C$41&gt;$G$30</formula>
    </cfRule>
  </conditionalFormatting>
  <dataValidations count="3">
    <dataValidation type="decimal" allowBlank="1" showInputMessage="1" showErrorMessage="1" error="Please enter a valid minimum attractive award percentage" sqref="C34:C36" xr:uid="{C7BFF82D-6CA7-4A1F-83B1-6EFD5184723B}">
      <formula1>0</formula1>
      <formula2>0.2</formula2>
    </dataValidation>
    <dataValidation type="list" operator="greaterThanOrEqual" allowBlank="1" showInputMessage="1" showErrorMessage="1" sqref="C50:C52" xr:uid="{564A1C39-9D62-4ED4-81E4-D14686FFFDB5}">
      <formula1>"3 months, 4 months, 5 months, 6 months"</formula1>
    </dataValidation>
    <dataValidation type="decimal" operator="greaterThanOrEqual" allowBlank="1" showInputMessage="1" showErrorMessage="1" sqref="C28:F30 C42:G44 D13:D15" xr:uid="{95587F61-87D4-44B2-8458-73A2E1D8EF4F}">
      <formula1>0</formula1>
    </dataValidation>
  </dataValidations>
  <pageMargins left="0.7" right="0.7" top="0.75" bottom="0.75" header="0.3" footer="0.3"/>
  <pageSetup paperSize="9" orientation="portrait" r:id="rId1"/>
  <ignoredErrors>
    <ignoredError sqref="C27:F27"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8D97B-42F4-420D-9C99-71BBAD529141}">
  <sheetPr codeName="Sheet4">
    <tabColor theme="5"/>
  </sheetPr>
  <dimension ref="B2:L90"/>
  <sheetViews>
    <sheetView showGridLines="0" zoomScale="80" zoomScaleNormal="80" workbookViewId="0"/>
  </sheetViews>
  <sheetFormatPr defaultRowHeight="14.25" x14ac:dyDescent="0.2"/>
  <cols>
    <col min="1" max="1" width="3.625" customWidth="1"/>
    <col min="2" max="12" width="27.625" customWidth="1"/>
    <col min="16382" max="16384" width="9" bestFit="1" customWidth="1"/>
  </cols>
  <sheetData>
    <row r="2" spans="2:12" s="27" customFormat="1" ht="35.1" customHeight="1" x14ac:dyDescent="0.2">
      <c r="B2" s="18" t="s">
        <v>43</v>
      </c>
      <c r="C2" s="19"/>
      <c r="D2" s="19"/>
      <c r="E2" s="19"/>
      <c r="F2" s="19"/>
      <c r="G2" s="18"/>
      <c r="H2" s="18"/>
      <c r="I2" s="18"/>
      <c r="J2" s="18"/>
      <c r="K2" s="18"/>
      <c r="L2" s="18"/>
    </row>
    <row r="4" spans="2:12" ht="24.95" customHeight="1" thickBot="1" x14ac:dyDescent="0.3">
      <c r="B4" s="15" t="s">
        <v>2</v>
      </c>
      <c r="C4" s="12"/>
      <c r="D4" s="12"/>
      <c r="E4" s="12"/>
      <c r="F4" s="12"/>
      <c r="G4" s="12"/>
      <c r="H4" s="12"/>
      <c r="I4" s="12"/>
      <c r="J4" s="12"/>
      <c r="K4" s="12"/>
      <c r="L4" s="12"/>
    </row>
    <row r="5" spans="2:12" ht="5.0999999999999996" customHeight="1" thickTop="1" x14ac:dyDescent="0.2"/>
    <row r="6" spans="2:12" ht="24.95" customHeight="1" thickBot="1" x14ac:dyDescent="0.3">
      <c r="B6" s="14" t="s">
        <v>77</v>
      </c>
      <c r="C6" s="6"/>
      <c r="D6" s="6"/>
      <c r="E6" s="6"/>
      <c r="F6" s="6"/>
      <c r="G6" s="6"/>
      <c r="H6" s="6"/>
      <c r="I6" s="6"/>
      <c r="J6" s="6"/>
      <c r="K6" s="6"/>
      <c r="L6" s="6"/>
    </row>
    <row r="7" spans="2:12" ht="5.0999999999999996" customHeight="1" x14ac:dyDescent="0.2"/>
    <row r="8" spans="2:12" ht="15" x14ac:dyDescent="0.2">
      <c r="B8" s="11" t="s">
        <v>78</v>
      </c>
      <c r="C8" s="42"/>
      <c r="D8" s="34" t="str">
        <f>IF(C8="", "Please enter a valid supplier name.", "")</f>
        <v>Please enter a valid supplier name.</v>
      </c>
    </row>
    <row r="10" spans="2:12" ht="24.95" customHeight="1" thickBot="1" x14ac:dyDescent="0.3">
      <c r="B10" s="14" t="s">
        <v>22</v>
      </c>
      <c r="C10" s="6"/>
      <c r="D10" s="6"/>
      <c r="E10" s="6"/>
      <c r="F10" s="6"/>
      <c r="G10" s="6"/>
      <c r="H10" s="6"/>
      <c r="I10" s="6"/>
      <c r="J10" s="6"/>
      <c r="K10" s="6"/>
      <c r="L10" s="6"/>
    </row>
    <row r="11" spans="2:12" ht="5.0999999999999996" customHeight="1" x14ac:dyDescent="0.2"/>
    <row r="12" spans="2:12" ht="30" x14ac:dyDescent="0.2">
      <c r="B12" s="11" t="s">
        <v>23</v>
      </c>
      <c r="C12" s="17" t="s">
        <v>24</v>
      </c>
      <c r="D12" s="17" t="s">
        <v>55</v>
      </c>
      <c r="E12" s="17" t="s">
        <v>69</v>
      </c>
      <c r="F12" s="57" t="str">
        <f>IF(AND(B13="", B14="", B15=""), "Please enter a valid brand name.", "")</f>
        <v>Please enter a valid brand name.</v>
      </c>
    </row>
    <row r="13" spans="2:12" ht="15" customHeight="1" x14ac:dyDescent="0.2">
      <c r="B13" s="42"/>
      <c r="C13" s="43"/>
      <c r="D13" s="22"/>
      <c r="E13" s="39" t="str">
        <f>IF('Lot 1 - Low Albumin'!B13&lt;&gt;"", 'Lot 1 - Low Albumin'!B13 &amp; " - " &amp;'Lot 1 - Low Albumin'!C13, "")</f>
        <v/>
      </c>
      <c r="F13" s="34" t="str">
        <f>IF(AND(B13&lt;&gt;"",OR(C13="",D13=""))," Please enter all product details for "&amp;B13 &amp; ". ","") &amp; IF(AND(D13&lt;&gt;"", MAX(C42:G42)&gt;0, D13&gt;MAX(C42:G42)), "The Reserve Price must be no greater than the highest price offered for any market share band.", "") &amp; IF(AND(E13&lt;&gt;"", B13=""), " Please enter corresponding High Albumin product. Incomplete quotes for Lot 1 will not be evaluated.", "") &amp;  IF(AND(E13="", B13&lt;&gt;""), " Please fill out corresponding Low Albumin product. Incomplete quotes for Lot 1 will not be evaluated.", "")</f>
        <v/>
      </c>
    </row>
    <row r="14" spans="2:12" ht="15" customHeight="1" x14ac:dyDescent="0.2">
      <c r="B14" s="42"/>
      <c r="C14" s="43"/>
      <c r="D14" s="22"/>
      <c r="E14" s="39" t="str">
        <f>IF('Lot 1 - Low Albumin'!B14&lt;&gt;"", 'Lot 1 - Low Albumin'!B14 &amp; " - " &amp;'Lot 1 - Low Albumin'!C14, "")</f>
        <v/>
      </c>
      <c r="F14" s="34" t="str">
        <f>IF(AND(B14&lt;&gt;"",OR(C14="",D14=""))," Please enter all product details for "&amp;B14 &amp; ". ","") &amp; IF(AND(D14&lt;&gt;"", MAX(C43:G43)&gt;0, D14&gt;MAX(C43:G43)), "The Reserve Price must be no greater than the highest price offered for any market share band.", "") &amp; IF(AND(E14&lt;&gt;"", B14=""), " Please enter corresponding High Albumin product. Incomplete quotes for Lot 1 will not be evaluated.", "") &amp;  IF(AND(E14="", B14&lt;&gt;""), " Please fill out corresponding Low Albumin product. Incomplete quotes for Lot 1 will not be evaluated.", "")</f>
        <v/>
      </c>
    </row>
    <row r="15" spans="2:12" ht="15" customHeight="1" x14ac:dyDescent="0.2">
      <c r="B15" s="42"/>
      <c r="C15" s="43"/>
      <c r="D15" s="22"/>
      <c r="E15" s="39" t="str">
        <f>IF('Lot 1 - Low Albumin'!B15&lt;&gt;"", 'Lot 1 - Low Albumin'!B15 &amp; " - " &amp;'Lot 1 - Low Albumin'!C15, "")</f>
        <v/>
      </c>
      <c r="F15" s="34" t="str">
        <f t="shared" ref="F15" si="0">IF(AND(B15&lt;&gt;"",OR(C15="",D15=""))," Please enter all product details for "&amp;B15 &amp; ". ","") &amp; IF(AND(D15&lt;&gt;"", MAX(C44:G44)&gt;0, D15&gt;MAX(C44:G44)), "The Reserve Price must be no greater than the highest price offered for any market share band.", "") &amp; IF(AND(E15&lt;&gt;"", B15=""), " Please enter corresponding High Albumin product. Incomplete quotes for Lot 1 will not be evaluated.", "") &amp;  IF(AND(E15="", B15&lt;&gt;""), " Please fill out corresponding Low Albumin product. Incomplete quotes for Lot 1 will not be evaluated.", "")</f>
        <v/>
      </c>
    </row>
    <row r="16" spans="2:12" ht="81" customHeight="1" x14ac:dyDescent="0.2"/>
    <row r="17" spans="2:12" ht="24.95" customHeight="1" x14ac:dyDescent="0.25">
      <c r="B17" s="10" t="s">
        <v>25</v>
      </c>
      <c r="C17" s="9"/>
      <c r="D17" s="9"/>
      <c r="E17" s="9"/>
      <c r="F17" s="9"/>
      <c r="G17" s="9"/>
      <c r="H17" s="9"/>
      <c r="I17" s="9"/>
      <c r="J17" s="9"/>
      <c r="K17" s="9"/>
      <c r="L17" s="9"/>
    </row>
    <row r="18" spans="2:12" ht="5.0999999999999996" customHeight="1" x14ac:dyDescent="0.2"/>
    <row r="19" spans="2:12" ht="15" customHeight="1" thickBot="1" x14ac:dyDescent="0.3">
      <c r="B19" s="13" t="s">
        <v>49</v>
      </c>
      <c r="D19" s="8"/>
      <c r="E19" s="8"/>
      <c r="F19" s="8"/>
      <c r="G19" s="8"/>
    </row>
    <row r="20" spans="2:12" ht="15" customHeight="1" thickTop="1" x14ac:dyDescent="0.2">
      <c r="C20" s="1">
        <v>2025</v>
      </c>
      <c r="D20" s="1">
        <v>2026</v>
      </c>
      <c r="E20" s="1">
        <v>2027</v>
      </c>
      <c r="F20" s="1">
        <v>2028</v>
      </c>
    </row>
    <row r="21" spans="2:12" ht="15" customHeight="1" x14ac:dyDescent="0.2">
      <c r="B21" s="20" t="s">
        <v>47</v>
      </c>
      <c r="C21" s="4">
        <f>INDEX('NHS Input'!$D$36:$H$42,MATCH($B$4,'NHS Input'!$B$36:$B$42,0),MATCH(C20,'NHS Input'!$D$35:$G$35,0))</f>
        <v>1846771</v>
      </c>
      <c r="D21" s="4">
        <f>INDEX('NHS Input'!$D$36:$H$42,MATCH($B$4,'NHS Input'!$B$36:$B$42,0),MATCH(D20,'NHS Input'!$D$35:$G$35,0))</f>
        <v>2155745.1562786344</v>
      </c>
      <c r="E21" s="4">
        <f>INDEX('NHS Input'!$D$36:$H$42,MATCH($B$4,'NHS Input'!$B$36:$B$42,0),MATCH(E20,'NHS Input'!$D$35:$G$35,0))</f>
        <v>2384298.2911752891</v>
      </c>
      <c r="F21" s="4">
        <f>INDEX('NHS Input'!$D$36:$H$42,MATCH($B$4,'NHS Input'!$B$36:$B$42,0),MATCH(F20,'NHS Input'!$D$35:$G$35,0))</f>
        <v>2621556.1409736997</v>
      </c>
    </row>
    <row r="22" spans="2:12" ht="13.5" customHeight="1" x14ac:dyDescent="0.2"/>
    <row r="23" spans="2:12" ht="29.25" hidden="1" customHeight="1" x14ac:dyDescent="0.25">
      <c r="E23" s="8"/>
      <c r="F23" s="8"/>
      <c r="G23" s="8"/>
    </row>
    <row r="24" spans="2:12" ht="15" hidden="1" customHeight="1" x14ac:dyDescent="0.2"/>
    <row r="25" spans="2:12" ht="13.5" hidden="1" customHeight="1" x14ac:dyDescent="0.2"/>
    <row r="26" spans="2:12" ht="24.95" customHeight="1" thickBot="1" x14ac:dyDescent="0.3">
      <c r="B26" s="13" t="s">
        <v>87</v>
      </c>
      <c r="D26" s="8"/>
      <c r="E26" s="8"/>
      <c r="F26" s="8"/>
      <c r="G26" s="8"/>
    </row>
    <row r="27" spans="2:12" ht="15" thickTop="1" x14ac:dyDescent="0.2">
      <c r="C27" s="1" t="s">
        <v>3</v>
      </c>
      <c r="D27" s="1" t="s">
        <v>4</v>
      </c>
      <c r="E27" s="1" t="s">
        <v>5</v>
      </c>
      <c r="F27" s="1" t="s">
        <v>6</v>
      </c>
      <c r="G27" s="3" t="s">
        <v>7</v>
      </c>
    </row>
    <row r="28" spans="2:12" ht="15" customHeight="1" x14ac:dyDescent="0.2">
      <c r="B28" s="20" t="str">
        <f>IF(B13=0,"",B13)</f>
        <v/>
      </c>
      <c r="C28" s="23"/>
      <c r="D28" s="23"/>
      <c r="E28" s="23"/>
      <c r="F28" s="23"/>
      <c r="G28" s="80" cm="1">
        <f t="array" ref="G28">IFERROR(MIN(C28:F28/(110%*$C$21:$F$21),100%),"")</f>
        <v>0</v>
      </c>
      <c r="H28" s="34" t="str">
        <f>IF(AND(B28&lt;&gt;"", OR(C28="",D28="", E28="", F28="")), "Please enter available capacity for all years", "")</f>
        <v/>
      </c>
    </row>
    <row r="29" spans="2:12" ht="15" customHeight="1" x14ac:dyDescent="0.2">
      <c r="B29" s="20" t="str">
        <f>IF(B14=0,"",B14)</f>
        <v/>
      </c>
      <c r="C29" s="23"/>
      <c r="D29" s="23"/>
      <c r="E29" s="23"/>
      <c r="F29" s="23"/>
      <c r="G29" s="80" cm="1">
        <f t="array" ref="G29">IFERROR(MIN(C29:F29/(110%*$C$21:$F$21),100%),"")</f>
        <v>0</v>
      </c>
      <c r="H29" s="34" t="str">
        <f t="shared" ref="H29:H30" si="1">IF(AND(B29&lt;&gt;"", OR(C29="",D29="", E29="", F29="")), "Please enter available capacity for all years", "")</f>
        <v/>
      </c>
    </row>
    <row r="30" spans="2:12" ht="15" customHeight="1" x14ac:dyDescent="0.2">
      <c r="B30" s="20" t="str">
        <f>IF(B15=0,"",B15)</f>
        <v/>
      </c>
      <c r="C30" s="23"/>
      <c r="D30" s="23"/>
      <c r="E30" s="23"/>
      <c r="F30" s="23"/>
      <c r="G30" s="80" cm="1">
        <f t="array" ref="G30">IFERROR(MIN(C30:F30/(110%*$C$21:$F$21),100%),"")</f>
        <v>0</v>
      </c>
      <c r="H30" s="34" t="str">
        <f t="shared" si="1"/>
        <v/>
      </c>
    </row>
    <row r="31" spans="2:12" ht="13.5" customHeight="1" x14ac:dyDescent="0.25">
      <c r="B31" s="7"/>
    </row>
    <row r="32" spans="2:12" ht="24.95" customHeight="1" thickBot="1" x14ac:dyDescent="0.3">
      <c r="B32" s="13" t="str">
        <f>"Minimum attractive award percentage (any share between "&amp;C40&amp;")"</f>
        <v>Minimum attractive award percentage (any share between 0-20%)</v>
      </c>
      <c r="G32" s="8"/>
    </row>
    <row r="33" spans="2:12" ht="15" customHeight="1" thickTop="1" x14ac:dyDescent="0.25">
      <c r="B33" s="7"/>
      <c r="C33" s="3" t="s">
        <v>26</v>
      </c>
    </row>
    <row r="34" spans="2:12" ht="15" customHeight="1" x14ac:dyDescent="0.2">
      <c r="B34" s="20" t="str">
        <f>IF(B13=0,"",B13)</f>
        <v/>
      </c>
      <c r="C34" s="76"/>
      <c r="D34" s="35" t="str">
        <f>IF(AND(B34&lt;&gt;"", C34=""), "Please enter a minimum award % for " &amp;B34, "")</f>
        <v/>
      </c>
    </row>
    <row r="35" spans="2:12" ht="15" customHeight="1" x14ac:dyDescent="0.2">
      <c r="B35" s="20" t="str">
        <f>IF(B14=0,"",B14)</f>
        <v/>
      </c>
      <c r="C35" s="76"/>
      <c r="D35" s="35" t="str">
        <f t="shared" ref="D35:D36" si="2">IF(AND(B35&lt;&gt;"", C35=""), "Please enter a minimum award % for " &amp;B35, "")</f>
        <v/>
      </c>
    </row>
    <row r="36" spans="2:12" ht="15" customHeight="1" x14ac:dyDescent="0.2">
      <c r="B36" s="20" t="str">
        <f>IF(B15=0,"",B15)</f>
        <v/>
      </c>
      <c r="C36" s="76"/>
      <c r="D36" s="35" t="str">
        <f t="shared" si="2"/>
        <v/>
      </c>
    </row>
    <row r="37" spans="2:12" ht="13.5" customHeight="1" x14ac:dyDescent="0.2">
      <c r="C37" s="16"/>
    </row>
    <row r="38" spans="2:12" ht="24.95" customHeight="1" x14ac:dyDescent="0.25">
      <c r="B38" s="10" t="s">
        <v>48</v>
      </c>
      <c r="C38" s="9"/>
      <c r="D38" s="9"/>
      <c r="E38" s="9"/>
      <c r="F38" s="9"/>
      <c r="G38" s="9"/>
      <c r="H38" s="9"/>
      <c r="I38" s="9"/>
      <c r="J38" s="9"/>
      <c r="K38" s="9"/>
      <c r="L38" s="9"/>
    </row>
    <row r="40" spans="2:12" x14ac:dyDescent="0.2">
      <c r="C40" s="5" t="s">
        <v>9</v>
      </c>
      <c r="D40" s="5" t="s">
        <v>57</v>
      </c>
      <c r="E40" s="5" t="s">
        <v>58</v>
      </c>
      <c r="F40" s="5" t="s">
        <v>59</v>
      </c>
      <c r="G40" s="5" t="s">
        <v>60</v>
      </c>
    </row>
    <row r="41" spans="2:12" hidden="1" x14ac:dyDescent="0.2">
      <c r="C41" s="21">
        <v>0</v>
      </c>
      <c r="D41" s="21">
        <v>0.2</v>
      </c>
      <c r="E41" s="21">
        <v>0.4</v>
      </c>
      <c r="F41" s="21">
        <v>0.6</v>
      </c>
      <c r="G41" s="21">
        <v>0.8</v>
      </c>
      <c r="H41" s="30"/>
      <c r="I41" s="30"/>
      <c r="J41" s="30"/>
      <c r="K41" s="30"/>
      <c r="L41" s="30"/>
    </row>
    <row r="42" spans="2:12" x14ac:dyDescent="0.2">
      <c r="B42" s="20" t="str">
        <f>IF(B13=0,"",B13)</f>
        <v/>
      </c>
      <c r="C42" s="24"/>
      <c r="D42" s="22"/>
      <c r="E42" s="22"/>
      <c r="F42" s="22"/>
      <c r="G42" s="22"/>
    </row>
    <row r="43" spans="2:12" x14ac:dyDescent="0.2">
      <c r="B43" s="20" t="str">
        <f>IF(B14=0,"",B14)</f>
        <v/>
      </c>
      <c r="C43" s="24"/>
      <c r="D43" s="22"/>
      <c r="E43" s="22"/>
      <c r="F43" s="22"/>
      <c r="G43" s="22"/>
    </row>
    <row r="44" spans="2:12" x14ac:dyDescent="0.2">
      <c r="B44" s="20" t="str">
        <f>IF(B15=0,"",B15)</f>
        <v/>
      </c>
      <c r="C44" s="24"/>
      <c r="D44" s="22"/>
      <c r="E44" s="22"/>
      <c r="F44" s="22"/>
      <c r="G44" s="22"/>
    </row>
    <row r="45" spans="2:12" ht="30" customHeight="1" x14ac:dyDescent="0.2">
      <c r="C45" s="37" t="str">
        <f>IF(OR(AND(C$41&lt;=$G28,C42="",$G28&lt;&gt;0), AND(C$41&lt;=$G29,C43="",$G29&lt;&gt;0), AND(C$41&lt;=$G30,C44="", $G30&lt;&gt;0)), "Please enter pricing for "&amp; C40 &amp; " volume band", "")</f>
        <v/>
      </c>
      <c r="D45" s="37" t="str">
        <f t="shared" ref="D45:G45" si="3">IF(OR(AND(D$41&lt;=$G28,D42="",$G28&lt;&gt;0), AND(D$41&lt;=$G29,D43="",$G29&lt;&gt;0), AND(D$41&lt;=$G30,D44="", $G30&lt;&gt;0)), "Please enter pricing for "&amp; D40 &amp; " volume band", "")</f>
        <v/>
      </c>
      <c r="E45" s="37" t="str">
        <f t="shared" si="3"/>
        <v/>
      </c>
      <c r="F45" s="37" t="str">
        <f t="shared" si="3"/>
        <v/>
      </c>
      <c r="G45" s="37" t="str">
        <f t="shared" si="3"/>
        <v/>
      </c>
      <c r="H45" s="37"/>
      <c r="I45" s="37"/>
      <c r="J45" s="37"/>
      <c r="K45" s="37"/>
      <c r="L45" s="37"/>
    </row>
    <row r="46" spans="2:12" ht="24.95" customHeight="1" x14ac:dyDescent="0.25">
      <c r="B46" s="10" t="s">
        <v>27</v>
      </c>
      <c r="C46" s="9"/>
      <c r="D46" s="9"/>
      <c r="E46" s="9"/>
      <c r="F46" s="9"/>
      <c r="G46" s="9"/>
      <c r="H46" s="9"/>
      <c r="I46" s="9"/>
      <c r="J46" s="9"/>
      <c r="K46" s="9"/>
      <c r="L46" s="9"/>
    </row>
    <row r="47" spans="2:12" ht="5.0999999999999996" customHeight="1" x14ac:dyDescent="0.2"/>
    <row r="48" spans="2:12" ht="15" customHeight="1" thickBot="1" x14ac:dyDescent="0.3">
      <c r="B48" s="7" t="s">
        <v>86</v>
      </c>
    </row>
    <row r="49" spans="2:12" ht="15" thickTop="1" x14ac:dyDescent="0.2">
      <c r="C49" s="2" t="s">
        <v>28</v>
      </c>
      <c r="D49" s="2" t="s">
        <v>29</v>
      </c>
    </row>
    <row r="50" spans="2:12" ht="15" customHeight="1" x14ac:dyDescent="0.2">
      <c r="B50" s="20" t="str">
        <f>IF(B13=0,"",B13)</f>
        <v/>
      </c>
      <c r="C50" s="25"/>
      <c r="D50" s="55" t="str">
        <f>_xlfn.IFNA(_xlfn.XLOOKUP(C50,'NHS Input'!$J$5:$J$8,'NHS Input'!$K$5:$K$8),"")</f>
        <v/>
      </c>
      <c r="E50" s="35" t="str">
        <f>IF(AND(B50&lt;&gt;"",C50=""), "Please enter months of stock held in the UK for "&amp;B50, "")</f>
        <v/>
      </c>
    </row>
    <row r="51" spans="2:12" ht="15" customHeight="1" x14ac:dyDescent="0.2">
      <c r="B51" s="20" t="str">
        <f>IF(B14=0,"",B14)</f>
        <v/>
      </c>
      <c r="C51" s="25"/>
      <c r="D51" s="55" t="str">
        <f>_xlfn.IFNA(_xlfn.XLOOKUP(C51,'NHS Input'!$J$5:$J$8,'NHS Input'!$K$5:$K$8),"")</f>
        <v/>
      </c>
      <c r="E51" s="35" t="str">
        <f>IF(AND(B51&lt;&gt;"",C51=""), "Please enter months of stock held in the UK for "&amp;B51, "")</f>
        <v/>
      </c>
    </row>
    <row r="52" spans="2:12" ht="15" customHeight="1" x14ac:dyDescent="0.2">
      <c r="B52" s="20" t="str">
        <f>IF(B15=0,"",B15)</f>
        <v/>
      </c>
      <c r="C52" s="25"/>
      <c r="D52" s="55" t="str">
        <f>_xlfn.IFNA(_xlfn.XLOOKUP(C52,'NHS Input'!$J$5:$J$8,'NHS Input'!$K$5:$K$8),"")</f>
        <v/>
      </c>
      <c r="E52" s="35" t="str">
        <f>IF(AND(B52&lt;&gt;"",C52=""), "Please enter months of stock held in the UK for "&amp;B52, "")</f>
        <v/>
      </c>
    </row>
    <row r="53" spans="2:12" ht="13.5" customHeight="1" x14ac:dyDescent="0.2"/>
    <row r="54" spans="2:12" ht="24.95" customHeight="1" x14ac:dyDescent="0.25">
      <c r="B54" s="10" t="s">
        <v>54</v>
      </c>
      <c r="C54" s="9"/>
      <c r="D54" s="9"/>
      <c r="E54" s="9"/>
      <c r="F54" s="9"/>
      <c r="G54" s="9"/>
      <c r="H54" s="9"/>
      <c r="I54" s="9"/>
      <c r="J54" s="9"/>
      <c r="K54" s="9"/>
      <c r="L54" s="9"/>
    </row>
    <row r="56" spans="2:12" x14ac:dyDescent="0.2">
      <c r="B56" s="20" t="str">
        <f>C27</f>
        <v>2025</v>
      </c>
      <c r="C56" s="5" t="str">
        <f>C40</f>
        <v>0-20%</v>
      </c>
      <c r="D56" s="5" t="str">
        <f t="shared" ref="D56:G56" si="4">D40</f>
        <v>20-40%</v>
      </c>
      <c r="E56" s="5" t="str">
        <f t="shared" si="4"/>
        <v>40-60%</v>
      </c>
      <c r="F56" s="5" t="str">
        <f t="shared" si="4"/>
        <v>60-80%</v>
      </c>
      <c r="G56" s="5" t="str">
        <f t="shared" si="4"/>
        <v>80-100%</v>
      </c>
    </row>
    <row r="57" spans="2:12" hidden="1" x14ac:dyDescent="0.2">
      <c r="C57" s="21">
        <v>0</v>
      </c>
      <c r="D57" s="21">
        <v>0.2</v>
      </c>
      <c r="E57" s="21">
        <v>0.4</v>
      </c>
      <c r="F57" s="21">
        <v>0.6</v>
      </c>
      <c r="G57" s="21">
        <v>0.8</v>
      </c>
    </row>
    <row r="58" spans="2:12" x14ac:dyDescent="0.2">
      <c r="B58" s="20" t="str">
        <f>IF(B13=0,"",B13)</f>
        <v/>
      </c>
      <c r="C58" s="32" t="str">
        <f>IF(IFERROR(C42, 0) = 0, "", IFERROR(((1-'NHS Input'!$M$5)*C42+('NHS Input'!$M$5)*C42*(1+'NHS Input'!$N$5)^($B$56-2025))*(1+$D50+'Across Lot Input'!$D$13), ""))</f>
        <v/>
      </c>
      <c r="D58" s="33" t="str">
        <f>IF(IFERROR(D42, 0) = 0, "", IFERROR(((1-'NHS Input'!$M$5)*D42+('NHS Input'!$M$5)*D42*(1+'NHS Input'!$N$5)^($B$56-2025))*(1+$D50+'Across Lot Input'!$D$13), ""))</f>
        <v/>
      </c>
      <c r="E58" s="33" t="str">
        <f>IF(IFERROR(E42, 0) = 0, "", IFERROR(((1-'NHS Input'!$M$5)*E42+('NHS Input'!$M$5)*E42*(1+'NHS Input'!$N$5)^($B$56-2025))*(1+$D50+'Across Lot Input'!$D$13), ""))</f>
        <v/>
      </c>
      <c r="F58" s="33" t="str">
        <f>IF(IFERROR(F42, 0) = 0, "", IFERROR(((1-'NHS Input'!$M$5)*F42+('NHS Input'!$M$5)*F42*(1+'NHS Input'!$N$5)^($B$56-2025))*(1+$D50+'Across Lot Input'!$D$13), ""))</f>
        <v/>
      </c>
      <c r="G58" s="33" t="str">
        <f>IF(IFERROR(G42, 0) = 0, "", IFERROR(((1-'NHS Input'!$M$5)*G42+('NHS Input'!$M$5)*G42*(1+'NHS Input'!$N$5)^($B$56-2025))*(1+$D50+'Across Lot Input'!$D$13), ""))</f>
        <v/>
      </c>
    </row>
    <row r="59" spans="2:12" x14ac:dyDescent="0.2">
      <c r="B59" s="20" t="str">
        <f>IF(B14=0,"",B14)</f>
        <v/>
      </c>
      <c r="C59" s="32" t="str">
        <f>IF(IFERROR(C43, 0) = 0, "", IFERROR(((1-'NHS Input'!$M$5)*C43+('NHS Input'!$M$5)*C43*(1+'NHS Input'!$N$5)^($B$56-2025))*(1+$D51+'Across Lot Input'!$D$13), ""))</f>
        <v/>
      </c>
      <c r="D59" s="33" t="str">
        <f>IF(IFERROR(D43, 0) = 0, "", IFERROR(((1-'NHS Input'!$M$5)*D43+('NHS Input'!$M$5)*D43*(1+'NHS Input'!$N$5)^($B$56-2025))*(1+$D51+'Across Lot Input'!$D$13), ""))</f>
        <v/>
      </c>
      <c r="E59" s="33" t="str">
        <f>IF(IFERROR(E43, 0) = 0, "", IFERROR(((1-'NHS Input'!$M$5)*E43+('NHS Input'!$M$5)*E43*(1+'NHS Input'!$N$5)^($B$56-2025))*(1+$D51+'Across Lot Input'!$D$13), ""))</f>
        <v/>
      </c>
      <c r="F59" s="33" t="str">
        <f>IF(IFERROR(F43, 0) = 0, "", IFERROR(((1-'NHS Input'!$M$5)*F43+('NHS Input'!$M$5)*F43*(1+'NHS Input'!$N$5)^($B$56-2025))*(1+$D51+'Across Lot Input'!$D$13), ""))</f>
        <v/>
      </c>
      <c r="G59" s="33" t="str">
        <f>IF(IFERROR(G43, 0) = 0, "", IFERROR(((1-'NHS Input'!$M$5)*G43+('NHS Input'!$M$5)*G43*(1+'NHS Input'!$N$5)^($B$56-2025))*(1+$D51+'Across Lot Input'!$D$13), ""))</f>
        <v/>
      </c>
    </row>
    <row r="60" spans="2:12" x14ac:dyDescent="0.2">
      <c r="B60" s="20" t="str">
        <f>IF(B15=0,"",B15)</f>
        <v/>
      </c>
      <c r="C60" s="32" t="str">
        <f>IF(IFERROR(C44, 0) = 0, "", IFERROR(((1-'NHS Input'!$M$5)*C44+('NHS Input'!$M$5)*C44*(1+'NHS Input'!$N$5)^($B$56-2025))*(1+$D52+'Across Lot Input'!$D$13), ""))</f>
        <v/>
      </c>
      <c r="D60" s="33" t="str">
        <f>IF(IFERROR(D44, 0) = 0, "", IFERROR(((1-'NHS Input'!$M$5)*D44+('NHS Input'!$M$5)*D44*(1+'NHS Input'!$N$5)^($B$56-2025))*(1+$D52+'Across Lot Input'!$D$13), ""))</f>
        <v/>
      </c>
      <c r="E60" s="33" t="str">
        <f>IF(IFERROR(E44, 0) = 0, "", IFERROR(((1-'NHS Input'!$M$5)*E44+('NHS Input'!$M$5)*E44*(1+'NHS Input'!$N$5)^($B$56-2025))*(1+$D52+'Across Lot Input'!$D$13), ""))</f>
        <v/>
      </c>
      <c r="F60" s="33" t="str">
        <f>IF(IFERROR(F44, 0) = 0, "", IFERROR(((1-'NHS Input'!$M$5)*F44+('NHS Input'!$M$5)*F44*(1+'NHS Input'!$N$5)^($B$56-2025))*(1+$D52+'Across Lot Input'!$D$13), ""))</f>
        <v/>
      </c>
      <c r="G60" s="33" t="str">
        <f>IF(IFERROR(G44, 0) = 0, "", IFERROR(((1-'NHS Input'!$M$5)*G44+('NHS Input'!$M$5)*G44*(1+'NHS Input'!$N$5)^($B$56-2025))*(1+$D52+'Across Lot Input'!$D$13), ""))</f>
        <v/>
      </c>
    </row>
    <row r="61" spans="2:12" ht="15" customHeight="1" x14ac:dyDescent="0.2"/>
    <row r="62" spans="2:12" x14ac:dyDescent="0.2">
      <c r="B62" s="31">
        <f>D20</f>
        <v>2026</v>
      </c>
      <c r="C62" s="5" t="str">
        <f>C56</f>
        <v>0-20%</v>
      </c>
      <c r="D62" s="5" t="str">
        <f t="shared" ref="D62:G62" si="5">D56</f>
        <v>20-40%</v>
      </c>
      <c r="E62" s="5" t="str">
        <f t="shared" si="5"/>
        <v>40-60%</v>
      </c>
      <c r="F62" s="5" t="str">
        <f t="shared" si="5"/>
        <v>60-80%</v>
      </c>
      <c r="G62" s="5" t="str">
        <f t="shared" si="5"/>
        <v>80-100%</v>
      </c>
    </row>
    <row r="63" spans="2:12" hidden="1" x14ac:dyDescent="0.2">
      <c r="C63" s="21">
        <v>0</v>
      </c>
      <c r="D63" s="21">
        <v>0.2</v>
      </c>
      <c r="E63" s="21">
        <v>0.4</v>
      </c>
      <c r="F63" s="21">
        <v>0.6</v>
      </c>
      <c r="G63" s="21">
        <v>0.8</v>
      </c>
    </row>
    <row r="64" spans="2:12" x14ac:dyDescent="0.2">
      <c r="B64" s="20" t="str">
        <f>IF(B13=0,"",B13)</f>
        <v/>
      </c>
      <c r="C64" s="32" t="str">
        <f>IF(IFERROR(C42,0)=0,"",IFERROR(((1-'NHS Input'!$M$5)*C42+('NHS Input'!$M$5)*C42*(1+'NHS Input'!$N$5)^($B$62-2025))*(1+$D50+'Across Lot Input'!$E$13),""))</f>
        <v/>
      </c>
      <c r="D64" s="33" t="str">
        <f>IF(IFERROR(D42,0)=0,"",IFERROR(((1-'NHS Input'!$M$5)*D42+('NHS Input'!$M$5)*D42*(1+'NHS Input'!$N$5)^($B$62-2025))*(1+$D50+'Across Lot Input'!$E$13),""))</f>
        <v/>
      </c>
      <c r="E64" s="33" t="str">
        <f>IF(IFERROR(E42,0)=0,"",IFERROR(((1-'NHS Input'!$M$5)*E42+('NHS Input'!$M$5)*E42*(1+'NHS Input'!$N$5)^($B$62-2025))*(1+$D50+'Across Lot Input'!$E$13),""))</f>
        <v/>
      </c>
      <c r="F64" s="33" t="str">
        <f>IF(IFERROR(F42,0)=0,"",IFERROR(((1-'NHS Input'!$M$5)*F42+('NHS Input'!$M$5)*F42*(1+'NHS Input'!$N$5)^($B$62-2025))*(1+$D50+'Across Lot Input'!$E$13),""))</f>
        <v/>
      </c>
      <c r="G64" s="33" t="str">
        <f>IF(IFERROR(G42,0)=0,"",IFERROR(((1-'NHS Input'!$M$5)*G42+('NHS Input'!$M$5)*G42*(1+'NHS Input'!$N$5)^($B$62-2025))*(1+$D50+'Across Lot Input'!$E$13),""))</f>
        <v/>
      </c>
    </row>
    <row r="65" spans="2:7" x14ac:dyDescent="0.2">
      <c r="B65" s="20" t="str">
        <f>IF(B14=0,"",B14)</f>
        <v/>
      </c>
      <c r="C65" s="32" t="str">
        <f>IF(IFERROR(C43,0)=0,"",IFERROR(((1-'NHS Input'!$M$5)*C43+('NHS Input'!$M$5)*C43*(1+'NHS Input'!$N$5)^($B$62-2025))*(1+$D51+'Across Lot Input'!$E$13),""))</f>
        <v/>
      </c>
      <c r="D65" s="33" t="str">
        <f>IF(IFERROR(D43,0)=0,"",IFERROR(((1-'NHS Input'!$M$5)*D43+('NHS Input'!$M$5)*D43*(1+'NHS Input'!$N$5)^($B$62-2025))*(1+$D51+'Across Lot Input'!$E$13),""))</f>
        <v/>
      </c>
      <c r="E65" s="33" t="str">
        <f>IF(IFERROR(E43,0)=0,"",IFERROR(((1-'NHS Input'!$M$5)*E43+('NHS Input'!$M$5)*E43*(1+'NHS Input'!$N$5)^($B$62-2025))*(1+$D51+'Across Lot Input'!$E$13),""))</f>
        <v/>
      </c>
      <c r="F65" s="33" t="str">
        <f>IF(IFERROR(F43,0)=0,"",IFERROR(((1-'NHS Input'!$M$5)*F43+('NHS Input'!$M$5)*F43*(1+'NHS Input'!$N$5)^($B$62-2025))*(1+$D51+'Across Lot Input'!$E$13),""))</f>
        <v/>
      </c>
      <c r="G65" s="33" t="str">
        <f>IF(IFERROR(G43,0)=0,"",IFERROR(((1-'NHS Input'!$M$5)*G43+('NHS Input'!$M$5)*G43*(1+'NHS Input'!$N$5)^($B$62-2025))*(1+$D51+'Across Lot Input'!$E$13),""))</f>
        <v/>
      </c>
    </row>
    <row r="66" spans="2:7" x14ac:dyDescent="0.2">
      <c r="B66" s="20" t="str">
        <f>IF(B15=0,"",B15)</f>
        <v/>
      </c>
      <c r="C66" s="32" t="str">
        <f>IF(IFERROR(C44,0)=0,"",IFERROR(((1-'NHS Input'!$M$5)*C44+('NHS Input'!$M$5)*C44*(1+'NHS Input'!$N$5)^($B$62-2025))*(1+$D52+'Across Lot Input'!$E$13),""))</f>
        <v/>
      </c>
      <c r="D66" s="33" t="str">
        <f>IF(IFERROR(D44,0)=0,"",IFERROR(((1-'NHS Input'!$M$5)*D44+('NHS Input'!$M$5)*D44*(1+'NHS Input'!$N$5)^($B$62-2025))*(1+$D52+'Across Lot Input'!$E$13),""))</f>
        <v/>
      </c>
      <c r="E66" s="33" t="str">
        <f>IF(IFERROR(E44,0)=0,"",IFERROR(((1-'NHS Input'!$M$5)*E44+('NHS Input'!$M$5)*E44*(1+'NHS Input'!$N$5)^($B$62-2025))*(1+$D52+'Across Lot Input'!$E$13),""))</f>
        <v/>
      </c>
      <c r="F66" s="33" t="str">
        <f>IF(IFERROR(F44,0)=0,"",IFERROR(((1-'NHS Input'!$M$5)*F44+('NHS Input'!$M$5)*F44*(1+'NHS Input'!$N$5)^($B$62-2025))*(1+$D52+'Across Lot Input'!$E$13),""))</f>
        <v/>
      </c>
      <c r="G66" s="33" t="str">
        <f>IF(IFERROR(G44,0)=0,"",IFERROR(((1-'NHS Input'!$M$5)*G44+('NHS Input'!$M$5)*G44*(1+'NHS Input'!$N$5)^($B$62-2025))*(1+$D52+'Across Lot Input'!$E$13),""))</f>
        <v/>
      </c>
    </row>
    <row r="68" spans="2:7" x14ac:dyDescent="0.2">
      <c r="B68" s="31">
        <f>E20</f>
        <v>2027</v>
      </c>
      <c r="C68" s="5" t="str">
        <f>C62</f>
        <v>0-20%</v>
      </c>
      <c r="D68" s="5" t="str">
        <f t="shared" ref="D68:G68" si="6">D62</f>
        <v>20-40%</v>
      </c>
      <c r="E68" s="5" t="str">
        <f t="shared" si="6"/>
        <v>40-60%</v>
      </c>
      <c r="F68" s="5" t="str">
        <f t="shared" si="6"/>
        <v>60-80%</v>
      </c>
      <c r="G68" s="5" t="str">
        <f t="shared" si="6"/>
        <v>80-100%</v>
      </c>
    </row>
    <row r="69" spans="2:7" hidden="1" x14ac:dyDescent="0.2">
      <c r="C69" s="21">
        <v>0</v>
      </c>
      <c r="D69" s="21">
        <v>0.2</v>
      </c>
      <c r="E69" s="21">
        <v>0.4</v>
      </c>
      <c r="F69" s="21">
        <v>0.6</v>
      </c>
      <c r="G69" s="21">
        <v>0.8</v>
      </c>
    </row>
    <row r="70" spans="2:7" x14ac:dyDescent="0.2">
      <c r="B70" s="20" t="str">
        <f>IF(B13=0,"",B13)</f>
        <v/>
      </c>
      <c r="C70" s="32" t="str">
        <f>IF(IFERROR(C42,0)=0,"", IFERROR(((1-'NHS Input'!$M$5)*C42+('NHS Input'!$M$5)*C42*(1+'NHS Input'!$N$5)^($B$68-2025))*(1+$D50+'Across Lot Input'!$F$13), ""))</f>
        <v/>
      </c>
      <c r="D70" s="33" t="str">
        <f>IF(IFERROR(D42,0)=0,"", IFERROR(((1-'NHS Input'!$M$5)*D42+('NHS Input'!$M$5)*D42*(1+'NHS Input'!$N$5)^($B$68-2025))*(1+$D50+'Across Lot Input'!$F$13), ""))</f>
        <v/>
      </c>
      <c r="E70" s="33" t="str">
        <f>IF(IFERROR(E42,0)=0,"", IFERROR(((1-'NHS Input'!$M$5)*E42+('NHS Input'!$M$5)*E42*(1+'NHS Input'!$N$5)^($B$68-2025))*(1+$D50+'Across Lot Input'!$F$13), ""))</f>
        <v/>
      </c>
      <c r="F70" s="33" t="str">
        <f>IF(IFERROR(F42,0)=0,"", IFERROR(((1-'NHS Input'!$M$5)*F42+('NHS Input'!$M$5)*F42*(1+'NHS Input'!$N$5)^($B$68-2025))*(1+$D50+'Across Lot Input'!$F$13), ""))</f>
        <v/>
      </c>
      <c r="G70" s="33" t="str">
        <f>IF(IFERROR(G42,0)=0,"", IFERROR(((1-'NHS Input'!$M$5)*G42+('NHS Input'!$M$5)*G42*(1+'NHS Input'!$N$5)^($B$68-2025))*(1+$D50+'Across Lot Input'!$F$13), ""))</f>
        <v/>
      </c>
    </row>
    <row r="71" spans="2:7" x14ac:dyDescent="0.2">
      <c r="B71" s="20" t="str">
        <f>IF(B14=0,"",B14)</f>
        <v/>
      </c>
      <c r="C71" s="32" t="str">
        <f>IF(IFERROR(C43,0)=0,"", IFERROR(((1-'NHS Input'!$M$5)*C43+('NHS Input'!$M$5)*C43*(1+'NHS Input'!$N$5)^($B$68-2025))*(1+$D51+'Across Lot Input'!$F$13), ""))</f>
        <v/>
      </c>
      <c r="D71" s="33" t="str">
        <f>IF(IFERROR(D43,0)=0,"", IFERROR(((1-'NHS Input'!$M$5)*D43+('NHS Input'!$M$5)*D43*(1+'NHS Input'!$N$5)^($B$68-2025))*(1+$D51+'Across Lot Input'!$F$13), ""))</f>
        <v/>
      </c>
      <c r="E71" s="33" t="str">
        <f>IF(IFERROR(E43,0)=0,"", IFERROR(((1-'NHS Input'!$M$5)*E43+('NHS Input'!$M$5)*E43*(1+'NHS Input'!$N$5)^($B$68-2025))*(1+$D51+'Across Lot Input'!$F$13), ""))</f>
        <v/>
      </c>
      <c r="F71" s="33" t="str">
        <f>IF(IFERROR(F43,0)=0,"", IFERROR(((1-'NHS Input'!$M$5)*F43+('NHS Input'!$M$5)*F43*(1+'NHS Input'!$N$5)^($B$68-2025))*(1+$D51+'Across Lot Input'!$F$13), ""))</f>
        <v/>
      </c>
      <c r="G71" s="33" t="str">
        <f>IF(IFERROR(G43,0)=0,"", IFERROR(((1-'NHS Input'!$M$5)*G43+('NHS Input'!$M$5)*G43*(1+'NHS Input'!$N$5)^($B$68-2025))*(1+$D51+'Across Lot Input'!$F$13), ""))</f>
        <v/>
      </c>
    </row>
    <row r="72" spans="2:7" x14ac:dyDescent="0.2">
      <c r="B72" s="20" t="str">
        <f>IF(B15=0,"",B15)</f>
        <v/>
      </c>
      <c r="C72" s="32" t="str">
        <f>IF(IFERROR(C44,0)=0,"", IFERROR(((1-'NHS Input'!$M$5)*C44+('NHS Input'!$M$5)*C44*(1+'NHS Input'!$N$5)^($B$68-2025))*(1+$D52+'Across Lot Input'!$F$13), ""))</f>
        <v/>
      </c>
      <c r="D72" s="33" t="str">
        <f>IF(IFERROR(D44,0)=0,"", IFERROR(((1-'NHS Input'!$M$5)*D44+('NHS Input'!$M$5)*D44*(1+'NHS Input'!$N$5)^($B$68-2025))*(1+$D52+'Across Lot Input'!$F$13), ""))</f>
        <v/>
      </c>
      <c r="E72" s="33" t="str">
        <f>IF(IFERROR(E44,0)=0,"", IFERROR(((1-'NHS Input'!$M$5)*E44+('NHS Input'!$M$5)*E44*(1+'NHS Input'!$N$5)^($B$68-2025))*(1+$D52+'Across Lot Input'!$F$13), ""))</f>
        <v/>
      </c>
      <c r="F72" s="33" t="str">
        <f>IF(IFERROR(F44,0)=0,"", IFERROR(((1-'NHS Input'!$M$5)*F44+('NHS Input'!$M$5)*F44*(1+'NHS Input'!$N$5)^($B$68-2025))*(1+$D52+'Across Lot Input'!$F$13), ""))</f>
        <v/>
      </c>
      <c r="G72" s="33" t="str">
        <f>IF(IFERROR(G44,0)=0,"", IFERROR(((1-'NHS Input'!$M$5)*G44+('NHS Input'!$M$5)*G44*(1+'NHS Input'!$N$5)^($B$68-2025))*(1+$D52+'Across Lot Input'!$F$13), ""))</f>
        <v/>
      </c>
    </row>
    <row r="74" spans="2:7" x14ac:dyDescent="0.2">
      <c r="B74" s="31">
        <f>F20</f>
        <v>2028</v>
      </c>
      <c r="C74" s="5" t="str">
        <f>C68</f>
        <v>0-20%</v>
      </c>
      <c r="D74" s="5" t="str">
        <f t="shared" ref="D74:G74" si="7">D68</f>
        <v>20-40%</v>
      </c>
      <c r="E74" s="5" t="str">
        <f t="shared" si="7"/>
        <v>40-60%</v>
      </c>
      <c r="F74" s="5" t="str">
        <f t="shared" si="7"/>
        <v>60-80%</v>
      </c>
      <c r="G74" s="5" t="str">
        <f t="shared" si="7"/>
        <v>80-100%</v>
      </c>
    </row>
    <row r="75" spans="2:7" hidden="1" x14ac:dyDescent="0.2">
      <c r="C75" s="21">
        <v>0</v>
      </c>
      <c r="D75" s="21">
        <v>0.2</v>
      </c>
      <c r="E75" s="21">
        <v>0.4</v>
      </c>
      <c r="F75" s="21">
        <v>0.6</v>
      </c>
      <c r="G75" s="21">
        <v>0.8</v>
      </c>
    </row>
    <row r="76" spans="2:7" x14ac:dyDescent="0.2">
      <c r="B76" s="20" t="str">
        <f>IF(B13=0,"",B13)</f>
        <v/>
      </c>
      <c r="C76" s="32" t="str">
        <f>IF(IFERROR(C42,0)=0,"", IFERROR(((1-'NHS Input'!$M$5)*C42+('NHS Input'!$M$5)*C42*(1+'NHS Input'!$N$5)^($B$74-2025))*(1+$D50+'Across Lot Input'!$G$13), ""))</f>
        <v/>
      </c>
      <c r="D76" s="33" t="str">
        <f>IF(IFERROR(D42,0)=0,"", IFERROR(((1-'NHS Input'!$M$5)*D42+('NHS Input'!$M$5)*D42*(1+'NHS Input'!$N$5)^($B$74-2025))*(1+$D50+'Across Lot Input'!$G$13), ""))</f>
        <v/>
      </c>
      <c r="E76" s="33" t="str">
        <f>IF(IFERROR(E42,0)=0,"", IFERROR(((1-'NHS Input'!$M$5)*E42+('NHS Input'!$M$5)*E42*(1+'NHS Input'!$N$5)^($B$74-2025))*(1+$D50+'Across Lot Input'!$G$13), ""))</f>
        <v/>
      </c>
      <c r="F76" s="33" t="str">
        <f>IF(IFERROR(F42,0)=0,"", IFERROR(((1-'NHS Input'!$M$5)*F42+('NHS Input'!$M$5)*F42*(1+'NHS Input'!$N$5)^($B$74-2025))*(1+$D50+'Across Lot Input'!$G$13), ""))</f>
        <v/>
      </c>
      <c r="G76" s="33" t="str">
        <f>IF(IFERROR(G42,0)=0,"", IFERROR(((1-'NHS Input'!$M$5)*G42+('NHS Input'!$M$5)*G42*(1+'NHS Input'!$N$5)^($B$74-2025))*(1+$D50+'Across Lot Input'!$G$13), ""))</f>
        <v/>
      </c>
    </row>
    <row r="77" spans="2:7" x14ac:dyDescent="0.2">
      <c r="B77" s="20" t="str">
        <f t="shared" ref="B77:B78" si="8">IF(B14=0,"",B14)</f>
        <v/>
      </c>
      <c r="C77" s="32" t="str">
        <f>IF(IFERROR(C43,0)=0,"", IFERROR(((1-'NHS Input'!$M$5)*C43+('NHS Input'!$M$5)*C43*(1+'NHS Input'!$N$5)^($B$74-2025))*(1+$D51+'Across Lot Input'!$G$13), ""))</f>
        <v/>
      </c>
      <c r="D77" s="33" t="str">
        <f>IF(IFERROR(D43,0)=0,"", IFERROR(((1-'NHS Input'!$M$5)*D43+('NHS Input'!$M$5)*D43*(1+'NHS Input'!$N$5)^($B$74-2025))*(1+$D51+'Across Lot Input'!$G$13), ""))</f>
        <v/>
      </c>
      <c r="E77" s="33" t="str">
        <f>IF(IFERROR(E43,0)=0,"", IFERROR(((1-'NHS Input'!$M$5)*E43+('NHS Input'!$M$5)*E43*(1+'NHS Input'!$N$5)^($B$74-2025))*(1+$D51+'Across Lot Input'!$G$13), ""))</f>
        <v/>
      </c>
      <c r="F77" s="33" t="str">
        <f>IF(IFERROR(F43,0)=0,"", IFERROR(((1-'NHS Input'!$M$5)*F43+('NHS Input'!$M$5)*F43*(1+'NHS Input'!$N$5)^($B$74-2025))*(1+$D51+'Across Lot Input'!$G$13), ""))</f>
        <v/>
      </c>
      <c r="G77" s="33" t="str">
        <f>IF(IFERROR(G43,0)=0,"", IFERROR(((1-'NHS Input'!$M$5)*G43+('NHS Input'!$M$5)*G43*(1+'NHS Input'!$N$5)^($B$74-2025))*(1+$D51+'Across Lot Input'!$G$13), ""))</f>
        <v/>
      </c>
    </row>
    <row r="78" spans="2:7" x14ac:dyDescent="0.2">
      <c r="B78" s="20" t="str">
        <f t="shared" si="8"/>
        <v/>
      </c>
      <c r="C78" s="32" t="str">
        <f>IF(IFERROR(C44,0)=0,"", IFERROR(((1-'NHS Input'!$M$5)*C44+('NHS Input'!$M$5)*C44*(1+'NHS Input'!$N$5)^($B$74-2025))*(1+$D52+'Across Lot Input'!$G$13), ""))</f>
        <v/>
      </c>
      <c r="D78" s="33" t="str">
        <f>IF(IFERROR(D44,0)=0,"", IFERROR(((1-'NHS Input'!$M$5)*D44+('NHS Input'!$M$5)*D44*(1+'NHS Input'!$N$5)^($B$74-2025))*(1+$D52+'Across Lot Input'!$G$13), ""))</f>
        <v/>
      </c>
      <c r="E78" s="33" t="str">
        <f>IF(IFERROR(E44,0)=0,"", IFERROR(((1-'NHS Input'!$M$5)*E44+('NHS Input'!$M$5)*E44*(1+'NHS Input'!$N$5)^($B$74-2025))*(1+$D52+'Across Lot Input'!$G$13), ""))</f>
        <v/>
      </c>
      <c r="F78" s="33" t="str">
        <f>IF(IFERROR(F44,0)=0,"", IFERROR(((1-'NHS Input'!$M$5)*F44+('NHS Input'!$M$5)*F44*(1+'NHS Input'!$N$5)^($B$74-2025))*(1+$D52+'Across Lot Input'!$G$13), ""))</f>
        <v/>
      </c>
      <c r="G78" s="33" t="str">
        <f>IF(IFERROR(G44,0)=0,"", IFERROR(((1-'NHS Input'!$M$5)*G44+('NHS Input'!$M$5)*G44*(1+'NHS Input'!$N$5)^($B$74-2025))*(1+$D52+'Across Lot Input'!$G$13), ""))</f>
        <v/>
      </c>
    </row>
    <row r="80" spans="2:7" x14ac:dyDescent="0.2">
      <c r="B80" s="31" t="s">
        <v>85</v>
      </c>
      <c r="C80" s="5" t="str">
        <f>C74</f>
        <v>0-20%</v>
      </c>
      <c r="D80" s="5" t="str">
        <f t="shared" ref="D80:G80" si="9">D74</f>
        <v>20-40%</v>
      </c>
      <c r="E80" s="5" t="str">
        <f t="shared" si="9"/>
        <v>40-60%</v>
      </c>
      <c r="F80" s="5" t="str">
        <f t="shared" si="9"/>
        <v>60-80%</v>
      </c>
      <c r="G80" s="5" t="str">
        <f t="shared" si="9"/>
        <v>80-100%</v>
      </c>
    </row>
    <row r="81" spans="2:12" hidden="1" x14ac:dyDescent="0.2">
      <c r="C81" s="21">
        <v>0</v>
      </c>
      <c r="D81" s="21">
        <v>0.2</v>
      </c>
      <c r="E81" s="21">
        <v>0.4</v>
      </c>
      <c r="F81" s="21">
        <v>0.6</v>
      </c>
      <c r="G81" s="21">
        <v>0.8</v>
      </c>
    </row>
    <row r="82" spans="2:12" x14ac:dyDescent="0.2">
      <c r="B82" s="20" t="str">
        <f>IF(B13=0,"",B13)</f>
        <v/>
      </c>
      <c r="C82" s="32" t="str">
        <f>IFERROR((C58*$C$21+C64*$D$21+C70*$E$21+C76*$F$21)/SUM($C$21:$F$21), "")</f>
        <v/>
      </c>
      <c r="D82" s="33" t="str">
        <f t="shared" ref="D82:G82" si="10">IFERROR((D58*$C$21+D64*$D$21+D70*$E$21+D76*$F$21)/SUM($C$21:$F$21), "")</f>
        <v/>
      </c>
      <c r="E82" s="33" t="str">
        <f t="shared" si="10"/>
        <v/>
      </c>
      <c r="F82" s="33" t="str">
        <f t="shared" si="10"/>
        <v/>
      </c>
      <c r="G82" s="33" t="str">
        <f t="shared" si="10"/>
        <v/>
      </c>
    </row>
    <row r="83" spans="2:12" x14ac:dyDescent="0.2">
      <c r="B83" s="20" t="str">
        <f t="shared" ref="B83:B84" si="11">IF(B14=0,"",B14)</f>
        <v/>
      </c>
      <c r="C83" s="32" t="str">
        <f t="shared" ref="C83:G83" si="12">IFERROR((C59*$C$21+C65*$D$21+C71*$E$21+C77*$F$21)/SUM($C$21:$F$21), "")</f>
        <v/>
      </c>
      <c r="D83" s="33" t="str">
        <f t="shared" si="12"/>
        <v/>
      </c>
      <c r="E83" s="33" t="str">
        <f t="shared" si="12"/>
        <v/>
      </c>
      <c r="F83" s="33" t="str">
        <f t="shared" si="12"/>
        <v/>
      </c>
      <c r="G83" s="33" t="str">
        <f t="shared" si="12"/>
        <v/>
      </c>
    </row>
    <row r="84" spans="2:12" x14ac:dyDescent="0.2">
      <c r="B84" s="20" t="str">
        <f t="shared" si="11"/>
        <v/>
      </c>
      <c r="C84" s="32" t="str">
        <f t="shared" ref="C84:G84" si="13">IFERROR((C60*$C$21+C66*$D$21+C72*$E$21+C78*$F$21)/SUM($C$21:$F$21), "")</f>
        <v/>
      </c>
      <c r="D84" s="33" t="str">
        <f t="shared" si="13"/>
        <v/>
      </c>
      <c r="E84" s="33" t="str">
        <f t="shared" si="13"/>
        <v/>
      </c>
      <c r="F84" s="33" t="str">
        <f t="shared" si="13"/>
        <v/>
      </c>
      <c r="G84" s="33" t="str">
        <f t="shared" si="13"/>
        <v/>
      </c>
    </row>
    <row r="86" spans="2:12" ht="24.95" customHeight="1" x14ac:dyDescent="0.25">
      <c r="B86" s="10" t="str">
        <f>"Validity check for " &amp; B4</f>
        <v>Validity check for Lot 1 - High Albumin</v>
      </c>
      <c r="C86" s="9"/>
      <c r="D86" s="9"/>
      <c r="E86" s="9"/>
      <c r="F86" s="9"/>
      <c r="G86" s="9"/>
      <c r="H86" s="9"/>
      <c r="I86" s="9"/>
      <c r="J86" s="9"/>
      <c r="K86" s="9"/>
      <c r="L86" s="9"/>
    </row>
    <row r="88" spans="2:12" s="27" customFormat="1" x14ac:dyDescent="0.2">
      <c r="B88" s="58" t="str">
        <f>IF(OR(B13&lt;&gt;"", B14&lt;&gt;"", B15&lt;&gt;""),
    IF(OR(F13&lt;&gt;"", F14&lt;&gt;"", F15&lt;&gt;"", H28&lt;&gt;"", H29&lt;&gt;"", H30&lt;&gt;"", D34&lt;&gt;"", D35&lt;&gt;"", D36&lt;&gt;"", C45&lt;&gt;"", D45&lt;&gt;"", E45&lt;&gt;"", F45&lt;&gt;"", G45&lt;&gt;"", H45&lt;&gt;"", I45&lt;&gt;"", J45&lt;&gt;"", K45&lt;&gt;"", L45&lt;&gt;"", E50&lt;&gt;"", E51&lt;&gt;"", E52&lt;&gt;"",D8&lt;&gt;""),
        "Quote is not valid. Please fill out all relevant cells.",
        "Quote is valid."),
    "")&amp; IF(F12&lt;&gt;"", "Please enter a brand name.", "")</f>
        <v>Please enter a brand name.</v>
      </c>
    </row>
    <row r="89" spans="2:12" s="27" customFormat="1" x14ac:dyDescent="0.2">
      <c r="B89" s="58" t="str">
        <f>IF(OR(AND(B13&lt;&gt;"", 'Lot 1 - Low Albumin'!B13=""), AND(B14&lt;&gt;"", 'Lot 1 - Low Albumin'!B14=""), AND(B15&lt;&gt;"", 'Lot 1 - Low Albumin'!B15="")), "Please complete all relevant Lot 1 - Low Albumin product information. Incomplete quotes for Lot 1 will not be evaluated.", "")</f>
        <v/>
      </c>
    </row>
    <row r="90" spans="2:12" s="27" customFormat="1" x14ac:dyDescent="0.2">
      <c r="B90" s="58" t="str">
        <f>IF(
    OR(
        AND(G28&lt;&gt;0%, 'Lot 1 - Low Albumin'!G28&lt;&gt;0%, G28&lt;&gt;'Lot 1 - Low Albumin'!G28),
        AND(G29&lt;&gt;0%, 'Lot 1 - Low Albumin'!G29&lt;&gt;0%, G29&lt;&gt;'Lot 1 - Low Albumin'!G29),
        AND(G30&lt;&gt;0%, 'Lot 1 - Low Albumin'!G30&lt;&gt;0%, G30&lt;&gt;'Lot 1 - Low Albumin'!G30)
    ),
    "Lot 1 - High Albumin and Lot 1 - Low Albumin will be considered together." &amp;
    IF(AND(G28&lt;&gt;0%, 'Lot 1 - Low Albumin'!G28&lt;&gt;0%, G28&lt;&gt;'Lot 1 - Low Albumin'!G28),
        " Maximum award for " &amp; B13 &amp; " is limited to " &amp; TEXT(MIN('Lot 1 - Low Albumin'!G28, G28), "0.00%") &amp; ". ", "") &amp;
    IF(AND(G29&lt;&gt;0%, 'Lot 1 - Low Albumin'!G29&lt;&gt;0%, G29&lt;&gt;'Lot 1 - Low Albumin'!G29),
        " Maximum award for " &amp; B14 &amp; " is limited to " &amp; TEXT(MIN('Lot 1 - Low Albumin'!G29, G29), "0.00%") &amp;  ". ", "") &amp;
    IF(AND(G30&lt;&gt;0%, 'Lot 1 - Low Albumin'!G30&lt;&gt;0%, G30&lt;&gt;'Lot 1 - Low Albumin'!G30),
        " Maximum award for " &amp; B15 &amp; " is limited to " &amp; TEXT(MIN('Lot 1 - Low Albumin'!G30, G30), "0.00%") &amp;  ". ", ""), "")</f>
        <v/>
      </c>
    </row>
  </sheetData>
  <sheetProtection algorithmName="SHA-512" hashValue="kXj5H8oFt+lZHN9NbDmyAmqFD05n0bK39bUqcBAWKs5yp2UpdhaBv/lsTpi1t6qBd4bQ/AvWrzJqM17mU1okcA==" saltValue="jawMgacfUbpr2Q+59Xstmg==" spinCount="100000" sheet="1" objects="1" scenarios="1"/>
  <conditionalFormatting sqref="B88:B89">
    <cfRule type="cellIs" dxfId="113" priority="4" operator="equal">
      <formula>"Quote is valid."</formula>
    </cfRule>
  </conditionalFormatting>
  <conditionalFormatting sqref="C42:G42">
    <cfRule type="expression" dxfId="112" priority="19">
      <formula>C$41&gt;$G$28</formula>
    </cfRule>
  </conditionalFormatting>
  <conditionalFormatting sqref="C43:G43">
    <cfRule type="expression" dxfId="111" priority="18">
      <formula>C$41&gt;$G$29</formula>
    </cfRule>
  </conditionalFormatting>
  <conditionalFormatting sqref="C44:G44">
    <cfRule type="expression" dxfId="110" priority="17">
      <formula>C$41&gt;$G$30</formula>
    </cfRule>
  </conditionalFormatting>
  <conditionalFormatting sqref="C58:G58">
    <cfRule type="expression" dxfId="109" priority="16">
      <formula>C$41&gt;$G$28</formula>
    </cfRule>
  </conditionalFormatting>
  <conditionalFormatting sqref="C59:G59">
    <cfRule type="expression" dxfId="108" priority="15">
      <formula>C$41&gt;$G$29</formula>
    </cfRule>
  </conditionalFormatting>
  <conditionalFormatting sqref="C60:G60">
    <cfRule type="expression" dxfId="107" priority="14">
      <formula>C$41&gt;$G$30</formula>
    </cfRule>
  </conditionalFormatting>
  <conditionalFormatting sqref="C64:G64">
    <cfRule type="expression" dxfId="106" priority="13">
      <formula>C$41&gt;$G$28</formula>
    </cfRule>
  </conditionalFormatting>
  <conditionalFormatting sqref="C65:G65">
    <cfRule type="expression" dxfId="105" priority="12">
      <formula>C$41&gt;$G$29</formula>
    </cfRule>
  </conditionalFormatting>
  <conditionalFormatting sqref="C66:G66">
    <cfRule type="expression" dxfId="104" priority="11">
      <formula>C$41&gt;$G$30</formula>
    </cfRule>
  </conditionalFormatting>
  <conditionalFormatting sqref="C70:G70">
    <cfRule type="expression" dxfId="103" priority="10">
      <formula>C$41&gt;$G$28</formula>
    </cfRule>
  </conditionalFormatting>
  <conditionalFormatting sqref="C71:G71">
    <cfRule type="expression" dxfId="102" priority="9">
      <formula>C$41&gt;$G$29</formula>
    </cfRule>
  </conditionalFormatting>
  <conditionalFormatting sqref="C72:G72">
    <cfRule type="expression" dxfId="101" priority="8">
      <formula>C$41&gt;$G$30</formula>
    </cfRule>
  </conditionalFormatting>
  <conditionalFormatting sqref="C76:G76">
    <cfRule type="expression" dxfId="100" priority="7">
      <formula>C$41&gt;$G$28</formula>
    </cfRule>
  </conditionalFormatting>
  <conditionalFormatting sqref="C77:G77">
    <cfRule type="expression" dxfId="99" priority="6">
      <formula>C$41&gt;$G$29</formula>
    </cfRule>
  </conditionalFormatting>
  <conditionalFormatting sqref="C78:G78">
    <cfRule type="expression" dxfId="98" priority="5">
      <formula>C$41&gt;$G$30</formula>
    </cfRule>
  </conditionalFormatting>
  <conditionalFormatting sqref="C82:G82">
    <cfRule type="expression" dxfId="97" priority="3">
      <formula>C$41&gt;$G$28</formula>
    </cfRule>
  </conditionalFormatting>
  <conditionalFormatting sqref="C83:G83">
    <cfRule type="expression" dxfId="96" priority="2">
      <formula>C$41&gt;$G$29</formula>
    </cfRule>
  </conditionalFormatting>
  <conditionalFormatting sqref="C84:G84">
    <cfRule type="expression" dxfId="95" priority="1">
      <formula>C$41&gt;$G$30</formula>
    </cfRule>
  </conditionalFormatting>
  <dataValidations count="3">
    <dataValidation type="list" operator="greaterThanOrEqual" allowBlank="1" showInputMessage="1" showErrorMessage="1" sqref="C50:C52" xr:uid="{E10480DA-8577-46CE-B9B3-3D140EA049D5}">
      <formula1>"3 months, 4 months, 5 months, 6 months"</formula1>
    </dataValidation>
    <dataValidation type="decimal" allowBlank="1" showInputMessage="1" showErrorMessage="1" error="Please enter a valid minimum attractive award percentage" sqref="C34:C36" xr:uid="{46747873-459D-461F-8120-80F147A69B8A}">
      <formula1>0</formula1>
      <formula2>0.2</formula2>
    </dataValidation>
    <dataValidation type="decimal" operator="greaterThanOrEqual" allowBlank="1" showInputMessage="1" showErrorMessage="1" sqref="C28:F30 C42:G44 D13:D15" xr:uid="{536BCE85-B542-4C69-AF62-ADCCDA00BE23}">
      <formula1>0</formula1>
    </dataValidation>
  </dataValidations>
  <pageMargins left="0.7" right="0.7" top="0.75" bottom="0.75" header="0.3" footer="0.3"/>
  <pageSetup paperSize="9" orientation="portrait" r:id="rId1"/>
  <ignoredErrors>
    <ignoredError sqref="C27:F27"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28483-955D-4C30-BC03-A582C5D42571}">
  <sheetPr codeName="Sheet5">
    <tabColor theme="5"/>
  </sheetPr>
  <dimension ref="B2:L90"/>
  <sheetViews>
    <sheetView showGridLines="0" zoomScale="80" zoomScaleNormal="80" workbookViewId="0"/>
  </sheetViews>
  <sheetFormatPr defaultRowHeight="14.25" x14ac:dyDescent="0.2"/>
  <cols>
    <col min="1" max="1" width="3.625" customWidth="1"/>
    <col min="2" max="12" width="27.625" customWidth="1"/>
    <col min="16378" max="16380" width="9" bestFit="1" customWidth="1"/>
    <col min="16381" max="16384" width="9" customWidth="1"/>
  </cols>
  <sheetData>
    <row r="2" spans="2:12" s="27" customFormat="1" ht="35.1" customHeight="1" x14ac:dyDescent="0.2">
      <c r="B2" s="18" t="s">
        <v>43</v>
      </c>
      <c r="C2" s="19"/>
      <c r="D2" s="19"/>
      <c r="E2" s="19"/>
      <c r="F2" s="19"/>
      <c r="G2" s="18"/>
      <c r="H2" s="18"/>
      <c r="I2" s="18"/>
      <c r="J2" s="18"/>
      <c r="K2" s="18"/>
      <c r="L2" s="18"/>
    </row>
    <row r="4" spans="2:12" ht="24.95" customHeight="1" thickBot="1" x14ac:dyDescent="0.3">
      <c r="B4" s="15" t="s">
        <v>38</v>
      </c>
      <c r="C4" s="12"/>
      <c r="D4" s="12"/>
      <c r="E4" s="12"/>
      <c r="F4" s="12"/>
      <c r="G4" s="12"/>
      <c r="H4" s="12"/>
      <c r="I4" s="12"/>
      <c r="J4" s="12"/>
      <c r="K4" s="12"/>
      <c r="L4" s="12"/>
    </row>
    <row r="5" spans="2:12" ht="5.0999999999999996" customHeight="1" thickTop="1" x14ac:dyDescent="0.2"/>
    <row r="6" spans="2:12" ht="24.95" customHeight="1" thickBot="1" x14ac:dyDescent="0.3">
      <c r="B6" s="14" t="s">
        <v>77</v>
      </c>
      <c r="C6" s="6"/>
      <c r="D6" s="6"/>
      <c r="E6" s="6"/>
      <c r="F6" s="6"/>
      <c r="G6" s="6"/>
      <c r="H6" s="6"/>
      <c r="I6" s="6"/>
      <c r="J6" s="6"/>
      <c r="K6" s="6"/>
      <c r="L6" s="6"/>
    </row>
    <row r="7" spans="2:12" ht="5.0999999999999996" customHeight="1" x14ac:dyDescent="0.2"/>
    <row r="8" spans="2:12" ht="15" x14ac:dyDescent="0.2">
      <c r="B8" s="11" t="s">
        <v>78</v>
      </c>
      <c r="C8" s="42"/>
      <c r="D8" s="34" t="str">
        <f>IF(C8="", "Please enter a valid supplier name.", "")</f>
        <v>Please enter a valid supplier name.</v>
      </c>
    </row>
    <row r="10" spans="2:12" ht="24.95" customHeight="1" thickBot="1" x14ac:dyDescent="0.3">
      <c r="B10" s="14" t="s">
        <v>22</v>
      </c>
      <c r="C10" s="6"/>
      <c r="D10" s="6"/>
      <c r="E10" s="6"/>
      <c r="F10" s="6"/>
      <c r="G10" s="6"/>
      <c r="H10" s="6"/>
      <c r="I10" s="6"/>
      <c r="J10" s="6"/>
      <c r="K10" s="6"/>
      <c r="L10" s="6"/>
    </row>
    <row r="11" spans="2:12" ht="5.0999999999999996" customHeight="1" x14ac:dyDescent="0.2"/>
    <row r="12" spans="2:12" ht="15" x14ac:dyDescent="0.2">
      <c r="B12" s="11" t="s">
        <v>23</v>
      </c>
      <c r="C12" s="17" t="s">
        <v>24</v>
      </c>
      <c r="D12" s="17" t="s">
        <v>55</v>
      </c>
      <c r="F12" s="57" t="str">
        <f>IF(AND(B13="", B14="", B15=""), "Please enter a valid brand name.", "")</f>
        <v>Please enter a valid brand name.</v>
      </c>
    </row>
    <row r="13" spans="2:12" ht="15" customHeight="1" x14ac:dyDescent="0.2">
      <c r="B13" s="42"/>
      <c r="C13" s="43"/>
      <c r="D13" s="22"/>
      <c r="F13" s="34" t="str">
        <f>IF(AND(B13&lt;&gt;"",OR(C13="",D13=""))," Please enter all product details for "&amp;B13 &amp; ". ","") &amp; IF(AND(D13&lt;&gt;"", MAX(C42:G42)&gt;0, D13&gt;MAX(C42:G42)), "The Reserve Price must be no greater than the highest price offered for any market share band.", "")</f>
        <v/>
      </c>
    </row>
    <row r="14" spans="2:12" ht="15" customHeight="1" x14ac:dyDescent="0.2">
      <c r="B14" s="42"/>
      <c r="C14" s="43"/>
      <c r="D14" s="22"/>
      <c r="F14" s="34" t="str">
        <f t="shared" ref="F14:F15" si="0">IF(AND(B14&lt;&gt;"",OR(C14="",D14=""))," Please enter all product details for "&amp;B14 &amp; ". ","") &amp; IF(AND(D14&lt;&gt;"", MAX(C43:G43)&gt;0, D14&gt;MAX(C43:G43)), "The Reserve Price must be no greater than the highest price offered for any market share band.", "")</f>
        <v/>
      </c>
    </row>
    <row r="15" spans="2:12" ht="15" customHeight="1" x14ac:dyDescent="0.2">
      <c r="B15" s="42"/>
      <c r="C15" s="43"/>
      <c r="D15" s="22"/>
      <c r="F15" s="34" t="str">
        <f t="shared" si="0"/>
        <v/>
      </c>
    </row>
    <row r="16" spans="2:12" ht="81" customHeight="1" x14ac:dyDescent="0.2"/>
    <row r="17" spans="2:12" ht="24.95" customHeight="1" x14ac:dyDescent="0.25">
      <c r="B17" s="10" t="s">
        <v>25</v>
      </c>
      <c r="C17" s="9"/>
      <c r="D17" s="9"/>
      <c r="E17" s="9"/>
      <c r="F17" s="9"/>
      <c r="G17" s="9"/>
      <c r="H17" s="9"/>
      <c r="I17" s="9"/>
      <c r="J17" s="9"/>
      <c r="K17" s="9"/>
      <c r="L17" s="9"/>
    </row>
    <row r="18" spans="2:12" ht="5.0999999999999996" customHeight="1" x14ac:dyDescent="0.2"/>
    <row r="19" spans="2:12" ht="15" customHeight="1" thickBot="1" x14ac:dyDescent="0.3">
      <c r="B19" s="13" t="s">
        <v>49</v>
      </c>
      <c r="D19" s="8"/>
      <c r="E19" s="8"/>
      <c r="F19" s="8"/>
      <c r="G19" s="8"/>
    </row>
    <row r="20" spans="2:12" ht="15" customHeight="1" thickTop="1" x14ac:dyDescent="0.2">
      <c r="C20" s="1">
        <v>2025</v>
      </c>
      <c r="D20" s="1">
        <v>2026</v>
      </c>
      <c r="E20" s="1">
        <v>2027</v>
      </c>
      <c r="F20" s="1">
        <v>2028</v>
      </c>
    </row>
    <row r="21" spans="2:12" ht="15" customHeight="1" x14ac:dyDescent="0.2">
      <c r="B21" s="20" t="s">
        <v>47</v>
      </c>
      <c r="C21" s="4">
        <f>INDEX('NHS Input'!$D$36:$H$42,MATCH($B$4,'NHS Input'!$B$36:$B$42,0),MATCH(C20,'NHS Input'!$D$35:$G$35,0))</f>
        <v>187933.42499999999</v>
      </c>
      <c r="D21" s="4">
        <f>INDEX('NHS Input'!$D$36:$H$42,MATCH($B$4,'NHS Input'!$B$36:$B$42,0),MATCH(D20,'NHS Input'!$D$35:$G$35,0))</f>
        <v>242586.79556499998</v>
      </c>
      <c r="E21" s="4">
        <f>INDEX('NHS Input'!$D$36:$H$42,MATCH($B$4,'NHS Input'!$B$36:$B$42,0),MATCH(E20,'NHS Input'!$D$35:$G$35,0))</f>
        <v>234873.23661054997</v>
      </c>
      <c r="F21" s="4">
        <f>INDEX('NHS Input'!$D$36:$H$42,MATCH($B$4,'NHS Input'!$B$36:$B$42,0),MATCH(F20,'NHS Input'!$D$35:$G$35,0))</f>
        <v>227425.35605629598</v>
      </c>
    </row>
    <row r="22" spans="2:12" ht="13.5" customHeight="1" x14ac:dyDescent="0.2"/>
    <row r="23" spans="2:12" ht="29.25" hidden="1" customHeight="1" x14ac:dyDescent="0.25">
      <c r="E23" s="8"/>
      <c r="F23" s="8"/>
      <c r="G23" s="8"/>
    </row>
    <row r="24" spans="2:12" ht="15" hidden="1" customHeight="1" x14ac:dyDescent="0.2"/>
    <row r="25" spans="2:12" ht="13.5" hidden="1" customHeight="1" x14ac:dyDescent="0.2"/>
    <row r="26" spans="2:12" ht="24.95" customHeight="1" thickBot="1" x14ac:dyDescent="0.3">
      <c r="B26" s="13" t="s">
        <v>87</v>
      </c>
      <c r="D26" s="8"/>
      <c r="E26" s="8"/>
      <c r="F26" s="8"/>
      <c r="G26" s="8"/>
    </row>
    <row r="27" spans="2:12" ht="15" thickTop="1" x14ac:dyDescent="0.2">
      <c r="C27" s="1" t="s">
        <v>3</v>
      </c>
      <c r="D27" s="1" t="s">
        <v>4</v>
      </c>
      <c r="E27" s="1" t="s">
        <v>5</v>
      </c>
      <c r="F27" s="1" t="s">
        <v>6</v>
      </c>
      <c r="G27" s="3" t="s">
        <v>7</v>
      </c>
    </row>
    <row r="28" spans="2:12" ht="15" customHeight="1" x14ac:dyDescent="0.2">
      <c r="B28" s="20" t="str">
        <f>IF(B13=0,"",B13)</f>
        <v/>
      </c>
      <c r="C28" s="23"/>
      <c r="D28" s="23"/>
      <c r="E28" s="23"/>
      <c r="F28" s="23"/>
      <c r="G28" s="80" cm="1">
        <f t="array" ref="G28">IFERROR(MIN(C28:F28/(110%*$C$21:$F$21),100%),"")</f>
        <v>0</v>
      </c>
      <c r="H28" s="34" t="str">
        <f>IF(AND(B28&lt;&gt;"", OR(C28="",D28="", E28="", F28="")), "Please enter available capacity for all years", "")</f>
        <v/>
      </c>
    </row>
    <row r="29" spans="2:12" ht="15" customHeight="1" x14ac:dyDescent="0.2">
      <c r="B29" s="20" t="str">
        <f>IF(B14=0,"",B14)</f>
        <v/>
      </c>
      <c r="C29" s="23"/>
      <c r="D29" s="23"/>
      <c r="E29" s="23"/>
      <c r="F29" s="23"/>
      <c r="G29" s="80" cm="1">
        <f t="array" ref="G29">IFERROR(MIN(C29:F29/(110%*$C$21:$F$21),100%),"")</f>
        <v>0</v>
      </c>
      <c r="H29" s="34" t="str">
        <f t="shared" ref="H29:H30" si="1">IF(AND(B29&lt;&gt;"", OR(C29="",D29="", E29="", F29="")), "Please enter available capacity for all years", "")</f>
        <v/>
      </c>
    </row>
    <row r="30" spans="2:12" ht="15" customHeight="1" x14ac:dyDescent="0.2">
      <c r="B30" s="20" t="str">
        <f>IF(B15=0,"",B15)</f>
        <v/>
      </c>
      <c r="C30" s="23"/>
      <c r="D30" s="23"/>
      <c r="E30" s="23"/>
      <c r="F30" s="23"/>
      <c r="G30" s="80" cm="1">
        <f t="array" ref="G30">IFERROR(MIN(C30:F30/(110%*$C$21:$F$21),100%),"")</f>
        <v>0</v>
      </c>
      <c r="H30" s="34" t="str">
        <f t="shared" si="1"/>
        <v/>
      </c>
    </row>
    <row r="31" spans="2:12" ht="13.5" customHeight="1" x14ac:dyDescent="0.25">
      <c r="B31" s="7"/>
    </row>
    <row r="32" spans="2:12" ht="24.95" customHeight="1" thickBot="1" x14ac:dyDescent="0.3">
      <c r="B32" s="13" t="str">
        <f>"Minimum attractive award percentage (any share between "&amp;C40&amp;")"</f>
        <v>Minimum attractive award percentage (any share between 0-20%)</v>
      </c>
      <c r="G32" s="8"/>
    </row>
    <row r="33" spans="2:12" ht="15" customHeight="1" thickTop="1" x14ac:dyDescent="0.25">
      <c r="B33" s="7"/>
      <c r="C33" s="3" t="s">
        <v>26</v>
      </c>
    </row>
    <row r="34" spans="2:12" ht="15" customHeight="1" x14ac:dyDescent="0.2">
      <c r="B34" s="20" t="str">
        <f>IF(B13=0,"",B13)</f>
        <v/>
      </c>
      <c r="C34" s="76"/>
      <c r="D34" s="35" t="str">
        <f>IF(AND(B34&lt;&gt;"", C34=""), "Please enter a minimum award % for " &amp;B34, "")</f>
        <v/>
      </c>
    </row>
    <row r="35" spans="2:12" ht="15" customHeight="1" x14ac:dyDescent="0.2">
      <c r="B35" s="20" t="str">
        <f>IF(B14=0,"",B14)</f>
        <v/>
      </c>
      <c r="C35" s="76"/>
      <c r="D35" s="35" t="str">
        <f t="shared" ref="D35:D36" si="2">IF(AND(B35&lt;&gt;"", C35=""), "Please enter a minimum award % for " &amp;B35, "")</f>
        <v/>
      </c>
    </row>
    <row r="36" spans="2:12" ht="15" customHeight="1" x14ac:dyDescent="0.2">
      <c r="B36" s="20" t="str">
        <f>IF(B15=0,"",B15)</f>
        <v/>
      </c>
      <c r="C36" s="76"/>
      <c r="D36" s="35" t="str">
        <f t="shared" si="2"/>
        <v/>
      </c>
    </row>
    <row r="37" spans="2:12" ht="13.5" customHeight="1" x14ac:dyDescent="0.2"/>
    <row r="38" spans="2:12" ht="24.95" customHeight="1" x14ac:dyDescent="0.25">
      <c r="B38" s="10" t="s">
        <v>48</v>
      </c>
      <c r="C38" s="9"/>
      <c r="D38" s="9"/>
      <c r="E38" s="9"/>
      <c r="F38" s="9"/>
      <c r="G38" s="9"/>
      <c r="H38" s="9"/>
      <c r="I38" s="9"/>
      <c r="J38" s="9"/>
      <c r="K38" s="9"/>
      <c r="L38" s="9"/>
    </row>
    <row r="40" spans="2:12" x14ac:dyDescent="0.2">
      <c r="C40" s="5" t="s">
        <v>9</v>
      </c>
      <c r="D40" s="5" t="s">
        <v>57</v>
      </c>
      <c r="E40" s="5" t="s">
        <v>58</v>
      </c>
      <c r="F40" s="5" t="s">
        <v>59</v>
      </c>
      <c r="G40" s="5" t="s">
        <v>60</v>
      </c>
    </row>
    <row r="41" spans="2:12" hidden="1" x14ac:dyDescent="0.2">
      <c r="C41" s="21">
        <v>0</v>
      </c>
      <c r="D41" s="21">
        <v>0.2</v>
      </c>
      <c r="E41" s="21">
        <v>0.4</v>
      </c>
      <c r="F41" s="21">
        <v>0.6</v>
      </c>
      <c r="G41" s="21">
        <v>0.8</v>
      </c>
    </row>
    <row r="42" spans="2:12" x14ac:dyDescent="0.2">
      <c r="B42" s="20" t="str">
        <f>IF(B13=0,"",B13)</f>
        <v/>
      </c>
      <c r="C42" s="24"/>
      <c r="D42" s="22"/>
      <c r="E42" s="22"/>
      <c r="F42" s="22"/>
      <c r="G42" s="24"/>
    </row>
    <row r="43" spans="2:12" x14ac:dyDescent="0.2">
      <c r="B43" s="20" t="str">
        <f>IF(B14=0,"",B14)</f>
        <v/>
      </c>
      <c r="C43" s="24"/>
      <c r="D43" s="22"/>
      <c r="E43" s="22"/>
      <c r="F43" s="22"/>
      <c r="G43" s="24"/>
    </row>
    <row r="44" spans="2:12" x14ac:dyDescent="0.2">
      <c r="B44" s="20" t="str">
        <f>IF(B15=0,"",B15)</f>
        <v/>
      </c>
      <c r="C44" s="24"/>
      <c r="D44" s="22"/>
      <c r="E44" s="22"/>
      <c r="F44" s="22"/>
      <c r="G44" s="24"/>
    </row>
    <row r="45" spans="2:12" ht="30" customHeight="1" x14ac:dyDescent="0.2">
      <c r="C45" s="37" t="str">
        <f>IF(OR(AND(C$41&lt;=$G28,C42="",$G28&lt;&gt;0), AND(C$41&lt;=$G29,C43="",$G29&lt;&gt;0), AND(C$41&lt;=$G30,C44="", $G30&lt;&gt;0)), "Please enter pricing for "&amp; C40 &amp; " volume band", "")</f>
        <v/>
      </c>
      <c r="D45" s="37" t="str">
        <f t="shared" ref="D45:G45" si="3">IF(OR(AND(D$41&lt;=$G28,D42="",$G28&lt;&gt;0), AND(D$41&lt;=$G29,D43="",$G29&lt;&gt;0), AND(D$41&lt;=$G30,D44="", $G30&lt;&gt;0)), "Please enter pricing for "&amp; D40 &amp; " volume band", "")</f>
        <v/>
      </c>
      <c r="E45" s="37" t="str">
        <f t="shared" si="3"/>
        <v/>
      </c>
      <c r="F45" s="37" t="str">
        <f t="shared" si="3"/>
        <v/>
      </c>
      <c r="G45" s="37" t="str">
        <f t="shared" si="3"/>
        <v/>
      </c>
      <c r="H45" s="37"/>
      <c r="I45" s="37"/>
      <c r="J45" s="37"/>
      <c r="K45" s="37"/>
      <c r="L45" s="37"/>
    </row>
    <row r="46" spans="2:12" ht="24.95" customHeight="1" x14ac:dyDescent="0.25">
      <c r="B46" s="10" t="s">
        <v>27</v>
      </c>
      <c r="C46" s="9"/>
      <c r="D46" s="9"/>
      <c r="E46" s="9"/>
      <c r="F46" s="9"/>
      <c r="G46" s="9"/>
      <c r="H46" s="9"/>
      <c r="I46" s="9"/>
      <c r="J46" s="9"/>
      <c r="K46" s="9"/>
      <c r="L46" s="9"/>
    </row>
    <row r="47" spans="2:12" ht="5.0999999999999996" customHeight="1" x14ac:dyDescent="0.2"/>
    <row r="48" spans="2:12" ht="15" customHeight="1" thickBot="1" x14ac:dyDescent="0.3">
      <c r="B48" s="7" t="s">
        <v>86</v>
      </c>
    </row>
    <row r="49" spans="2:12" ht="15" thickTop="1" x14ac:dyDescent="0.2">
      <c r="C49" s="2" t="s">
        <v>28</v>
      </c>
      <c r="D49" s="2" t="s">
        <v>29</v>
      </c>
    </row>
    <row r="50" spans="2:12" ht="15" customHeight="1" x14ac:dyDescent="0.2">
      <c r="B50" s="20" t="str">
        <f>IF(B13=0,"",B13)</f>
        <v/>
      </c>
      <c r="C50" s="25"/>
      <c r="D50" s="55" t="str">
        <f>_xlfn.IFNA(_xlfn.XLOOKUP(C50,'NHS Input'!$J$5:$J$8,'NHS Input'!$K$5:$K$8),"")</f>
        <v/>
      </c>
      <c r="E50" s="34" t="str">
        <f>IF(AND(B50&lt;&gt;"",C50=""), "Please enter months of stock held in the UK for "&amp;B50, "")</f>
        <v/>
      </c>
    </row>
    <row r="51" spans="2:12" ht="15" customHeight="1" x14ac:dyDescent="0.2">
      <c r="B51" s="20" t="str">
        <f>IF(B14=0,"",B14)</f>
        <v/>
      </c>
      <c r="C51" s="25"/>
      <c r="D51" s="55" t="str">
        <f>_xlfn.IFNA(_xlfn.XLOOKUP(C51,'NHS Input'!$J$5:$J$8,'NHS Input'!$K$5:$K$8),"")</f>
        <v/>
      </c>
      <c r="E51" s="34" t="str">
        <f>IF(AND(B51&lt;&gt;"",C51=""), "Please enter months of stock held in the UK for "&amp;B51, "")</f>
        <v/>
      </c>
    </row>
    <row r="52" spans="2:12" ht="15" customHeight="1" x14ac:dyDescent="0.2">
      <c r="B52" s="20" t="str">
        <f>IF(B15=0,"",B15)</f>
        <v/>
      </c>
      <c r="C52" s="25"/>
      <c r="D52" s="55" t="str">
        <f>_xlfn.IFNA(_xlfn.XLOOKUP(C52,'NHS Input'!$J$5:$J$8,'NHS Input'!$K$5:$K$8),"")</f>
        <v/>
      </c>
      <c r="E52" s="34" t="str">
        <f>IF(AND(B52&lt;&gt;"",C52=""), "Please enter months of stock held in the UK for "&amp;B52, "")</f>
        <v/>
      </c>
    </row>
    <row r="53" spans="2:12" ht="13.5" customHeight="1" x14ac:dyDescent="0.2"/>
    <row r="54" spans="2:12" ht="24.95" customHeight="1" x14ac:dyDescent="0.25">
      <c r="B54" s="10" t="s">
        <v>54</v>
      </c>
      <c r="C54" s="9"/>
      <c r="D54" s="9"/>
      <c r="E54" s="9"/>
      <c r="F54" s="9"/>
      <c r="G54" s="9"/>
      <c r="H54" s="9"/>
      <c r="I54" s="9"/>
      <c r="J54" s="9"/>
      <c r="K54" s="9"/>
      <c r="L54" s="9"/>
    </row>
    <row r="56" spans="2:12" x14ac:dyDescent="0.2">
      <c r="B56" s="20" t="str">
        <f>C27</f>
        <v>2025</v>
      </c>
      <c r="C56" s="5" t="str">
        <f>C40</f>
        <v>0-20%</v>
      </c>
      <c r="D56" s="5" t="str">
        <f t="shared" ref="D56:G56" si="4">D40</f>
        <v>20-40%</v>
      </c>
      <c r="E56" s="5" t="str">
        <f t="shared" si="4"/>
        <v>40-60%</v>
      </c>
      <c r="F56" s="5" t="str">
        <f t="shared" si="4"/>
        <v>60-80%</v>
      </c>
      <c r="G56" s="5" t="str">
        <f t="shared" si="4"/>
        <v>80-100%</v>
      </c>
    </row>
    <row r="57" spans="2:12" hidden="1" x14ac:dyDescent="0.2">
      <c r="C57" s="21">
        <v>0</v>
      </c>
      <c r="D57" s="21">
        <v>0.2</v>
      </c>
      <c r="E57" s="21">
        <v>0.4</v>
      </c>
      <c r="F57" s="21">
        <v>0.6</v>
      </c>
      <c r="G57" s="21">
        <v>0.8</v>
      </c>
    </row>
    <row r="58" spans="2:12" x14ac:dyDescent="0.2">
      <c r="B58" s="20" t="str">
        <f>IF(B13=0,"",B13)</f>
        <v/>
      </c>
      <c r="C58" s="32" t="str">
        <f>IF(IFERROR(C42, 0) = 0, "", IFERROR(((1-'NHS Input'!$M$5)*C42+('NHS Input'!$M$5)*C42*(1+'NHS Input'!$N$5)^($B$56-2025))*(1+$D50+'Across Lot Input'!$D$13), ""))</f>
        <v/>
      </c>
      <c r="D58" s="33" t="str">
        <f>IF(IFERROR(D42, 0) = 0, "", IFERROR(((1-'NHS Input'!$M$5)*D42+('NHS Input'!$M$5)*D42*(1+'NHS Input'!$N$5)^($B$56-2025))*(1+$D50+'Across Lot Input'!$D$13), ""))</f>
        <v/>
      </c>
      <c r="E58" s="33" t="str">
        <f>IF(IFERROR(E42, 0) = 0, "", IFERROR(((1-'NHS Input'!$M$5)*E42+('NHS Input'!$M$5)*E42*(1+'NHS Input'!$N$5)^($B$56-2025))*(1+$D50+'Across Lot Input'!$D$13), ""))</f>
        <v/>
      </c>
      <c r="F58" s="33" t="str">
        <f>IF(IFERROR(F42, 0) = 0, "", IFERROR(((1-'NHS Input'!$M$5)*F42+('NHS Input'!$M$5)*F42*(1+'NHS Input'!$N$5)^($B$56-2025))*(1+$D50+'Across Lot Input'!$D$13), ""))</f>
        <v/>
      </c>
      <c r="G58" s="32" t="str">
        <f>IF(IFERROR(G42, 0) = 0, "", IFERROR(((1-'NHS Input'!$M$5)*G42+('NHS Input'!$M$5)*G42*(1+'NHS Input'!$N$5)^($B$56-2025))*(1+$D50+'Across Lot Input'!$D$13), ""))</f>
        <v/>
      </c>
    </row>
    <row r="59" spans="2:12" x14ac:dyDescent="0.2">
      <c r="B59" s="20" t="str">
        <f>IF(B14=0,"",B14)</f>
        <v/>
      </c>
      <c r="C59" s="32" t="str">
        <f>IF(IFERROR(C43, 0) = 0, "", IFERROR(((1-'NHS Input'!$M$5)*C43+('NHS Input'!$M$5)*C43*(1+'NHS Input'!$N$5)^($B$56-2025))*(1+$D51+'Across Lot Input'!$D$13), ""))</f>
        <v/>
      </c>
      <c r="D59" s="33" t="str">
        <f>IF(IFERROR(D43, 0) = 0, "", IFERROR(((1-'NHS Input'!$M$5)*D43+('NHS Input'!$M$5)*D43*(1+'NHS Input'!$N$5)^($B$56-2025))*(1+$D51+'Across Lot Input'!$D$13), ""))</f>
        <v/>
      </c>
      <c r="E59" s="33" t="str">
        <f>IF(IFERROR(E43, 0) = 0, "", IFERROR(((1-'NHS Input'!$M$5)*E43+('NHS Input'!$M$5)*E43*(1+'NHS Input'!$N$5)^($B$56-2025))*(1+$D51+'Across Lot Input'!$D$13), ""))</f>
        <v/>
      </c>
      <c r="F59" s="33" t="str">
        <f>IF(IFERROR(F43, 0) = 0, "", IFERROR(((1-'NHS Input'!$M$5)*F43+('NHS Input'!$M$5)*F43*(1+'NHS Input'!$N$5)^($B$56-2025))*(1+$D51+'Across Lot Input'!$D$13), ""))</f>
        <v/>
      </c>
      <c r="G59" s="32" t="str">
        <f>IF(IFERROR(G43, 0) = 0, "", IFERROR(((1-'NHS Input'!$M$5)*G43+('NHS Input'!$M$5)*G43*(1+'NHS Input'!$N$5)^($B$56-2025))*(1+$D51+'Across Lot Input'!$D$13), ""))</f>
        <v/>
      </c>
    </row>
    <row r="60" spans="2:12" x14ac:dyDescent="0.2">
      <c r="B60" s="20" t="str">
        <f>IF(B15=0,"",B15)</f>
        <v/>
      </c>
      <c r="C60" s="32" t="str">
        <f>IF(IFERROR(C44, 0) = 0, "", IFERROR(((1-'NHS Input'!$M$5)*C44+('NHS Input'!$M$5)*C44*(1+'NHS Input'!$N$5)^($B$56-2025))*(1+$D52+'Across Lot Input'!$D$13), ""))</f>
        <v/>
      </c>
      <c r="D60" s="33" t="str">
        <f>IF(IFERROR(D44, 0) = 0, "", IFERROR(((1-'NHS Input'!$M$5)*D44+('NHS Input'!$M$5)*D44*(1+'NHS Input'!$N$5)^($B$56-2025))*(1+$D52+'Across Lot Input'!$D$13), ""))</f>
        <v/>
      </c>
      <c r="E60" s="33" t="str">
        <f>IF(IFERROR(E44, 0) = 0, "", IFERROR(((1-'NHS Input'!$M$5)*E44+('NHS Input'!$M$5)*E44*(1+'NHS Input'!$N$5)^($B$56-2025))*(1+$D52+'Across Lot Input'!$D$13), ""))</f>
        <v/>
      </c>
      <c r="F60" s="33" t="str">
        <f>IF(IFERROR(F44, 0) = 0, "", IFERROR(((1-'NHS Input'!$M$5)*F44+('NHS Input'!$M$5)*F44*(1+'NHS Input'!$N$5)^($B$56-2025))*(1+$D52+'Across Lot Input'!$D$13), ""))</f>
        <v/>
      </c>
      <c r="G60" s="32" t="str">
        <f>IF(IFERROR(G44, 0) = 0, "", IFERROR(((1-'NHS Input'!$M$5)*G44+('NHS Input'!$M$5)*G44*(1+'NHS Input'!$N$5)^($B$56-2025))*(1+$D52+'Across Lot Input'!$D$13), ""))</f>
        <v/>
      </c>
    </row>
    <row r="61" spans="2:12" ht="15" customHeight="1" x14ac:dyDescent="0.2"/>
    <row r="62" spans="2:12" x14ac:dyDescent="0.2">
      <c r="B62" s="31">
        <f>D20</f>
        <v>2026</v>
      </c>
      <c r="C62" s="5" t="str">
        <f>C56</f>
        <v>0-20%</v>
      </c>
      <c r="D62" s="5" t="str">
        <f t="shared" ref="D62:G62" si="5">D56</f>
        <v>20-40%</v>
      </c>
      <c r="E62" s="5" t="str">
        <f t="shared" si="5"/>
        <v>40-60%</v>
      </c>
      <c r="F62" s="5" t="str">
        <f t="shared" si="5"/>
        <v>60-80%</v>
      </c>
      <c r="G62" s="5" t="str">
        <f t="shared" si="5"/>
        <v>80-100%</v>
      </c>
    </row>
    <row r="63" spans="2:12" hidden="1" x14ac:dyDescent="0.2">
      <c r="C63" s="21">
        <v>0</v>
      </c>
      <c r="D63" s="21">
        <v>0.2</v>
      </c>
      <c r="E63" s="21">
        <v>0.4</v>
      </c>
      <c r="F63" s="21">
        <v>0.6</v>
      </c>
      <c r="G63" s="21">
        <v>0.8</v>
      </c>
    </row>
    <row r="64" spans="2:12" x14ac:dyDescent="0.2">
      <c r="B64" s="20" t="str">
        <f>IF(B13=0,"",B13)</f>
        <v/>
      </c>
      <c r="C64" s="32" t="str">
        <f>IF(IFERROR(C42,0)=0,"",IFERROR(((1-'NHS Input'!$M$5)*C42+('NHS Input'!$M$5)*C42*(1+'NHS Input'!$N$5)^($B$62-2025))*(1+$D50+'Across Lot Input'!$E$13),""))</f>
        <v/>
      </c>
      <c r="D64" s="33" t="str">
        <f>IF(IFERROR(D42,0)=0,"",IFERROR(((1-'NHS Input'!$M$5)*D42+('NHS Input'!$M$5)*D42*(1+'NHS Input'!$N$5)^($B$62-2025))*(1+$D50+'Across Lot Input'!$E$13),""))</f>
        <v/>
      </c>
      <c r="E64" s="33" t="str">
        <f>IF(IFERROR(E42,0)=0,"",IFERROR(((1-'NHS Input'!$M$5)*E42+('NHS Input'!$M$5)*E42*(1+'NHS Input'!$N$5)^($B$62-2025))*(1+$D50+'Across Lot Input'!$E$13),""))</f>
        <v/>
      </c>
      <c r="F64" s="33" t="str">
        <f>IF(IFERROR(F42,0)=0,"",IFERROR(((1-'NHS Input'!$M$5)*F42+('NHS Input'!$M$5)*F42*(1+'NHS Input'!$N$5)^($B$62-2025))*(1+$D50+'Across Lot Input'!$E$13),""))</f>
        <v/>
      </c>
      <c r="G64" s="32" t="str">
        <f>IF(IFERROR(G42,0)=0,"",IFERROR(((1-'NHS Input'!$M$5)*G42+('NHS Input'!$M$5)*G42*(1+'NHS Input'!$N$5)^($B$62-2025))*(1+$D50+'Across Lot Input'!$E$13),""))</f>
        <v/>
      </c>
    </row>
    <row r="65" spans="2:7" x14ac:dyDescent="0.2">
      <c r="B65" s="20" t="str">
        <f>IF(B14=0,"",B14)</f>
        <v/>
      </c>
      <c r="C65" s="32" t="str">
        <f>IF(IFERROR(C43,0)=0,"",IFERROR(((1-'NHS Input'!$M$5)*C43+('NHS Input'!$M$5)*C43*(1+'NHS Input'!$N$5)^($B$62-2025))*(1+$D51+'Across Lot Input'!$E$13),""))</f>
        <v/>
      </c>
      <c r="D65" s="33" t="str">
        <f>IF(IFERROR(D43,0)=0,"",IFERROR(((1-'NHS Input'!$M$5)*D43+('NHS Input'!$M$5)*D43*(1+'NHS Input'!$N$5)^($B$62-2025))*(1+$D51+'Across Lot Input'!$E$13),""))</f>
        <v/>
      </c>
      <c r="E65" s="33" t="str">
        <f>IF(IFERROR(E43,0)=0,"",IFERROR(((1-'NHS Input'!$M$5)*E43+('NHS Input'!$M$5)*E43*(1+'NHS Input'!$N$5)^($B$62-2025))*(1+$D51+'Across Lot Input'!$E$13),""))</f>
        <v/>
      </c>
      <c r="F65" s="33" t="str">
        <f>IF(IFERROR(F43,0)=0,"",IFERROR(((1-'NHS Input'!$M$5)*F43+('NHS Input'!$M$5)*F43*(1+'NHS Input'!$N$5)^($B$62-2025))*(1+$D51+'Across Lot Input'!$E$13),""))</f>
        <v/>
      </c>
      <c r="G65" s="32" t="str">
        <f>IF(IFERROR(G43,0)=0,"",IFERROR(((1-'NHS Input'!$M$5)*G43+('NHS Input'!$M$5)*G43*(1+'NHS Input'!$N$5)^($B$62-2025))*(1+$D51+'Across Lot Input'!$E$13),""))</f>
        <v/>
      </c>
    </row>
    <row r="66" spans="2:7" x14ac:dyDescent="0.2">
      <c r="B66" s="20" t="str">
        <f>IF(B15=0,"",B15)</f>
        <v/>
      </c>
      <c r="C66" s="32" t="str">
        <f>IF(IFERROR(C44,0)=0,"",IFERROR(((1-'NHS Input'!$M$5)*C44+('NHS Input'!$M$5)*C44*(1+'NHS Input'!$N$5)^($B$62-2025))*(1+$D52+'Across Lot Input'!$E$13),""))</f>
        <v/>
      </c>
      <c r="D66" s="33" t="str">
        <f>IF(IFERROR(D44,0)=0,"",IFERROR(((1-'NHS Input'!$M$5)*D44+('NHS Input'!$M$5)*D44*(1+'NHS Input'!$N$5)^($B$62-2025))*(1+$D52+'Across Lot Input'!$E$13),""))</f>
        <v/>
      </c>
      <c r="E66" s="33" t="str">
        <f>IF(IFERROR(E44,0)=0,"",IFERROR(((1-'NHS Input'!$M$5)*E44+('NHS Input'!$M$5)*E44*(1+'NHS Input'!$N$5)^($B$62-2025))*(1+$D52+'Across Lot Input'!$E$13),""))</f>
        <v/>
      </c>
      <c r="F66" s="33" t="str">
        <f>IF(IFERROR(F44,0)=0,"",IFERROR(((1-'NHS Input'!$M$5)*F44+('NHS Input'!$M$5)*F44*(1+'NHS Input'!$N$5)^($B$62-2025))*(1+$D52+'Across Lot Input'!$E$13),""))</f>
        <v/>
      </c>
      <c r="G66" s="32" t="str">
        <f>IF(IFERROR(G44,0)=0,"",IFERROR(((1-'NHS Input'!$M$5)*G44+('NHS Input'!$M$5)*G44*(1+'NHS Input'!$N$5)^($B$62-2025))*(1+$D52+'Across Lot Input'!$E$13),""))</f>
        <v/>
      </c>
    </row>
    <row r="68" spans="2:7" x14ac:dyDescent="0.2">
      <c r="B68" s="31">
        <f>E20</f>
        <v>2027</v>
      </c>
      <c r="C68" s="5" t="str">
        <f>C62</f>
        <v>0-20%</v>
      </c>
      <c r="D68" s="5" t="str">
        <f t="shared" ref="D68:G68" si="6">D62</f>
        <v>20-40%</v>
      </c>
      <c r="E68" s="5" t="str">
        <f t="shared" si="6"/>
        <v>40-60%</v>
      </c>
      <c r="F68" s="5" t="str">
        <f t="shared" si="6"/>
        <v>60-80%</v>
      </c>
      <c r="G68" s="5" t="str">
        <f t="shared" si="6"/>
        <v>80-100%</v>
      </c>
    </row>
    <row r="69" spans="2:7" hidden="1" x14ac:dyDescent="0.2">
      <c r="C69" s="21">
        <v>0</v>
      </c>
      <c r="D69" s="21">
        <v>0.2</v>
      </c>
      <c r="E69" s="21">
        <v>0.4</v>
      </c>
      <c r="F69" s="21">
        <v>0.6</v>
      </c>
      <c r="G69" s="21">
        <v>0.8</v>
      </c>
    </row>
    <row r="70" spans="2:7" x14ac:dyDescent="0.2">
      <c r="B70" s="20" t="str">
        <f>IF(B13=0,"",B13)</f>
        <v/>
      </c>
      <c r="C70" s="32" t="str">
        <f>IF(IFERROR(C42,0)=0,"", IFERROR(((1-'NHS Input'!$M$5)*C42+('NHS Input'!$M$5)*C42*(1+'NHS Input'!$N$5)^($B$68-2025))*(1+$D50+'Across Lot Input'!$F$13), ""))</f>
        <v/>
      </c>
      <c r="D70" s="33" t="str">
        <f>IF(IFERROR(D42,0)=0,"", IFERROR(((1-'NHS Input'!$M$5)*D42+('NHS Input'!$M$5)*D42*(1+'NHS Input'!$N$5)^($B$68-2025))*(1+$D50+'Across Lot Input'!$F$13), ""))</f>
        <v/>
      </c>
      <c r="E70" s="33" t="str">
        <f>IF(IFERROR(E42,0)=0,"", IFERROR(((1-'NHS Input'!$M$5)*E42+('NHS Input'!$M$5)*E42*(1+'NHS Input'!$N$5)^($B$68-2025))*(1+$D50+'Across Lot Input'!$F$13), ""))</f>
        <v/>
      </c>
      <c r="F70" s="33" t="str">
        <f>IF(IFERROR(F42,0)=0,"", IFERROR(((1-'NHS Input'!$M$5)*F42+('NHS Input'!$M$5)*F42*(1+'NHS Input'!$N$5)^($B$68-2025))*(1+$D50+'Across Lot Input'!$F$13), ""))</f>
        <v/>
      </c>
      <c r="G70" s="32" t="str">
        <f>IF(IFERROR(G42,0)=0,"", IFERROR(((1-'NHS Input'!$M$5)*G42+('NHS Input'!$M$5)*G42*(1+'NHS Input'!$N$5)^($B$68-2025))*(1+$D50+'Across Lot Input'!$F$13), ""))</f>
        <v/>
      </c>
    </row>
    <row r="71" spans="2:7" x14ac:dyDescent="0.2">
      <c r="B71" s="20" t="str">
        <f>IF(B14=0,"",B14)</f>
        <v/>
      </c>
      <c r="C71" s="32" t="str">
        <f>IF(IFERROR(C43,0)=0,"", IFERROR(((1-'NHS Input'!$M$5)*C43+('NHS Input'!$M$5)*C43*(1+'NHS Input'!$N$5)^($B$68-2025))*(1+$D51+'Across Lot Input'!$F$13), ""))</f>
        <v/>
      </c>
      <c r="D71" s="33" t="str">
        <f>IF(IFERROR(D43,0)=0,"", IFERROR(((1-'NHS Input'!$M$5)*D43+('NHS Input'!$M$5)*D43*(1+'NHS Input'!$N$5)^($B$68-2025))*(1+$D51+'Across Lot Input'!$F$13), ""))</f>
        <v/>
      </c>
      <c r="E71" s="33" t="str">
        <f>IF(IFERROR(E43,0)=0,"", IFERROR(((1-'NHS Input'!$M$5)*E43+('NHS Input'!$M$5)*E43*(1+'NHS Input'!$N$5)^($B$68-2025))*(1+$D51+'Across Lot Input'!$F$13), ""))</f>
        <v/>
      </c>
      <c r="F71" s="33" t="str">
        <f>IF(IFERROR(F43,0)=0,"", IFERROR(((1-'NHS Input'!$M$5)*F43+('NHS Input'!$M$5)*F43*(1+'NHS Input'!$N$5)^($B$68-2025))*(1+$D51+'Across Lot Input'!$F$13), ""))</f>
        <v/>
      </c>
      <c r="G71" s="32" t="str">
        <f>IF(IFERROR(G43,0)=0,"", IFERROR(((1-'NHS Input'!$M$5)*G43+('NHS Input'!$M$5)*G43*(1+'NHS Input'!$N$5)^($B$68-2025))*(1+$D51+'Across Lot Input'!$F$13), ""))</f>
        <v/>
      </c>
    </row>
    <row r="72" spans="2:7" x14ac:dyDescent="0.2">
      <c r="B72" s="20" t="str">
        <f>IF(B15=0,"",B15)</f>
        <v/>
      </c>
      <c r="C72" s="32" t="str">
        <f>IF(IFERROR(C44,0)=0,"", IFERROR(((1-'NHS Input'!$M$5)*C44+('NHS Input'!$M$5)*C44*(1+'NHS Input'!$N$5)^($B$68-2025))*(1+$D52+'Across Lot Input'!$F$13), ""))</f>
        <v/>
      </c>
      <c r="D72" s="33" t="str">
        <f>IF(IFERROR(D44,0)=0,"", IFERROR(((1-'NHS Input'!$M$5)*D44+('NHS Input'!$M$5)*D44*(1+'NHS Input'!$N$5)^($B$68-2025))*(1+$D52+'Across Lot Input'!$F$13), ""))</f>
        <v/>
      </c>
      <c r="E72" s="33" t="str">
        <f>IF(IFERROR(E44,0)=0,"", IFERROR(((1-'NHS Input'!$M$5)*E44+('NHS Input'!$M$5)*E44*(1+'NHS Input'!$N$5)^($B$68-2025))*(1+$D52+'Across Lot Input'!$F$13), ""))</f>
        <v/>
      </c>
      <c r="F72" s="33" t="str">
        <f>IF(IFERROR(F44,0)=0,"", IFERROR(((1-'NHS Input'!$M$5)*F44+('NHS Input'!$M$5)*F44*(1+'NHS Input'!$N$5)^($B$68-2025))*(1+$D52+'Across Lot Input'!$F$13), ""))</f>
        <v/>
      </c>
      <c r="G72" s="32" t="str">
        <f>IF(IFERROR(G44,0)=0,"", IFERROR(((1-'NHS Input'!$M$5)*G44+('NHS Input'!$M$5)*G44*(1+'NHS Input'!$N$5)^($B$68-2025))*(1+$D52+'Across Lot Input'!$F$13), ""))</f>
        <v/>
      </c>
    </row>
    <row r="74" spans="2:7" x14ac:dyDescent="0.2">
      <c r="B74" s="31">
        <f>F20</f>
        <v>2028</v>
      </c>
      <c r="C74" s="5" t="str">
        <f>C68</f>
        <v>0-20%</v>
      </c>
      <c r="D74" s="5" t="str">
        <f t="shared" ref="D74:G74" si="7">D68</f>
        <v>20-40%</v>
      </c>
      <c r="E74" s="5" t="str">
        <f t="shared" si="7"/>
        <v>40-60%</v>
      </c>
      <c r="F74" s="5" t="str">
        <f t="shared" si="7"/>
        <v>60-80%</v>
      </c>
      <c r="G74" s="5" t="str">
        <f t="shared" si="7"/>
        <v>80-100%</v>
      </c>
    </row>
    <row r="75" spans="2:7" hidden="1" x14ac:dyDescent="0.2">
      <c r="C75" s="21">
        <v>0</v>
      </c>
      <c r="D75" s="21">
        <v>0.2</v>
      </c>
      <c r="E75" s="21">
        <v>0.4</v>
      </c>
      <c r="F75" s="21">
        <v>0.6</v>
      </c>
      <c r="G75" s="21">
        <v>0.8</v>
      </c>
    </row>
    <row r="76" spans="2:7" x14ac:dyDescent="0.2">
      <c r="B76" s="20" t="str">
        <f>IF(B13=0,"",B13)</f>
        <v/>
      </c>
      <c r="C76" s="32" t="str">
        <f>IF(IFERROR(C42,0)=0,"", IFERROR(((1-'NHS Input'!$M$5)*C42+('NHS Input'!$M$5)*C42*(1+'NHS Input'!$N$5)^($B$74-2025))*(1+$D50+'Across Lot Input'!$G$13), ""))</f>
        <v/>
      </c>
      <c r="D76" s="33" t="str">
        <f>IF(IFERROR(D42,0)=0,"", IFERROR(((1-'NHS Input'!$M$5)*D42+('NHS Input'!$M$5)*D42*(1+'NHS Input'!$N$5)^($B$74-2025))*(1+$D50+'Across Lot Input'!$G$13), ""))</f>
        <v/>
      </c>
      <c r="E76" s="33" t="str">
        <f>IF(IFERROR(E42,0)=0,"", IFERROR(((1-'NHS Input'!$M$5)*E42+('NHS Input'!$M$5)*E42*(1+'NHS Input'!$N$5)^($B$74-2025))*(1+$D50+'Across Lot Input'!$G$13), ""))</f>
        <v/>
      </c>
      <c r="F76" s="33" t="str">
        <f>IF(IFERROR(F42,0)=0,"", IFERROR(((1-'NHS Input'!$M$5)*F42+('NHS Input'!$M$5)*F42*(1+'NHS Input'!$N$5)^($B$74-2025))*(1+$D50+'Across Lot Input'!$G$13), ""))</f>
        <v/>
      </c>
      <c r="G76" s="32" t="str">
        <f>IF(IFERROR(G42,0)=0,"", IFERROR(((1-'NHS Input'!$M$5)*G42+('NHS Input'!$M$5)*G42*(1+'NHS Input'!$N$5)^($B$74-2025))*(1+$D50+'Across Lot Input'!$G$13), ""))</f>
        <v/>
      </c>
    </row>
    <row r="77" spans="2:7" x14ac:dyDescent="0.2">
      <c r="B77" s="20" t="str">
        <f t="shared" ref="B77:B78" si="8">IF(B14=0,"",B14)</f>
        <v/>
      </c>
      <c r="C77" s="32" t="str">
        <f>IF(IFERROR(C43,0)=0,"", IFERROR(((1-'NHS Input'!$M$5)*C43+('NHS Input'!$M$5)*C43*(1+'NHS Input'!$N$5)^($B$74-2025))*(1+$D51+'Across Lot Input'!$G$13), ""))</f>
        <v/>
      </c>
      <c r="D77" s="33" t="str">
        <f>IF(IFERROR(D43,0)=0,"", IFERROR(((1-'NHS Input'!$M$5)*D43+('NHS Input'!$M$5)*D43*(1+'NHS Input'!$N$5)^($B$74-2025))*(1+$D51+'Across Lot Input'!$G$13), ""))</f>
        <v/>
      </c>
      <c r="E77" s="33" t="str">
        <f>IF(IFERROR(E43,0)=0,"", IFERROR(((1-'NHS Input'!$M$5)*E43+('NHS Input'!$M$5)*E43*(1+'NHS Input'!$N$5)^($B$74-2025))*(1+$D51+'Across Lot Input'!$G$13), ""))</f>
        <v/>
      </c>
      <c r="F77" s="33" t="str">
        <f>IF(IFERROR(F43,0)=0,"", IFERROR(((1-'NHS Input'!$M$5)*F43+('NHS Input'!$M$5)*F43*(1+'NHS Input'!$N$5)^($B$74-2025))*(1+$D51+'Across Lot Input'!$G$13), ""))</f>
        <v/>
      </c>
      <c r="G77" s="32" t="str">
        <f>IF(IFERROR(G43,0)=0,"", IFERROR(((1-'NHS Input'!$M$5)*G43+('NHS Input'!$M$5)*G43*(1+'NHS Input'!$N$5)^($B$74-2025))*(1+$D51+'Across Lot Input'!$G$13), ""))</f>
        <v/>
      </c>
    </row>
    <row r="78" spans="2:7" x14ac:dyDescent="0.2">
      <c r="B78" s="20" t="str">
        <f t="shared" si="8"/>
        <v/>
      </c>
      <c r="C78" s="32" t="str">
        <f>IF(IFERROR(C44,0)=0,"", IFERROR(((1-'NHS Input'!$M$5)*C44+('NHS Input'!$M$5)*C44*(1+'NHS Input'!$N$5)^($B$74-2025))*(1+$D52+'Across Lot Input'!$G$13), ""))</f>
        <v/>
      </c>
      <c r="D78" s="33" t="str">
        <f>IF(IFERROR(D44,0)=0,"", IFERROR(((1-'NHS Input'!$M$5)*D44+('NHS Input'!$M$5)*D44*(1+'NHS Input'!$N$5)^($B$74-2025))*(1+$D52+'Across Lot Input'!$G$13), ""))</f>
        <v/>
      </c>
      <c r="E78" s="33" t="str">
        <f>IF(IFERROR(E44,0)=0,"", IFERROR(((1-'NHS Input'!$M$5)*E44+('NHS Input'!$M$5)*E44*(1+'NHS Input'!$N$5)^($B$74-2025))*(1+$D52+'Across Lot Input'!$G$13), ""))</f>
        <v/>
      </c>
      <c r="F78" s="33" t="str">
        <f>IF(IFERROR(F44,0)=0,"", IFERROR(((1-'NHS Input'!$M$5)*F44+('NHS Input'!$M$5)*F44*(1+'NHS Input'!$N$5)^($B$74-2025))*(1+$D52+'Across Lot Input'!$G$13), ""))</f>
        <v/>
      </c>
      <c r="G78" s="32" t="str">
        <f>IF(IFERROR(G44,0)=0,"", IFERROR(((1-'NHS Input'!$M$5)*G44+('NHS Input'!$M$5)*G44*(1+'NHS Input'!$N$5)^($B$74-2025))*(1+$D52+'Across Lot Input'!$G$13), ""))</f>
        <v/>
      </c>
    </row>
    <row r="80" spans="2:7" x14ac:dyDescent="0.2">
      <c r="B80" s="31" t="s">
        <v>85</v>
      </c>
      <c r="C80" s="5" t="str">
        <f>C74</f>
        <v>0-20%</v>
      </c>
      <c r="D80" s="5" t="str">
        <f t="shared" ref="D80:G80" si="9">D74</f>
        <v>20-40%</v>
      </c>
      <c r="E80" s="5" t="str">
        <f t="shared" si="9"/>
        <v>40-60%</v>
      </c>
      <c r="F80" s="5" t="str">
        <f t="shared" si="9"/>
        <v>60-80%</v>
      </c>
      <c r="G80" s="5" t="str">
        <f t="shared" si="9"/>
        <v>80-100%</v>
      </c>
    </row>
    <row r="81" spans="2:12" hidden="1" x14ac:dyDescent="0.2">
      <c r="C81" s="21">
        <v>0</v>
      </c>
      <c r="D81" s="21">
        <v>0.2</v>
      </c>
      <c r="E81" s="21">
        <v>0.4</v>
      </c>
      <c r="F81" s="21">
        <v>0.6</v>
      </c>
      <c r="G81" s="21">
        <v>0.8</v>
      </c>
    </row>
    <row r="82" spans="2:12" x14ac:dyDescent="0.2">
      <c r="B82" s="20" t="str">
        <f>IF(B13=0,"",B13)</f>
        <v/>
      </c>
      <c r="C82" s="32" t="str">
        <f>IFERROR((C58*$C$21+C64*$D$21+C70*$E$21+C76*$F$21)/SUM($C$21:$F$21), "")</f>
        <v/>
      </c>
      <c r="D82" s="33" t="str">
        <f t="shared" ref="D82:G82" si="10">IFERROR((D58*$C$21+D64*$D$21+D70*$E$21+D76*$F$21)/SUM($C$21:$F$21), "")</f>
        <v/>
      </c>
      <c r="E82" s="33" t="str">
        <f t="shared" si="10"/>
        <v/>
      </c>
      <c r="F82" s="33" t="str">
        <f t="shared" si="10"/>
        <v/>
      </c>
      <c r="G82" s="32" t="str">
        <f t="shared" si="10"/>
        <v/>
      </c>
    </row>
    <row r="83" spans="2:12" x14ac:dyDescent="0.2">
      <c r="B83" s="20" t="str">
        <f t="shared" ref="B83:B84" si="11">IF(B14=0,"",B14)</f>
        <v/>
      </c>
      <c r="C83" s="32" t="str">
        <f t="shared" ref="C83:G83" si="12">IFERROR((C59*$C$21+C65*$D$21+C71*$E$21+C77*$F$21)/SUM($C$21:$F$21), "")</f>
        <v/>
      </c>
      <c r="D83" s="33" t="str">
        <f t="shared" si="12"/>
        <v/>
      </c>
      <c r="E83" s="33" t="str">
        <f t="shared" si="12"/>
        <v/>
      </c>
      <c r="F83" s="33" t="str">
        <f t="shared" si="12"/>
        <v/>
      </c>
      <c r="G83" s="32" t="str">
        <f t="shared" si="12"/>
        <v/>
      </c>
    </row>
    <row r="84" spans="2:12" x14ac:dyDescent="0.2">
      <c r="B84" s="20" t="str">
        <f t="shared" si="11"/>
        <v/>
      </c>
      <c r="C84" s="32" t="str">
        <f t="shared" ref="C84:G84" si="13">IFERROR((C60*$C$21+C66*$D$21+C72*$E$21+C78*$F$21)/SUM($C$21:$F$21), "")</f>
        <v/>
      </c>
      <c r="D84" s="33" t="str">
        <f t="shared" si="13"/>
        <v/>
      </c>
      <c r="E84" s="33" t="str">
        <f t="shared" si="13"/>
        <v/>
      </c>
      <c r="F84" s="33" t="str">
        <f t="shared" si="13"/>
        <v/>
      </c>
      <c r="G84" s="32" t="str">
        <f t="shared" si="13"/>
        <v/>
      </c>
    </row>
    <row r="86" spans="2:12" ht="24.95" customHeight="1" x14ac:dyDescent="0.25">
      <c r="B86" s="10" t="str">
        <f>"Validity check for " &amp; B4</f>
        <v>Validity check for Lot 2 - 5% IVIg</v>
      </c>
      <c r="C86" s="9"/>
      <c r="D86" s="9"/>
      <c r="E86" s="9"/>
      <c r="F86" s="9"/>
      <c r="G86" s="9"/>
      <c r="H86" s="9"/>
      <c r="I86" s="9"/>
      <c r="J86" s="9"/>
      <c r="K86" s="9"/>
      <c r="L86" s="9"/>
    </row>
    <row r="88" spans="2:12" s="27" customFormat="1" x14ac:dyDescent="0.2">
      <c r="B88" s="58" t="str">
        <f>IF(OR(B13&lt;&gt;"", B14&lt;&gt;"", B15&lt;&gt;""),
    IF(OR(F13&lt;&gt;"", F14&lt;&gt;"", F15&lt;&gt;"", H28&lt;&gt;"", H29&lt;&gt;"", H30&lt;&gt;"", D34&lt;&gt;"", D35&lt;&gt;"", D36&lt;&gt;"", C45&lt;&gt;"", D45&lt;&gt;"", E45&lt;&gt;"", F45&lt;&gt;"", G45&lt;&gt;"", H45&lt;&gt;"", I45&lt;&gt;"", J45&lt;&gt;"", K45&lt;&gt;"", L45&lt;&gt;"", E50&lt;&gt;"", E51&lt;&gt;"", E52&lt;&gt;"",D8&lt;&gt;""),
        "Quote is not valid. Please fill out all relevant cells.",
        "Quote is valid."),
    "")&amp; IF(F12&lt;&gt;"", "Please enter a brand name.", "")</f>
        <v>Please enter a brand name.</v>
      </c>
    </row>
    <row r="89" spans="2:12" s="27" customFormat="1" x14ac:dyDescent="0.2"/>
    <row r="90" spans="2:12" s="27" customFormat="1" x14ac:dyDescent="0.2"/>
  </sheetData>
  <sheetProtection algorithmName="SHA-512" hashValue="c3H5YuyuhXVZHYvSu7TOC0NKVjMIth0i2+M+Bk3TGAo/nSN8jfd90w8Bx5rExwITqAp+vcX0hRAhNy9ktE8VWQ==" saltValue="1l26DaA1EAo6X7HCYE9wZA==" spinCount="100000" sheet="1" objects="1" scenarios="1"/>
  <conditionalFormatting sqref="B88">
    <cfRule type="cellIs" dxfId="94" priority="4" operator="equal">
      <formula>"Quote is valid."</formula>
    </cfRule>
  </conditionalFormatting>
  <conditionalFormatting sqref="C42:G42">
    <cfRule type="expression" dxfId="93" priority="19">
      <formula>C$41&gt;$G$28</formula>
    </cfRule>
  </conditionalFormatting>
  <conditionalFormatting sqref="C43:G43">
    <cfRule type="expression" dxfId="92" priority="18">
      <formula>C$41&gt;$G$29</formula>
    </cfRule>
  </conditionalFormatting>
  <conditionalFormatting sqref="C44:G44">
    <cfRule type="expression" dxfId="91" priority="17">
      <formula>C$41&gt;$G$30</formula>
    </cfRule>
  </conditionalFormatting>
  <conditionalFormatting sqref="C58:G58">
    <cfRule type="expression" dxfId="90" priority="16">
      <formula>C$41&gt;$G$28</formula>
    </cfRule>
  </conditionalFormatting>
  <conditionalFormatting sqref="C59:G59">
    <cfRule type="expression" dxfId="89" priority="15">
      <formula>C$41&gt;$G$29</formula>
    </cfRule>
  </conditionalFormatting>
  <conditionalFormatting sqref="C60:G60">
    <cfRule type="expression" dxfId="88" priority="14">
      <formula>C$41&gt;$G$30</formula>
    </cfRule>
  </conditionalFormatting>
  <conditionalFormatting sqref="C64:G64">
    <cfRule type="expression" dxfId="87" priority="13">
      <formula>C$41&gt;$G$28</formula>
    </cfRule>
  </conditionalFormatting>
  <conditionalFormatting sqref="C65:G65">
    <cfRule type="expression" dxfId="86" priority="12">
      <formula>C$41&gt;$G$29</formula>
    </cfRule>
  </conditionalFormatting>
  <conditionalFormatting sqref="C66:G66">
    <cfRule type="expression" dxfId="85" priority="11">
      <formula>C$41&gt;$G$30</formula>
    </cfRule>
  </conditionalFormatting>
  <conditionalFormatting sqref="C70:G70">
    <cfRule type="expression" dxfId="84" priority="10">
      <formula>C$41&gt;$G$28</formula>
    </cfRule>
  </conditionalFormatting>
  <conditionalFormatting sqref="C71:G71">
    <cfRule type="expression" dxfId="83" priority="9">
      <formula>C$41&gt;$G$29</formula>
    </cfRule>
  </conditionalFormatting>
  <conditionalFormatting sqref="C72:G72">
    <cfRule type="expression" dxfId="82" priority="8">
      <formula>C$41&gt;$G$30</formula>
    </cfRule>
  </conditionalFormatting>
  <conditionalFormatting sqref="C76:G76">
    <cfRule type="expression" dxfId="81" priority="7">
      <formula>C$41&gt;$G$28</formula>
    </cfRule>
  </conditionalFormatting>
  <conditionalFormatting sqref="C77:G77">
    <cfRule type="expression" dxfId="80" priority="6">
      <formula>C$41&gt;$G$29</formula>
    </cfRule>
  </conditionalFormatting>
  <conditionalFormatting sqref="C78:G78">
    <cfRule type="expression" dxfId="79" priority="5">
      <formula>C$41&gt;$G$30</formula>
    </cfRule>
  </conditionalFormatting>
  <conditionalFormatting sqref="C82:G82">
    <cfRule type="expression" dxfId="78" priority="3">
      <formula>C$41&gt;$G$28</formula>
    </cfRule>
  </conditionalFormatting>
  <conditionalFormatting sqref="C83:G83">
    <cfRule type="expression" dxfId="77" priority="2">
      <formula>C$41&gt;$G$29</formula>
    </cfRule>
  </conditionalFormatting>
  <conditionalFormatting sqref="C84:G84">
    <cfRule type="expression" dxfId="76" priority="1">
      <formula>C$41&gt;$G$30</formula>
    </cfRule>
  </conditionalFormatting>
  <dataValidations count="3">
    <dataValidation type="decimal" allowBlank="1" showInputMessage="1" showErrorMessage="1" error="Please enter a valid minimum attractive award percentage" sqref="C34:C36" xr:uid="{1E3BF703-84AE-4F4F-A296-DB7B27DF410D}">
      <formula1>0</formula1>
      <formula2>0.2</formula2>
    </dataValidation>
    <dataValidation type="list" operator="greaterThanOrEqual" allowBlank="1" showInputMessage="1" showErrorMessage="1" sqref="C50:C52" xr:uid="{1FDE329E-AD25-4D2B-86AB-7439C619F1A2}">
      <formula1>"3 months, 4 months, 5 months, 6 months"</formula1>
    </dataValidation>
    <dataValidation type="decimal" operator="greaterThanOrEqual" allowBlank="1" showInputMessage="1" showErrorMessage="1" sqref="C28:F30 C42:G44 D13:D15" xr:uid="{DEFDC213-84DA-41D0-B214-949AEBB23375}">
      <formula1>0</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7FA7F-1741-4B0E-BC37-9E3B5369990E}">
  <sheetPr codeName="Sheet6">
    <tabColor theme="5"/>
  </sheetPr>
  <dimension ref="B2:L90"/>
  <sheetViews>
    <sheetView showGridLines="0" zoomScale="80" zoomScaleNormal="80" workbookViewId="0"/>
  </sheetViews>
  <sheetFormatPr defaultRowHeight="14.25" x14ac:dyDescent="0.2"/>
  <cols>
    <col min="1" max="1" width="3.625" customWidth="1"/>
    <col min="2" max="12" width="27.625" customWidth="1"/>
    <col min="16381" max="16383" width="9" bestFit="1" customWidth="1"/>
    <col min="16384" max="16384" width="9" customWidth="1"/>
  </cols>
  <sheetData>
    <row r="2" spans="2:12" s="27" customFormat="1" ht="35.1" customHeight="1" x14ac:dyDescent="0.2">
      <c r="B2" s="18" t="s">
        <v>43</v>
      </c>
      <c r="C2" s="19"/>
      <c r="D2" s="19"/>
      <c r="E2" s="19"/>
      <c r="F2" s="19"/>
      <c r="G2" s="18"/>
      <c r="H2" s="18"/>
      <c r="I2" s="18"/>
      <c r="J2" s="18"/>
      <c r="K2" s="18"/>
      <c r="L2" s="18"/>
    </row>
    <row r="4" spans="2:12" ht="24.95" customHeight="1" thickBot="1" x14ac:dyDescent="0.3">
      <c r="B4" s="15" t="s">
        <v>39</v>
      </c>
      <c r="C4" s="12"/>
      <c r="D4" s="12"/>
      <c r="E4" s="12"/>
      <c r="F4" s="12"/>
      <c r="G4" s="12"/>
      <c r="H4" s="12"/>
      <c r="I4" s="12"/>
      <c r="J4" s="12"/>
      <c r="K4" s="12"/>
      <c r="L4" s="12"/>
    </row>
    <row r="5" spans="2:12" ht="5.0999999999999996" customHeight="1" thickTop="1" x14ac:dyDescent="0.2"/>
    <row r="6" spans="2:12" ht="24.95" customHeight="1" thickBot="1" x14ac:dyDescent="0.3">
      <c r="B6" s="14" t="s">
        <v>77</v>
      </c>
      <c r="C6" s="6"/>
      <c r="D6" s="6"/>
      <c r="E6" s="6"/>
      <c r="F6" s="6"/>
      <c r="G6" s="6"/>
      <c r="H6" s="6"/>
      <c r="I6" s="6"/>
      <c r="J6" s="6"/>
      <c r="K6" s="6"/>
      <c r="L6" s="6"/>
    </row>
    <row r="7" spans="2:12" ht="5.0999999999999996" customHeight="1" x14ac:dyDescent="0.2"/>
    <row r="8" spans="2:12" ht="15" x14ac:dyDescent="0.2">
      <c r="B8" s="11" t="s">
        <v>78</v>
      </c>
      <c r="C8" s="42"/>
      <c r="D8" s="34" t="str">
        <f>IF(C8="", "Please enter a valid supplier name.", "")</f>
        <v>Please enter a valid supplier name.</v>
      </c>
    </row>
    <row r="10" spans="2:12" ht="24.95" customHeight="1" thickBot="1" x14ac:dyDescent="0.3">
      <c r="B10" s="14" t="s">
        <v>22</v>
      </c>
      <c r="C10" s="6"/>
      <c r="D10" s="6"/>
      <c r="E10" s="6"/>
      <c r="F10" s="6"/>
      <c r="G10" s="6"/>
      <c r="H10" s="6"/>
      <c r="I10" s="6"/>
      <c r="J10" s="6"/>
      <c r="K10" s="6"/>
      <c r="L10" s="6"/>
    </row>
    <row r="11" spans="2:12" ht="5.0999999999999996" customHeight="1" x14ac:dyDescent="0.2"/>
    <row r="12" spans="2:12" ht="15" x14ac:dyDescent="0.2">
      <c r="B12" s="11" t="s">
        <v>23</v>
      </c>
      <c r="C12" s="17" t="s">
        <v>24</v>
      </c>
      <c r="D12" s="17" t="s">
        <v>55</v>
      </c>
      <c r="F12" s="57" t="str">
        <f>IF(AND(B13="", B14="", B15=""), "Please enter a valid brand name.", "")</f>
        <v>Please enter a valid brand name.</v>
      </c>
    </row>
    <row r="13" spans="2:12" ht="15" customHeight="1" x14ac:dyDescent="0.2">
      <c r="B13" s="42"/>
      <c r="C13" s="43"/>
      <c r="D13" s="22"/>
      <c r="F13" s="34" t="str">
        <f>IF(AND(B13&lt;&gt;"",OR(C13="",D13=""))," Please enter all product details for "&amp;B13 &amp; ". ","") &amp; IF(AND(D13&lt;&gt;"", MAX(C42:L42)&gt;0, D13&gt;MAX(C42:L42)), "The Reserve Price must be no greater than the highest price offered for any market share band.", "")</f>
        <v/>
      </c>
    </row>
    <row r="14" spans="2:12" ht="15" customHeight="1" x14ac:dyDescent="0.2">
      <c r="B14" s="42"/>
      <c r="C14" s="43"/>
      <c r="D14" s="22"/>
      <c r="F14" s="34" t="str">
        <f>IF(AND(B14&lt;&gt;"",OR(C14="",D14=""))," Please enter all product details for "&amp;B14 &amp; ". ","") &amp; IF(AND(D14&lt;&gt;"", MAX(C43:L43)&gt;0, D14&gt;MAX(C43:L43)), "The Reserve Price must be no greater than the highest price offered for any market share band.", "")</f>
        <v/>
      </c>
    </row>
    <row r="15" spans="2:12" ht="15" customHeight="1" x14ac:dyDescent="0.2">
      <c r="B15" s="42"/>
      <c r="C15" s="43"/>
      <c r="D15" s="22"/>
      <c r="F15" s="34" t="str">
        <f>IF(AND(B15&lt;&gt;"",OR(C15="",D15=""))," Please enter all product details for "&amp;B15 &amp; ". ","") &amp; IF(AND(D15&lt;&gt;"", MAX(C44:L44)&gt;0, D15&gt;MAX(C44:L44)), "The Reserve Price must be no greater than the highest price offered for any market share band.", "")</f>
        <v/>
      </c>
    </row>
    <row r="16" spans="2:12" ht="81" customHeight="1" x14ac:dyDescent="0.2"/>
    <row r="17" spans="2:12" ht="24.95" customHeight="1" x14ac:dyDescent="0.25">
      <c r="B17" s="10" t="s">
        <v>25</v>
      </c>
      <c r="C17" s="9"/>
      <c r="D17" s="9"/>
      <c r="E17" s="9"/>
      <c r="F17" s="9"/>
      <c r="G17" s="9"/>
      <c r="H17" s="9"/>
      <c r="I17" s="9"/>
      <c r="J17" s="9"/>
      <c r="K17" s="9"/>
      <c r="L17" s="9"/>
    </row>
    <row r="18" spans="2:12" ht="5.0999999999999996" customHeight="1" x14ac:dyDescent="0.2"/>
    <row r="19" spans="2:12" ht="15" customHeight="1" thickBot="1" x14ac:dyDescent="0.3">
      <c r="B19" s="13" t="s">
        <v>49</v>
      </c>
      <c r="D19" s="8"/>
      <c r="E19" s="8"/>
      <c r="F19" s="8"/>
      <c r="G19" s="8"/>
    </row>
    <row r="20" spans="2:12" ht="15" customHeight="1" thickTop="1" x14ac:dyDescent="0.2">
      <c r="C20" s="1">
        <v>2025</v>
      </c>
      <c r="D20" s="1">
        <v>2026</v>
      </c>
      <c r="E20" s="1">
        <v>2027</v>
      </c>
      <c r="F20" s="1">
        <v>2028</v>
      </c>
    </row>
    <row r="21" spans="2:12" ht="15" customHeight="1" x14ac:dyDescent="0.2">
      <c r="B21" s="20" t="s">
        <v>47</v>
      </c>
      <c r="C21" s="4">
        <f>INDEX('NHS Input'!$D$36:$H$42,MATCH($B$4,'NHS Input'!$B$36:$B$42,0),MATCH(C20,'NHS Input'!$D$35:$G$35,0))</f>
        <v>2660609.47786</v>
      </c>
      <c r="D21" s="4">
        <f>INDEX('NHS Input'!$D$36:$H$42,MATCH($B$4,'NHS Input'!$B$36:$B$42,0),MATCH(D20,'NHS Input'!$D$35:$G$35,0))</f>
        <v>3220984.9239654508</v>
      </c>
      <c r="E21" s="4">
        <f>INDEX('NHS Input'!$D$36:$H$42,MATCH($B$4,'NHS Input'!$B$36:$B$42,0),MATCH(E20,'NHS Input'!$D$35:$G$35,0))</f>
        <v>3323631.3009544089</v>
      </c>
      <c r="F21" s="4">
        <f>INDEX('NHS Input'!$D$36:$H$42,MATCH($B$4,'NHS Input'!$B$36:$B$42,0),MATCH(F20,'NHS Input'!$D$35:$G$35,0))</f>
        <v>3432002.5757747176</v>
      </c>
    </row>
    <row r="22" spans="2:12" ht="13.5" customHeight="1" x14ac:dyDescent="0.2"/>
    <row r="23" spans="2:12" ht="45" customHeight="1" x14ac:dyDescent="0.2">
      <c r="B23" s="84" t="s">
        <v>89</v>
      </c>
      <c r="C23" s="84"/>
      <c r="D23" s="84"/>
      <c r="E23" s="84"/>
      <c r="F23" s="84"/>
      <c r="G23" s="56"/>
      <c r="H23" s="56"/>
    </row>
    <row r="24" spans="2:12" ht="15" customHeight="1" x14ac:dyDescent="0.2">
      <c r="B24" s="44"/>
      <c r="C24" s="34" t="str">
        <f>IF(AND(OR(B13&lt;&gt;"", B14&lt;&gt;"", B15&lt;&gt;""), B24=""), "Please enter a response.", "")</f>
        <v/>
      </c>
    </row>
    <row r="25" spans="2:12" ht="13.5" customHeight="1" x14ac:dyDescent="0.2"/>
    <row r="26" spans="2:12" ht="24.95" customHeight="1" thickBot="1" x14ac:dyDescent="0.3">
      <c r="B26" s="13" t="s">
        <v>87</v>
      </c>
      <c r="D26" s="8"/>
      <c r="E26" s="8"/>
      <c r="F26" s="8"/>
      <c r="G26" s="8"/>
    </row>
    <row r="27" spans="2:12" ht="15" thickTop="1" x14ac:dyDescent="0.2">
      <c r="C27" s="1" t="s">
        <v>3</v>
      </c>
      <c r="D27" s="1" t="s">
        <v>4</v>
      </c>
      <c r="E27" s="1" t="s">
        <v>5</v>
      </c>
      <c r="F27" s="1" t="s">
        <v>6</v>
      </c>
      <c r="G27" s="3" t="s">
        <v>7</v>
      </c>
    </row>
    <row r="28" spans="2:12" ht="15" customHeight="1" x14ac:dyDescent="0.2">
      <c r="B28" s="20" t="str">
        <f>IF(B13=0,"",B13)</f>
        <v/>
      </c>
      <c r="C28" s="23"/>
      <c r="D28" s="23"/>
      <c r="E28" s="23"/>
      <c r="F28" s="23"/>
      <c r="G28" s="80" cm="1">
        <f t="array" ref="G28">IFERROR(MIN(C28:F28/(110%*$C$21:$F$21),100%),"")</f>
        <v>0</v>
      </c>
      <c r="H28" s="34" t="str">
        <f>IF(AND(B28&lt;&gt;"", OR(C28="",D28="", E28="", F28="")), "Please enter available capacity for all years", "")</f>
        <v/>
      </c>
    </row>
    <row r="29" spans="2:12" ht="15" customHeight="1" x14ac:dyDescent="0.2">
      <c r="B29" s="20" t="str">
        <f>IF(B14=0,"",B14)</f>
        <v/>
      </c>
      <c r="C29" s="23"/>
      <c r="D29" s="23"/>
      <c r="E29" s="23"/>
      <c r="F29" s="23"/>
      <c r="G29" s="80" cm="1">
        <f t="array" ref="G29">IFERROR(MIN(C29:F29/(110%*$C$21:$F$21),100%),"")</f>
        <v>0</v>
      </c>
      <c r="H29" s="34" t="str">
        <f t="shared" ref="H29:H30" si="0">IF(AND(B29&lt;&gt;"", OR(C29="",D29="", E29="", F29="")), "Please enter available capacity for all years", "")</f>
        <v/>
      </c>
    </row>
    <row r="30" spans="2:12" ht="15" customHeight="1" x14ac:dyDescent="0.2">
      <c r="B30" s="20" t="str">
        <f>IF(B15=0,"",B15)</f>
        <v/>
      </c>
      <c r="C30" s="23"/>
      <c r="D30" s="23"/>
      <c r="E30" s="23"/>
      <c r="F30" s="23"/>
      <c r="G30" s="80" cm="1">
        <f t="array" ref="G30">IFERROR(MIN(C30:F30/(110%*$C$21:$F$21),100%),"")</f>
        <v>0</v>
      </c>
      <c r="H30" s="34" t="str">
        <f t="shared" si="0"/>
        <v/>
      </c>
    </row>
    <row r="31" spans="2:12" ht="13.5" customHeight="1" x14ac:dyDescent="0.25">
      <c r="B31" s="7"/>
    </row>
    <row r="32" spans="2:12" ht="24.95" customHeight="1" thickBot="1" x14ac:dyDescent="0.3">
      <c r="B32" s="13" t="str">
        <f>"Minimum attractive award percentage (any share between "&amp;C40&amp;")"</f>
        <v>Minimum attractive award percentage (any share between 0-10%)</v>
      </c>
      <c r="G32" s="8"/>
    </row>
    <row r="33" spans="2:12" ht="15" customHeight="1" thickTop="1" x14ac:dyDescent="0.25">
      <c r="B33" s="7"/>
      <c r="C33" s="3" t="s">
        <v>26</v>
      </c>
    </row>
    <row r="34" spans="2:12" ht="15" customHeight="1" x14ac:dyDescent="0.2">
      <c r="B34" s="20" t="str">
        <f>IF(B13=0,"",B13)</f>
        <v/>
      </c>
      <c r="C34" s="76"/>
      <c r="D34" s="35" t="str">
        <f>IF(AND(B34&lt;&gt;"", C34=""), "Please enter a minimum award % for " &amp;B34, "")</f>
        <v/>
      </c>
    </row>
    <row r="35" spans="2:12" ht="15" customHeight="1" x14ac:dyDescent="0.2">
      <c r="B35" s="20" t="str">
        <f>IF(B14=0,"",B14)</f>
        <v/>
      </c>
      <c r="C35" s="76"/>
      <c r="D35" s="35" t="str">
        <f t="shared" ref="D35:D36" si="1">IF(AND(B35&lt;&gt;"", C35=""), "Please enter a minimum award % for " &amp;B35, "")</f>
        <v/>
      </c>
    </row>
    <row r="36" spans="2:12" ht="15" customHeight="1" x14ac:dyDescent="0.2">
      <c r="B36" s="20" t="str">
        <f>IF(B15=0,"",B15)</f>
        <v/>
      </c>
      <c r="C36" s="76"/>
      <c r="D36" s="35" t="str">
        <f t="shared" si="1"/>
        <v/>
      </c>
    </row>
    <row r="37" spans="2:12" ht="13.5" customHeight="1" x14ac:dyDescent="0.2"/>
    <row r="38" spans="2:12" ht="24.95" customHeight="1" x14ac:dyDescent="0.25">
      <c r="B38" s="10" t="s">
        <v>48</v>
      </c>
      <c r="C38" s="9"/>
      <c r="D38" s="9"/>
      <c r="E38" s="9"/>
      <c r="F38" s="9"/>
      <c r="G38" s="9"/>
      <c r="H38" s="9"/>
      <c r="I38" s="9"/>
      <c r="J38" s="9"/>
      <c r="K38" s="9"/>
      <c r="L38" s="9"/>
    </row>
    <row r="40" spans="2:12" x14ac:dyDescent="0.2">
      <c r="C40" s="5" t="s">
        <v>8</v>
      </c>
      <c r="D40" s="5" t="s">
        <v>61</v>
      </c>
      <c r="E40" s="5" t="s">
        <v>62</v>
      </c>
      <c r="F40" s="5" t="s">
        <v>63</v>
      </c>
      <c r="G40" s="5" t="s">
        <v>64</v>
      </c>
      <c r="H40" s="5" t="s">
        <v>65</v>
      </c>
      <c r="I40" s="5" t="s">
        <v>66</v>
      </c>
      <c r="J40" s="5" t="s">
        <v>67</v>
      </c>
      <c r="K40" s="5" t="s">
        <v>75</v>
      </c>
      <c r="L40" s="5" t="s">
        <v>76</v>
      </c>
    </row>
    <row r="41" spans="2:12" hidden="1" x14ac:dyDescent="0.2">
      <c r="C41" s="21">
        <v>0</v>
      </c>
      <c r="D41" s="21">
        <v>0.1</v>
      </c>
      <c r="E41" s="21">
        <v>0.2</v>
      </c>
      <c r="F41" s="21">
        <v>0.3</v>
      </c>
      <c r="G41" s="21">
        <v>0.4</v>
      </c>
      <c r="H41" s="21">
        <v>0.5</v>
      </c>
      <c r="I41" s="21">
        <v>0.6</v>
      </c>
      <c r="J41" s="21">
        <v>0.7</v>
      </c>
      <c r="K41" s="21">
        <v>0.8</v>
      </c>
      <c r="L41" s="21">
        <v>0.9</v>
      </c>
    </row>
    <row r="42" spans="2:12" x14ac:dyDescent="0.2">
      <c r="B42" s="20" t="str">
        <f>IF(B13=0,"",B13)</f>
        <v/>
      </c>
      <c r="C42" s="24"/>
      <c r="D42" s="22"/>
      <c r="E42" s="22"/>
      <c r="F42" s="22"/>
      <c r="G42" s="22"/>
      <c r="H42" s="22"/>
      <c r="I42" s="22"/>
      <c r="J42" s="22"/>
      <c r="K42" s="22"/>
      <c r="L42" s="22"/>
    </row>
    <row r="43" spans="2:12" x14ac:dyDescent="0.2">
      <c r="B43" s="20" t="str">
        <f>IF(B14=0,"",B14)</f>
        <v/>
      </c>
      <c r="C43" s="24"/>
      <c r="D43" s="22"/>
      <c r="E43" s="22"/>
      <c r="F43" s="22"/>
      <c r="G43" s="22"/>
      <c r="H43" s="22"/>
      <c r="I43" s="22"/>
      <c r="J43" s="22"/>
      <c r="K43" s="22"/>
      <c r="L43" s="22"/>
    </row>
    <row r="44" spans="2:12" x14ac:dyDescent="0.2">
      <c r="B44" s="20" t="str">
        <f>IF(B15=0,"",B15)</f>
        <v/>
      </c>
      <c r="C44" s="24"/>
      <c r="D44" s="22"/>
      <c r="E44" s="22"/>
      <c r="F44" s="22"/>
      <c r="G44" s="22"/>
      <c r="H44" s="22"/>
      <c r="I44" s="22"/>
      <c r="J44" s="22"/>
      <c r="K44" s="22"/>
      <c r="L44" s="22"/>
    </row>
    <row r="45" spans="2:12" ht="30" customHeight="1" x14ac:dyDescent="0.2">
      <c r="C45" s="37" t="str">
        <f>IF(OR(AND(C$41&lt;=$G28,C42="",$G28&lt;&gt;0), AND(C$41&lt;=$G29,C43="",$G29&lt;&gt;0), AND(C$41&lt;=$G30,C44="", $G30&lt;&gt;0)), "Please enter pricing for "&amp; C40 &amp; " volume band", "")</f>
        <v/>
      </c>
      <c r="D45" s="37" t="str">
        <f>IF(OR(AND(D$41&lt;=$G28,D42="",$G28&lt;&gt;0), AND(D$41&lt;=$G29,D43="",$G29&lt;&gt;0), AND(D$41&lt;=$G30,D44="", $G30&lt;&gt;0)), "Please enter pricing for "&amp; D40 &amp; " volume band", "")</f>
        <v/>
      </c>
      <c r="E45" s="37" t="str">
        <f>IF(OR(AND(E$41&lt;=$G28,E42="",$G28&lt;&gt;0), AND(E$41&lt;=$G29,E43="",$G29&lt;&gt;0), AND(E$41&lt;=$G30,E44="", $G30&lt;&gt;0)), "Please enter pricing for "&amp; E40 &amp; " volume band", "")</f>
        <v/>
      </c>
      <c r="F45" s="37" t="str">
        <f>IF(OR(AND(F$41&lt;=$G28,F42="",$G28&lt;&gt;0), AND(F$41&lt;=$G29,F43="",$G29&lt;&gt;0), AND(F$41&lt;=$G30,F44="", $G30&lt;&gt;0)), "Please enter pricing for "&amp; F40 &amp; " volume band", "")</f>
        <v/>
      </c>
      <c r="G45" s="37" t="str">
        <f t="shared" ref="G45:L45" si="2">IF(OR(AND(G$41&lt;=$G28,G42="",$G28&lt;&gt;0), AND(G$41&lt;=$G29,G43="",$G29&lt;&gt;0), AND(G$41&lt;=$G30,G44="", $G30&lt;&gt;0)), "Please enter pricing for "&amp; G40 &amp; " volume band", "")</f>
        <v/>
      </c>
      <c r="H45" s="37" t="str">
        <f t="shared" si="2"/>
        <v/>
      </c>
      <c r="I45" s="37" t="str">
        <f t="shared" si="2"/>
        <v/>
      </c>
      <c r="J45" s="37" t="str">
        <f t="shared" si="2"/>
        <v/>
      </c>
      <c r="K45" s="37" t="str">
        <f t="shared" si="2"/>
        <v/>
      </c>
      <c r="L45" s="37" t="str">
        <f t="shared" si="2"/>
        <v/>
      </c>
    </row>
    <row r="46" spans="2:12" ht="24.95" customHeight="1" x14ac:dyDescent="0.25">
      <c r="B46" s="10" t="s">
        <v>27</v>
      </c>
      <c r="C46" s="9"/>
      <c r="D46" s="9"/>
      <c r="E46" s="9"/>
      <c r="F46" s="9"/>
      <c r="G46" s="9"/>
      <c r="H46" s="9"/>
      <c r="I46" s="9"/>
      <c r="J46" s="9"/>
      <c r="K46" s="9"/>
      <c r="L46" s="9"/>
    </row>
    <row r="47" spans="2:12" ht="5.0999999999999996" customHeight="1" x14ac:dyDescent="0.2"/>
    <row r="48" spans="2:12" ht="15" customHeight="1" thickBot="1" x14ac:dyDescent="0.3">
      <c r="B48" s="7" t="s">
        <v>86</v>
      </c>
    </row>
    <row r="49" spans="2:12" ht="15" thickTop="1" x14ac:dyDescent="0.2">
      <c r="C49" s="2" t="s">
        <v>28</v>
      </c>
      <c r="D49" s="2" t="s">
        <v>29</v>
      </c>
    </row>
    <row r="50" spans="2:12" ht="15" customHeight="1" x14ac:dyDescent="0.2">
      <c r="B50" s="20" t="str">
        <f>IF(B13=0,"",B13)</f>
        <v/>
      </c>
      <c r="C50" s="25"/>
      <c r="D50" s="55" t="str">
        <f>_xlfn.IFNA(_xlfn.XLOOKUP(C50,'NHS Input'!$J$5:$J$8,'NHS Input'!$K$5:$K$8),"")</f>
        <v/>
      </c>
      <c r="E50" s="35" t="str">
        <f>IF(AND(B50&lt;&gt;"",C50=""), "Please enter months of stock held in the UK for "&amp;B50, "")</f>
        <v/>
      </c>
    </row>
    <row r="51" spans="2:12" ht="15" customHeight="1" x14ac:dyDescent="0.2">
      <c r="B51" s="20" t="str">
        <f>IF(B14=0,"",B14)</f>
        <v/>
      </c>
      <c r="C51" s="25"/>
      <c r="D51" s="55" t="str">
        <f>_xlfn.IFNA(_xlfn.XLOOKUP(C51,'NHS Input'!$J$5:$J$8,'NHS Input'!$K$5:$K$8),"")</f>
        <v/>
      </c>
      <c r="E51" s="35" t="str">
        <f>IF(AND(B51&lt;&gt;"",C51=""), "Please enter months of stock held in the UK for "&amp;B51, "")</f>
        <v/>
      </c>
    </row>
    <row r="52" spans="2:12" ht="15" customHeight="1" x14ac:dyDescent="0.2">
      <c r="B52" s="20" t="str">
        <f>IF(B15=0,"",B15)</f>
        <v/>
      </c>
      <c r="C52" s="25"/>
      <c r="D52" s="55" t="str">
        <f>_xlfn.IFNA(_xlfn.XLOOKUP(C52,'NHS Input'!$J$5:$J$8,'NHS Input'!$K$5:$K$8),"")</f>
        <v/>
      </c>
      <c r="E52" s="35" t="str">
        <f>IF(AND(B52&lt;&gt;"",C52=""), "Please enter months of stock held in the UK for "&amp;B52, "")</f>
        <v/>
      </c>
    </row>
    <row r="53" spans="2:12" ht="13.5" customHeight="1" x14ac:dyDescent="0.2"/>
    <row r="54" spans="2:12" ht="24.95" customHeight="1" x14ac:dyDescent="0.25">
      <c r="B54" s="10" t="s">
        <v>54</v>
      </c>
      <c r="C54" s="9"/>
      <c r="D54" s="9"/>
      <c r="E54" s="9"/>
      <c r="F54" s="9"/>
      <c r="G54" s="9"/>
      <c r="H54" s="9"/>
      <c r="I54" s="9"/>
      <c r="J54" s="9"/>
      <c r="K54" s="9"/>
      <c r="L54" s="9"/>
    </row>
    <row r="56" spans="2:12" x14ac:dyDescent="0.2">
      <c r="B56" s="20" t="str">
        <f>C27</f>
        <v>2025</v>
      </c>
      <c r="C56" s="5" t="str">
        <f>C40</f>
        <v>0-10%</v>
      </c>
      <c r="D56" s="5" t="str">
        <f t="shared" ref="D56:F56" si="3">D40</f>
        <v>10-20%</v>
      </c>
      <c r="E56" s="5" t="str">
        <f t="shared" si="3"/>
        <v>20-30%</v>
      </c>
      <c r="F56" s="5" t="str">
        <f t="shared" si="3"/>
        <v>30-40%</v>
      </c>
      <c r="G56" s="5" t="str">
        <f t="shared" ref="G56:L56" si="4">G40</f>
        <v>40-50%</v>
      </c>
      <c r="H56" s="5" t="str">
        <f t="shared" si="4"/>
        <v>50-60%</v>
      </c>
      <c r="I56" s="5" t="str">
        <f t="shared" si="4"/>
        <v>60-70%</v>
      </c>
      <c r="J56" s="5" t="str">
        <f t="shared" si="4"/>
        <v>70-80%</v>
      </c>
      <c r="K56" s="5" t="str">
        <f t="shared" si="4"/>
        <v>80-90%</v>
      </c>
      <c r="L56" s="5" t="str">
        <f t="shared" si="4"/>
        <v>90-100%</v>
      </c>
    </row>
    <row r="57" spans="2:12" hidden="1" x14ac:dyDescent="0.2">
      <c r="C57" s="21">
        <v>0</v>
      </c>
      <c r="D57" s="21">
        <v>0.1</v>
      </c>
      <c r="E57" s="21">
        <v>0.2</v>
      </c>
      <c r="F57" s="21">
        <v>0.3</v>
      </c>
      <c r="G57" s="21">
        <v>0.4</v>
      </c>
      <c r="H57" s="21">
        <v>0.5</v>
      </c>
      <c r="I57" s="21">
        <v>0.6</v>
      </c>
      <c r="J57" s="21">
        <v>0.7</v>
      </c>
      <c r="K57" s="21">
        <v>0.8</v>
      </c>
      <c r="L57" s="21">
        <v>0.9</v>
      </c>
    </row>
    <row r="58" spans="2:12" x14ac:dyDescent="0.2">
      <c r="B58" s="20" t="str">
        <f>IF(B13=0,"",B13)</f>
        <v/>
      </c>
      <c r="C58" s="32" t="str">
        <f>IF(IFERROR(C42, 0) = 0, "", IFERROR(((1-'NHS Input'!$M$5)*C42+('NHS Input'!$M$5)*C42*(1+'NHS Input'!$N$5)^($B$56-2025))*(1+$D50+'Across Lot Input'!$D$13), ""))</f>
        <v/>
      </c>
      <c r="D58" s="33" t="str">
        <f>IF(IFERROR(D42, 0) = 0, "", IFERROR(((1-'NHS Input'!$M$5)*D42+('NHS Input'!$M$5)*D42*(1+'NHS Input'!$N$5)^($B$56-2025))*(1+$D50+'Across Lot Input'!$D$13), ""))</f>
        <v/>
      </c>
      <c r="E58" s="33" t="str">
        <f>IF(IFERROR(E42, 0) = 0, "", IFERROR(((1-'NHS Input'!$M$5)*E42+('NHS Input'!$M$5)*E42*(1+'NHS Input'!$N$5)^($B$56-2025))*(1+$D50+'Across Lot Input'!$D$13), ""))</f>
        <v/>
      </c>
      <c r="F58" s="33" t="str">
        <f>IF(IFERROR(F42, 0) = 0, "", IFERROR(((1-'NHS Input'!$M$5)*F42+('NHS Input'!$M$5)*F42*(1+'NHS Input'!$N$5)^($B$56-2025))*(1+$D50+'Across Lot Input'!$D$13), ""))</f>
        <v/>
      </c>
      <c r="G58" s="33" t="str">
        <f>IF(IFERROR(G42, 0) = 0, "", IFERROR(((1-'NHS Input'!$M$5)*G42+('NHS Input'!$M$5)*G42*(1+'NHS Input'!$N$5)^($B$56-2025))*(1+$D50+'Across Lot Input'!$D$13), ""))</f>
        <v/>
      </c>
      <c r="H58" s="33" t="str">
        <f>IF(IFERROR(H42, 0) = 0, "", IFERROR(((1-'NHS Input'!$M$5)*H42+('NHS Input'!$M$5)*H42*(1+'NHS Input'!$N$5)^($B$56-2025))*(1+$D50+'Across Lot Input'!$D$13), ""))</f>
        <v/>
      </c>
      <c r="I58" s="33" t="str">
        <f>IF(IFERROR(I42, 0) = 0, "", IFERROR(((1-'NHS Input'!$M$5)*I42+('NHS Input'!$M$5)*I42*(1+'NHS Input'!$N$5)^($B$56-2025))*(1+$D50+'Across Lot Input'!$D$13), ""))</f>
        <v/>
      </c>
      <c r="J58" s="33" t="str">
        <f>IF(IFERROR(J42, 0) = 0, "", IFERROR(((1-'NHS Input'!$M$5)*J42+('NHS Input'!$M$5)*J42*(1+'NHS Input'!$N$5)^($B$56-2025))*(1+$D50+'Across Lot Input'!$D$13), ""))</f>
        <v/>
      </c>
      <c r="K58" s="33" t="str">
        <f>IF(IFERROR(K42, 0) = 0, "", IFERROR(((1-'NHS Input'!$M$5)*K42+('NHS Input'!$M$5)*K42*(1+'NHS Input'!$N$5)^($B$56-2025))*(1+$D50+'Across Lot Input'!$D$13), ""))</f>
        <v/>
      </c>
      <c r="L58" s="33" t="str">
        <f>IF(IFERROR(L42, 0) = 0, "", IFERROR(((1-'NHS Input'!$M$5)*L42+('NHS Input'!$M$5)*L42*(1+'NHS Input'!$N$5)^($B$56-2025))*(1+$D50+'Across Lot Input'!$D$13), ""))</f>
        <v/>
      </c>
    </row>
    <row r="59" spans="2:12" x14ac:dyDescent="0.2">
      <c r="B59" s="20" t="str">
        <f>IF(B14=0,"",B14)</f>
        <v/>
      </c>
      <c r="C59" s="32" t="str">
        <f>IF(IFERROR(C43, 0) = 0, "", IFERROR(((1-'NHS Input'!$M$5)*C43+('NHS Input'!$M$5)*C43*(1+'NHS Input'!$N$5)^($B$56-2025))*(1+$D51+'Across Lot Input'!$D$13), ""))</f>
        <v/>
      </c>
      <c r="D59" s="33" t="str">
        <f>IF(IFERROR(D43, 0) = 0, "", IFERROR(((1-'NHS Input'!$M$5)*D43+('NHS Input'!$M$5)*D43*(1+'NHS Input'!$N$5)^($B$56-2025))*(1+$D51+'Across Lot Input'!$D$13), ""))</f>
        <v/>
      </c>
      <c r="E59" s="33" t="str">
        <f>IF(IFERROR(E43, 0) = 0, "", IFERROR(((1-'NHS Input'!$M$5)*E43+('NHS Input'!$M$5)*E43*(1+'NHS Input'!$N$5)^($B$56-2025))*(1+$D51+'Across Lot Input'!$D$13), ""))</f>
        <v/>
      </c>
      <c r="F59" s="33" t="str">
        <f>IF(IFERROR(F43, 0) = 0, "", IFERROR(((1-'NHS Input'!$M$5)*F43+('NHS Input'!$M$5)*F43*(1+'NHS Input'!$N$5)^($B$56-2025))*(1+$D51+'Across Lot Input'!$D$13), ""))</f>
        <v/>
      </c>
      <c r="G59" s="33" t="str">
        <f>IF(IFERROR(G43, 0) = 0, "", IFERROR(((1-'NHS Input'!$M$5)*G43+('NHS Input'!$M$5)*G43*(1+'NHS Input'!$N$5)^($B$56-2025))*(1+$D51+'Across Lot Input'!$D$13), ""))</f>
        <v/>
      </c>
      <c r="H59" s="33" t="str">
        <f>IF(IFERROR(H43, 0) = 0, "", IFERROR(((1-'NHS Input'!$M$5)*H43+('NHS Input'!$M$5)*H43*(1+'NHS Input'!$N$5)^($B$56-2025))*(1+$D51+'Across Lot Input'!$D$13), ""))</f>
        <v/>
      </c>
      <c r="I59" s="33" t="str">
        <f>IF(IFERROR(I43, 0) = 0, "", IFERROR(((1-'NHS Input'!$M$5)*I43+('NHS Input'!$M$5)*I43*(1+'NHS Input'!$N$5)^($B$56-2025))*(1+$D51+'Across Lot Input'!$D$13), ""))</f>
        <v/>
      </c>
      <c r="J59" s="33" t="str">
        <f>IF(IFERROR(J43, 0) = 0, "", IFERROR(((1-'NHS Input'!$M$5)*J43+('NHS Input'!$M$5)*J43*(1+'NHS Input'!$N$5)^($B$56-2025))*(1+$D51+'Across Lot Input'!$D$13), ""))</f>
        <v/>
      </c>
      <c r="K59" s="33" t="str">
        <f>IF(IFERROR(K43, 0) = 0, "", IFERROR(((1-'NHS Input'!$M$5)*K43+('NHS Input'!$M$5)*K43*(1+'NHS Input'!$N$5)^($B$56-2025))*(1+$D51+'Across Lot Input'!$D$13), ""))</f>
        <v/>
      </c>
      <c r="L59" s="33" t="str">
        <f>IF(IFERROR(L43, 0) = 0, "", IFERROR(((1-'NHS Input'!$M$5)*L43+('NHS Input'!$M$5)*L43*(1+'NHS Input'!$N$5)^($B$56-2025))*(1+$D51+'Across Lot Input'!$D$13), ""))</f>
        <v/>
      </c>
    </row>
    <row r="60" spans="2:12" x14ac:dyDescent="0.2">
      <c r="B60" s="20" t="str">
        <f>IF(B15=0,"",B15)</f>
        <v/>
      </c>
      <c r="C60" s="32" t="str">
        <f>IF(IFERROR(C44, 0) = 0, "", IFERROR(((1-'NHS Input'!$M$5)*C44+('NHS Input'!$M$5)*C44*(1+'NHS Input'!$N$5)^($B$56-2025))*(1+$D52+'Across Lot Input'!$D$13), ""))</f>
        <v/>
      </c>
      <c r="D60" s="33" t="str">
        <f>IF(IFERROR(D44, 0) = 0, "", IFERROR(((1-'NHS Input'!$M$5)*D44+('NHS Input'!$M$5)*D44*(1+'NHS Input'!$N$5)^($B$56-2025))*(1+$D52+'Across Lot Input'!$D$13), ""))</f>
        <v/>
      </c>
      <c r="E60" s="33" t="str">
        <f>IF(IFERROR(E44, 0) = 0, "", IFERROR(((1-'NHS Input'!$M$5)*E44+('NHS Input'!$M$5)*E44*(1+'NHS Input'!$N$5)^($B$56-2025))*(1+$D52+'Across Lot Input'!$D$13), ""))</f>
        <v/>
      </c>
      <c r="F60" s="33" t="str">
        <f>IF(IFERROR(F44, 0) = 0, "", IFERROR(((1-'NHS Input'!$M$5)*F44+('NHS Input'!$M$5)*F44*(1+'NHS Input'!$N$5)^($B$56-2025))*(1+$D52+'Across Lot Input'!$D$13), ""))</f>
        <v/>
      </c>
      <c r="G60" s="33" t="str">
        <f>IF(IFERROR(G44, 0) = 0, "", IFERROR(((1-'NHS Input'!$M$5)*G44+('NHS Input'!$M$5)*G44*(1+'NHS Input'!$N$5)^($B$56-2025))*(1+$D52+'Across Lot Input'!$D$13), ""))</f>
        <v/>
      </c>
      <c r="H60" s="33" t="str">
        <f>IF(IFERROR(H44, 0) = 0, "", IFERROR(((1-'NHS Input'!$M$5)*H44+('NHS Input'!$M$5)*H44*(1+'NHS Input'!$N$5)^($B$56-2025))*(1+$D52+'Across Lot Input'!$D$13), ""))</f>
        <v/>
      </c>
      <c r="I60" s="33" t="str">
        <f>IF(IFERROR(I44, 0) = 0, "", IFERROR(((1-'NHS Input'!$M$5)*I44+('NHS Input'!$M$5)*I44*(1+'NHS Input'!$N$5)^($B$56-2025))*(1+$D52+'Across Lot Input'!$D$13), ""))</f>
        <v/>
      </c>
      <c r="J60" s="33" t="str">
        <f>IF(IFERROR(J44, 0) = 0, "", IFERROR(((1-'NHS Input'!$M$5)*J44+('NHS Input'!$M$5)*J44*(1+'NHS Input'!$N$5)^($B$56-2025))*(1+$D52+'Across Lot Input'!$D$13), ""))</f>
        <v/>
      </c>
      <c r="K60" s="33" t="str">
        <f>IF(IFERROR(K44, 0) = 0, "", IFERROR(((1-'NHS Input'!$M$5)*K44+('NHS Input'!$M$5)*K44*(1+'NHS Input'!$N$5)^($B$56-2025))*(1+$D52+'Across Lot Input'!$D$13), ""))</f>
        <v/>
      </c>
      <c r="L60" s="33" t="str">
        <f>IF(IFERROR(L44, 0) = 0, "", IFERROR(((1-'NHS Input'!$M$5)*L44+('NHS Input'!$M$5)*L44*(1+'NHS Input'!$N$5)^($B$56-2025))*(1+$D52+'Across Lot Input'!$D$13), ""))</f>
        <v/>
      </c>
    </row>
    <row r="61" spans="2:12" ht="15" customHeight="1" x14ac:dyDescent="0.2"/>
    <row r="62" spans="2:12" x14ac:dyDescent="0.2">
      <c r="B62" s="31">
        <f>D20</f>
        <v>2026</v>
      </c>
      <c r="C62" s="5" t="str">
        <f>C56</f>
        <v>0-10%</v>
      </c>
      <c r="D62" s="5" t="str">
        <f t="shared" ref="D62:F62" si="5">D56</f>
        <v>10-20%</v>
      </c>
      <c r="E62" s="5" t="str">
        <f t="shared" si="5"/>
        <v>20-30%</v>
      </c>
      <c r="F62" s="5" t="str">
        <f t="shared" si="5"/>
        <v>30-40%</v>
      </c>
      <c r="G62" s="5" t="str">
        <f t="shared" ref="G62:L62" si="6">G56</f>
        <v>40-50%</v>
      </c>
      <c r="H62" s="5" t="str">
        <f t="shared" si="6"/>
        <v>50-60%</v>
      </c>
      <c r="I62" s="5" t="str">
        <f t="shared" si="6"/>
        <v>60-70%</v>
      </c>
      <c r="J62" s="5" t="str">
        <f t="shared" si="6"/>
        <v>70-80%</v>
      </c>
      <c r="K62" s="5" t="str">
        <f t="shared" si="6"/>
        <v>80-90%</v>
      </c>
      <c r="L62" s="5" t="str">
        <f t="shared" si="6"/>
        <v>90-100%</v>
      </c>
    </row>
    <row r="63" spans="2:12" hidden="1" x14ac:dyDescent="0.2">
      <c r="C63" s="21">
        <v>0</v>
      </c>
      <c r="D63" s="21">
        <v>0.1</v>
      </c>
      <c r="E63" s="21">
        <v>0.2</v>
      </c>
      <c r="F63" s="21">
        <v>0.3</v>
      </c>
      <c r="G63" s="21">
        <v>0.4</v>
      </c>
      <c r="H63" s="21">
        <v>0.5</v>
      </c>
      <c r="I63" s="21">
        <v>0.6</v>
      </c>
      <c r="J63" s="21">
        <v>0.7</v>
      </c>
      <c r="K63" s="21">
        <v>0.8</v>
      </c>
      <c r="L63" s="21">
        <v>0.9</v>
      </c>
    </row>
    <row r="64" spans="2:12" x14ac:dyDescent="0.2">
      <c r="B64" s="20" t="str">
        <f>IF(B13=0,"",B13)</f>
        <v/>
      </c>
      <c r="C64" s="32" t="str">
        <f>IF(IFERROR(C42,0)=0,"",IFERROR(((1-'NHS Input'!$M$5)*C42+('NHS Input'!$M$5)*C42*(1+'NHS Input'!$N$5)^($B$62-2025))*(1+$D50+'Across Lot Input'!$E$13),""))</f>
        <v/>
      </c>
      <c r="D64" s="33" t="str">
        <f>IF(IFERROR(D42,0)=0,"",IFERROR(((1-'NHS Input'!$M$5)*D42+('NHS Input'!$M$5)*D42*(1+'NHS Input'!$N$5)^($B$62-2025))*(1+$D50+'Across Lot Input'!$E$13),""))</f>
        <v/>
      </c>
      <c r="E64" s="33" t="str">
        <f>IF(IFERROR(E42,0)=0,"",IFERROR(((1-'NHS Input'!$M$5)*E42+('NHS Input'!$M$5)*E42*(1+'NHS Input'!$N$5)^($B$62-2025))*(1+$D50+'Across Lot Input'!$E$13),""))</f>
        <v/>
      </c>
      <c r="F64" s="33" t="str">
        <f>IF(IFERROR(F42,0)=0,"",IFERROR(((1-'NHS Input'!$M$5)*F42+('NHS Input'!$M$5)*F42*(1+'NHS Input'!$N$5)^($B$62-2025))*(1+$D50+'Across Lot Input'!$E$13),""))</f>
        <v/>
      </c>
      <c r="G64" s="33" t="str">
        <f>IF(IFERROR(G42,0)=0,"",IFERROR(((1-'NHS Input'!$M$5)*G42+('NHS Input'!$M$5)*G42*(1+'NHS Input'!$N$5)^($B$62-2025))*(1+$D50+'Across Lot Input'!$E$13),""))</f>
        <v/>
      </c>
      <c r="H64" s="33" t="str">
        <f>IF(IFERROR(H42,0)=0,"",IFERROR(((1-'NHS Input'!$M$5)*H42+('NHS Input'!$M$5)*H42*(1+'NHS Input'!$N$5)^($B$62-2025))*(1+$D50+'Across Lot Input'!$E$13),""))</f>
        <v/>
      </c>
      <c r="I64" s="33" t="str">
        <f>IF(IFERROR(I42,0)=0,"",IFERROR(((1-'NHS Input'!$M$5)*I42+('NHS Input'!$M$5)*I42*(1+'NHS Input'!$N$5)^($B$62-2025))*(1+$D50+'Across Lot Input'!$E$13),""))</f>
        <v/>
      </c>
      <c r="J64" s="33" t="str">
        <f>IF(IFERROR(J42,0)=0,"",IFERROR(((1-'NHS Input'!$M$5)*J42+('NHS Input'!$M$5)*J42*(1+'NHS Input'!$N$5)^($B$62-2025))*(1+$D50+'Across Lot Input'!$E$13),""))</f>
        <v/>
      </c>
      <c r="K64" s="33" t="str">
        <f>IF(IFERROR(K42,0)=0,"",IFERROR(((1-'NHS Input'!$M$5)*K42+('NHS Input'!$M$5)*K42*(1+'NHS Input'!$N$5)^($B$62-2025))*(1+$D50+'Across Lot Input'!$E$13),""))</f>
        <v/>
      </c>
      <c r="L64" s="33" t="str">
        <f>IF(IFERROR(L42,0)=0,"",IFERROR(((1-'NHS Input'!$M$5)*L42+('NHS Input'!$M$5)*L42*(1+'NHS Input'!$N$5)^($B$62-2025))*(1+$D50+'Across Lot Input'!$E$13),""))</f>
        <v/>
      </c>
    </row>
    <row r="65" spans="2:12" x14ac:dyDescent="0.2">
      <c r="B65" s="20" t="str">
        <f>IF(B14=0,"",B14)</f>
        <v/>
      </c>
      <c r="C65" s="32" t="str">
        <f>IF(IFERROR(C43,0)=0,"",IFERROR(((1-'NHS Input'!$M$5)*C43+('NHS Input'!$M$5)*C43*(1+'NHS Input'!$N$5)^($B$62-2025))*(1+$D51+'Across Lot Input'!$E$13),""))</f>
        <v/>
      </c>
      <c r="D65" s="33" t="str">
        <f>IF(IFERROR(D43,0)=0,"",IFERROR(((1-'NHS Input'!$M$5)*D43+('NHS Input'!$M$5)*D43*(1+'NHS Input'!$N$5)^($B$62-2025))*(1+$D51+'Across Lot Input'!$E$13),""))</f>
        <v/>
      </c>
      <c r="E65" s="33" t="str">
        <f>IF(IFERROR(E43,0)=0,"",IFERROR(((1-'NHS Input'!$M$5)*E43+('NHS Input'!$M$5)*E43*(1+'NHS Input'!$N$5)^($B$62-2025))*(1+$D51+'Across Lot Input'!$E$13),""))</f>
        <v/>
      </c>
      <c r="F65" s="33" t="str">
        <f>IF(IFERROR(F43,0)=0,"",IFERROR(((1-'NHS Input'!$M$5)*F43+('NHS Input'!$M$5)*F43*(1+'NHS Input'!$N$5)^($B$62-2025))*(1+$D51+'Across Lot Input'!$E$13),""))</f>
        <v/>
      </c>
      <c r="G65" s="33" t="str">
        <f>IF(IFERROR(G43,0)=0,"",IFERROR(((1-'NHS Input'!$M$5)*G43+('NHS Input'!$M$5)*G43*(1+'NHS Input'!$N$5)^($B$62-2025))*(1+$D51+'Across Lot Input'!$E$13),""))</f>
        <v/>
      </c>
      <c r="H65" s="33" t="str">
        <f>IF(IFERROR(H43,0)=0,"",IFERROR(((1-'NHS Input'!$M$5)*H43+('NHS Input'!$M$5)*H43*(1+'NHS Input'!$N$5)^($B$62-2025))*(1+$D51+'Across Lot Input'!$E$13),""))</f>
        <v/>
      </c>
      <c r="I65" s="33" t="str">
        <f>IF(IFERROR(I43,0)=0,"",IFERROR(((1-'NHS Input'!$M$5)*I43+('NHS Input'!$M$5)*I43*(1+'NHS Input'!$N$5)^($B$62-2025))*(1+$D51+'Across Lot Input'!$E$13),""))</f>
        <v/>
      </c>
      <c r="J65" s="33" t="str">
        <f>IF(IFERROR(J43,0)=0,"",IFERROR(((1-'NHS Input'!$M$5)*J43+('NHS Input'!$M$5)*J43*(1+'NHS Input'!$N$5)^($B$62-2025))*(1+$D51+'Across Lot Input'!$E$13),""))</f>
        <v/>
      </c>
      <c r="K65" s="33" t="str">
        <f>IF(IFERROR(K43,0)=0,"",IFERROR(((1-'NHS Input'!$M$5)*K43+('NHS Input'!$M$5)*K43*(1+'NHS Input'!$N$5)^($B$62-2025))*(1+$D51+'Across Lot Input'!$E$13),""))</f>
        <v/>
      </c>
      <c r="L65" s="33" t="str">
        <f>IF(IFERROR(L43,0)=0,"",IFERROR(((1-'NHS Input'!$M$5)*L43+('NHS Input'!$M$5)*L43*(1+'NHS Input'!$N$5)^($B$62-2025))*(1+$D51+'Across Lot Input'!$E$13),""))</f>
        <v/>
      </c>
    </row>
    <row r="66" spans="2:12" x14ac:dyDescent="0.2">
      <c r="B66" s="20" t="str">
        <f>IF(B15=0,"",B15)</f>
        <v/>
      </c>
      <c r="C66" s="32" t="str">
        <f>IF(IFERROR(C44,0)=0,"",IFERROR(((1-'NHS Input'!$M$5)*C44+('NHS Input'!$M$5)*C44*(1+'NHS Input'!$N$5)^($B$62-2025))*(1+$D52+'Across Lot Input'!$E$13),""))</f>
        <v/>
      </c>
      <c r="D66" s="33" t="str">
        <f>IF(IFERROR(D44,0)=0,"",IFERROR(((1-'NHS Input'!$M$5)*D44+('NHS Input'!$M$5)*D44*(1+'NHS Input'!$N$5)^($B$62-2025))*(1+$D52+'Across Lot Input'!$E$13),""))</f>
        <v/>
      </c>
      <c r="E66" s="33" t="str">
        <f>IF(IFERROR(E44,0)=0,"",IFERROR(((1-'NHS Input'!$M$5)*E44+('NHS Input'!$M$5)*E44*(1+'NHS Input'!$N$5)^($B$62-2025))*(1+$D52+'Across Lot Input'!$E$13),""))</f>
        <v/>
      </c>
      <c r="F66" s="33" t="str">
        <f>IF(IFERROR(F44,0)=0,"",IFERROR(((1-'NHS Input'!$M$5)*F44+('NHS Input'!$M$5)*F44*(1+'NHS Input'!$N$5)^($B$62-2025))*(1+$D52+'Across Lot Input'!$E$13),""))</f>
        <v/>
      </c>
      <c r="G66" s="33" t="str">
        <f>IF(IFERROR(G44,0)=0,"",IFERROR(((1-'NHS Input'!$M$5)*G44+('NHS Input'!$M$5)*G44*(1+'NHS Input'!$N$5)^($B$62-2025))*(1+$D52+'Across Lot Input'!$E$13),""))</f>
        <v/>
      </c>
      <c r="H66" s="33" t="str">
        <f>IF(IFERROR(H44,0)=0,"",IFERROR(((1-'NHS Input'!$M$5)*H44+('NHS Input'!$M$5)*H44*(1+'NHS Input'!$N$5)^($B$62-2025))*(1+$D52+'Across Lot Input'!$E$13),""))</f>
        <v/>
      </c>
      <c r="I66" s="33" t="str">
        <f>IF(IFERROR(I44,0)=0,"",IFERROR(((1-'NHS Input'!$M$5)*I44+('NHS Input'!$M$5)*I44*(1+'NHS Input'!$N$5)^($B$62-2025))*(1+$D52+'Across Lot Input'!$E$13),""))</f>
        <v/>
      </c>
      <c r="J66" s="33" t="str">
        <f>IF(IFERROR(J44,0)=0,"",IFERROR(((1-'NHS Input'!$M$5)*J44+('NHS Input'!$M$5)*J44*(1+'NHS Input'!$N$5)^($B$62-2025))*(1+$D52+'Across Lot Input'!$E$13),""))</f>
        <v/>
      </c>
      <c r="K66" s="33" t="str">
        <f>IF(IFERROR(K44,0)=0,"",IFERROR(((1-'NHS Input'!$M$5)*K44+('NHS Input'!$M$5)*K44*(1+'NHS Input'!$N$5)^($B$62-2025))*(1+$D52+'Across Lot Input'!$E$13),""))</f>
        <v/>
      </c>
      <c r="L66" s="33" t="str">
        <f>IF(IFERROR(L44,0)=0,"",IFERROR(((1-'NHS Input'!$M$5)*L44+('NHS Input'!$M$5)*L44*(1+'NHS Input'!$N$5)^($B$62-2025))*(1+$D52+'Across Lot Input'!$E$13),""))</f>
        <v/>
      </c>
    </row>
    <row r="68" spans="2:12" x14ac:dyDescent="0.2">
      <c r="B68" s="31">
        <f>E20</f>
        <v>2027</v>
      </c>
      <c r="C68" s="5" t="str">
        <f>C62</f>
        <v>0-10%</v>
      </c>
      <c r="D68" s="5" t="str">
        <f t="shared" ref="D68:F68" si="7">D62</f>
        <v>10-20%</v>
      </c>
      <c r="E68" s="5" t="str">
        <f t="shared" si="7"/>
        <v>20-30%</v>
      </c>
      <c r="F68" s="5" t="str">
        <f t="shared" si="7"/>
        <v>30-40%</v>
      </c>
      <c r="G68" s="5" t="str">
        <f t="shared" ref="G68:L68" si="8">G62</f>
        <v>40-50%</v>
      </c>
      <c r="H68" s="5" t="str">
        <f t="shared" si="8"/>
        <v>50-60%</v>
      </c>
      <c r="I68" s="5" t="str">
        <f t="shared" si="8"/>
        <v>60-70%</v>
      </c>
      <c r="J68" s="5" t="str">
        <f t="shared" si="8"/>
        <v>70-80%</v>
      </c>
      <c r="K68" s="5" t="str">
        <f t="shared" si="8"/>
        <v>80-90%</v>
      </c>
      <c r="L68" s="5" t="str">
        <f t="shared" si="8"/>
        <v>90-100%</v>
      </c>
    </row>
    <row r="69" spans="2:12" hidden="1" x14ac:dyDescent="0.2">
      <c r="C69" s="21">
        <v>0</v>
      </c>
      <c r="D69" s="21">
        <v>0.1</v>
      </c>
      <c r="E69" s="21">
        <v>0.2</v>
      </c>
      <c r="F69" s="21">
        <v>0.3</v>
      </c>
      <c r="G69" s="21">
        <v>0.4</v>
      </c>
      <c r="H69" s="21">
        <v>0.5</v>
      </c>
      <c r="I69" s="21">
        <v>0.6</v>
      </c>
      <c r="J69" s="21">
        <v>0.7</v>
      </c>
      <c r="K69" s="21">
        <v>0.8</v>
      </c>
      <c r="L69" s="21">
        <v>0.9</v>
      </c>
    </row>
    <row r="70" spans="2:12" x14ac:dyDescent="0.2">
      <c r="B70" s="20" t="str">
        <f>IF(B13=0,"",B13)</f>
        <v/>
      </c>
      <c r="C70" s="32" t="str">
        <f>IF(IFERROR(C42,0)=0,"", IFERROR(((1-'NHS Input'!$M$5)*C42+('NHS Input'!$M$5)*C42*(1+'NHS Input'!$N$5)^($B$68-2025))*(1+$D50+'Across Lot Input'!$F$13), ""))</f>
        <v/>
      </c>
      <c r="D70" s="33" t="str">
        <f>IF(IFERROR(D42,0)=0,"", IFERROR(((1-'NHS Input'!$M$5)*D42+('NHS Input'!$M$5)*D42*(1+'NHS Input'!$N$5)^($B$68-2025))*(1+$D50+'Across Lot Input'!$F$13), ""))</f>
        <v/>
      </c>
      <c r="E70" s="33" t="str">
        <f>IF(IFERROR(E42,0)=0,"", IFERROR(((1-'NHS Input'!$M$5)*E42+('NHS Input'!$M$5)*E42*(1+'NHS Input'!$N$5)^($B$68-2025))*(1+$D50+'Across Lot Input'!$F$13), ""))</f>
        <v/>
      </c>
      <c r="F70" s="33" t="str">
        <f>IF(IFERROR(F42,0)=0,"", IFERROR(((1-'NHS Input'!$M$5)*F42+('NHS Input'!$M$5)*F42*(1+'NHS Input'!$N$5)^($B$68-2025))*(1+$D50+'Across Lot Input'!$F$13), ""))</f>
        <v/>
      </c>
      <c r="G70" s="33" t="str">
        <f>IF(IFERROR(G42,0)=0,"", IFERROR(((1-'NHS Input'!$M$5)*G42+('NHS Input'!$M$5)*G42*(1+'NHS Input'!$N$5)^($B$68-2025))*(1+$D50+'Across Lot Input'!$F$13), ""))</f>
        <v/>
      </c>
      <c r="H70" s="33" t="str">
        <f>IF(IFERROR(H42,0)=0,"", IFERROR(((1-'NHS Input'!$M$5)*H42+('NHS Input'!$M$5)*H42*(1+'NHS Input'!$N$5)^($B$68-2025))*(1+$D50+'Across Lot Input'!$F$13), ""))</f>
        <v/>
      </c>
      <c r="I70" s="33" t="str">
        <f>IF(IFERROR(I42,0)=0,"", IFERROR(((1-'NHS Input'!$M$5)*I42+('NHS Input'!$M$5)*I42*(1+'NHS Input'!$N$5)^($B$68-2025))*(1+$D50+'Across Lot Input'!$F$13), ""))</f>
        <v/>
      </c>
      <c r="J70" s="33" t="str">
        <f>IF(IFERROR(J42,0)=0,"", IFERROR(((1-'NHS Input'!$M$5)*J42+('NHS Input'!$M$5)*J42*(1+'NHS Input'!$N$5)^($B$68-2025))*(1+$D50+'Across Lot Input'!$F$13), ""))</f>
        <v/>
      </c>
      <c r="K70" s="33" t="str">
        <f>IF(IFERROR(K42,0)=0,"", IFERROR(((1-'NHS Input'!$M$5)*K42+('NHS Input'!$M$5)*K42*(1+'NHS Input'!$N$5)^($B$68-2025))*(1+$D50+'Across Lot Input'!$F$13), ""))</f>
        <v/>
      </c>
      <c r="L70" s="33" t="str">
        <f>IF(IFERROR(L42,0)=0,"", IFERROR(((1-'NHS Input'!$M$5)*L42+('NHS Input'!$M$5)*L42*(1+'NHS Input'!$N$5)^($B$68-2025))*(1+$D50+'Across Lot Input'!$F$13), ""))</f>
        <v/>
      </c>
    </row>
    <row r="71" spans="2:12" x14ac:dyDescent="0.2">
      <c r="B71" s="20" t="str">
        <f>IF(B14=0,"",B14)</f>
        <v/>
      </c>
      <c r="C71" s="32" t="str">
        <f>IF(IFERROR(C43,0)=0,"", IFERROR(((1-'NHS Input'!$M$5)*C43+('NHS Input'!$M$5)*C43*(1+'NHS Input'!$N$5)^($B$68-2025))*(1+$D51+'Across Lot Input'!$F$13), ""))</f>
        <v/>
      </c>
      <c r="D71" s="33" t="str">
        <f>IF(IFERROR(D43,0)=0,"", IFERROR(((1-'NHS Input'!$M$5)*D43+('NHS Input'!$M$5)*D43*(1+'NHS Input'!$N$5)^($B$68-2025))*(1+$D51+'Across Lot Input'!$F$13), ""))</f>
        <v/>
      </c>
      <c r="E71" s="33" t="str">
        <f>IF(IFERROR(E43,0)=0,"", IFERROR(((1-'NHS Input'!$M$5)*E43+('NHS Input'!$M$5)*E43*(1+'NHS Input'!$N$5)^($B$68-2025))*(1+$D51+'Across Lot Input'!$F$13), ""))</f>
        <v/>
      </c>
      <c r="F71" s="33" t="str">
        <f>IF(IFERROR(F43,0)=0,"", IFERROR(((1-'NHS Input'!$M$5)*F43+('NHS Input'!$M$5)*F43*(1+'NHS Input'!$N$5)^($B$68-2025))*(1+$D51+'Across Lot Input'!$F$13), ""))</f>
        <v/>
      </c>
      <c r="G71" s="33" t="str">
        <f>IF(IFERROR(G43,0)=0,"", IFERROR(((1-'NHS Input'!$M$5)*G43+('NHS Input'!$M$5)*G43*(1+'NHS Input'!$N$5)^($B$68-2025))*(1+$D51+'Across Lot Input'!$F$13), ""))</f>
        <v/>
      </c>
      <c r="H71" s="33" t="str">
        <f>IF(IFERROR(H43,0)=0,"", IFERROR(((1-'NHS Input'!$M$5)*H43+('NHS Input'!$M$5)*H43*(1+'NHS Input'!$N$5)^($B$68-2025))*(1+$D51+'Across Lot Input'!$F$13), ""))</f>
        <v/>
      </c>
      <c r="I71" s="33" t="str">
        <f>IF(IFERROR(I43,0)=0,"", IFERROR(((1-'NHS Input'!$M$5)*I43+('NHS Input'!$M$5)*I43*(1+'NHS Input'!$N$5)^($B$68-2025))*(1+$D51+'Across Lot Input'!$F$13), ""))</f>
        <v/>
      </c>
      <c r="J71" s="33" t="str">
        <f>IF(IFERROR(J43,0)=0,"", IFERROR(((1-'NHS Input'!$M$5)*J43+('NHS Input'!$M$5)*J43*(1+'NHS Input'!$N$5)^($B$68-2025))*(1+$D51+'Across Lot Input'!$F$13), ""))</f>
        <v/>
      </c>
      <c r="K71" s="33" t="str">
        <f>IF(IFERROR(K43,0)=0,"", IFERROR(((1-'NHS Input'!$M$5)*K43+('NHS Input'!$M$5)*K43*(1+'NHS Input'!$N$5)^($B$68-2025))*(1+$D51+'Across Lot Input'!$F$13), ""))</f>
        <v/>
      </c>
      <c r="L71" s="33" t="str">
        <f>IF(IFERROR(L43,0)=0,"", IFERROR(((1-'NHS Input'!$M$5)*L43+('NHS Input'!$M$5)*L43*(1+'NHS Input'!$N$5)^($B$68-2025))*(1+$D51+'Across Lot Input'!$F$13), ""))</f>
        <v/>
      </c>
    </row>
    <row r="72" spans="2:12" x14ac:dyDescent="0.2">
      <c r="B72" s="20" t="str">
        <f>IF(B15=0,"",B15)</f>
        <v/>
      </c>
      <c r="C72" s="32" t="str">
        <f>IF(IFERROR(C44,0)=0,"", IFERROR(((1-'NHS Input'!$M$5)*C44+('NHS Input'!$M$5)*C44*(1+'NHS Input'!$N$5)^($B$68-2025))*(1+$D52+'Across Lot Input'!$F$13), ""))</f>
        <v/>
      </c>
      <c r="D72" s="33" t="str">
        <f>IF(IFERROR(D44,0)=0,"", IFERROR(((1-'NHS Input'!$M$5)*D44+('NHS Input'!$M$5)*D44*(1+'NHS Input'!$N$5)^($B$68-2025))*(1+$D52+'Across Lot Input'!$F$13), ""))</f>
        <v/>
      </c>
      <c r="E72" s="33" t="str">
        <f>IF(IFERROR(E44,0)=0,"", IFERROR(((1-'NHS Input'!$M$5)*E44+('NHS Input'!$M$5)*E44*(1+'NHS Input'!$N$5)^($B$68-2025))*(1+$D52+'Across Lot Input'!$F$13), ""))</f>
        <v/>
      </c>
      <c r="F72" s="33" t="str">
        <f>IF(IFERROR(F44,0)=0,"", IFERROR(((1-'NHS Input'!$M$5)*F44+('NHS Input'!$M$5)*F44*(1+'NHS Input'!$N$5)^($B$68-2025))*(1+$D52+'Across Lot Input'!$F$13), ""))</f>
        <v/>
      </c>
      <c r="G72" s="33" t="str">
        <f>IF(IFERROR(G44,0)=0,"", IFERROR(((1-'NHS Input'!$M$5)*G44+('NHS Input'!$M$5)*G44*(1+'NHS Input'!$N$5)^($B$68-2025))*(1+$D52+'Across Lot Input'!$F$13), ""))</f>
        <v/>
      </c>
      <c r="H72" s="33" t="str">
        <f>IF(IFERROR(H44,0)=0,"", IFERROR(((1-'NHS Input'!$M$5)*H44+('NHS Input'!$M$5)*H44*(1+'NHS Input'!$N$5)^($B$68-2025))*(1+$D52+'Across Lot Input'!$F$13), ""))</f>
        <v/>
      </c>
      <c r="I72" s="33" t="str">
        <f>IF(IFERROR(I44,0)=0,"", IFERROR(((1-'NHS Input'!$M$5)*I44+('NHS Input'!$M$5)*I44*(1+'NHS Input'!$N$5)^($B$68-2025))*(1+$D52+'Across Lot Input'!$F$13), ""))</f>
        <v/>
      </c>
      <c r="J72" s="33" t="str">
        <f>IF(IFERROR(J44,0)=0,"", IFERROR(((1-'NHS Input'!$M$5)*J44+('NHS Input'!$M$5)*J44*(1+'NHS Input'!$N$5)^($B$68-2025))*(1+$D52+'Across Lot Input'!$F$13), ""))</f>
        <v/>
      </c>
      <c r="K72" s="33" t="str">
        <f>IF(IFERROR(K44,0)=0,"", IFERROR(((1-'NHS Input'!$M$5)*K44+('NHS Input'!$M$5)*K44*(1+'NHS Input'!$N$5)^($B$68-2025))*(1+$D52+'Across Lot Input'!$F$13), ""))</f>
        <v/>
      </c>
      <c r="L72" s="33" t="str">
        <f>IF(IFERROR(L44,0)=0,"", IFERROR(((1-'NHS Input'!$M$5)*L44+('NHS Input'!$M$5)*L44*(1+'NHS Input'!$N$5)^($B$68-2025))*(1+$D52+'Across Lot Input'!$F$13), ""))</f>
        <v/>
      </c>
    </row>
    <row r="74" spans="2:12" x14ac:dyDescent="0.2">
      <c r="B74" s="31">
        <f>F20</f>
        <v>2028</v>
      </c>
      <c r="C74" s="5" t="str">
        <f>C68</f>
        <v>0-10%</v>
      </c>
      <c r="D74" s="5" t="str">
        <f t="shared" ref="D74:F74" si="9">D68</f>
        <v>10-20%</v>
      </c>
      <c r="E74" s="5" t="str">
        <f t="shared" si="9"/>
        <v>20-30%</v>
      </c>
      <c r="F74" s="5" t="str">
        <f t="shared" si="9"/>
        <v>30-40%</v>
      </c>
      <c r="G74" s="5" t="str">
        <f t="shared" ref="G74:L74" si="10">G68</f>
        <v>40-50%</v>
      </c>
      <c r="H74" s="5" t="str">
        <f t="shared" si="10"/>
        <v>50-60%</v>
      </c>
      <c r="I74" s="5" t="str">
        <f t="shared" si="10"/>
        <v>60-70%</v>
      </c>
      <c r="J74" s="5" t="str">
        <f t="shared" si="10"/>
        <v>70-80%</v>
      </c>
      <c r="K74" s="5" t="str">
        <f t="shared" si="10"/>
        <v>80-90%</v>
      </c>
      <c r="L74" s="5" t="str">
        <f t="shared" si="10"/>
        <v>90-100%</v>
      </c>
    </row>
    <row r="75" spans="2:12" hidden="1" x14ac:dyDescent="0.2">
      <c r="C75" s="21">
        <v>0</v>
      </c>
      <c r="D75" s="21">
        <v>0.1</v>
      </c>
      <c r="E75" s="21">
        <v>0.2</v>
      </c>
      <c r="F75" s="21">
        <v>0.3</v>
      </c>
      <c r="G75" s="21">
        <v>0.4</v>
      </c>
      <c r="H75" s="21">
        <v>0.5</v>
      </c>
      <c r="I75" s="21">
        <v>0.6</v>
      </c>
      <c r="J75" s="21">
        <v>0.7</v>
      </c>
      <c r="K75" s="21">
        <v>0.8</v>
      </c>
      <c r="L75" s="21">
        <v>0.9</v>
      </c>
    </row>
    <row r="76" spans="2:12" x14ac:dyDescent="0.2">
      <c r="B76" s="20" t="str">
        <f>IF(B13=0,"",B13)</f>
        <v/>
      </c>
      <c r="C76" s="32" t="str">
        <f>IF(IFERROR(C42,0)=0,"", IFERROR(((1-'NHS Input'!$M$5)*C42+('NHS Input'!$M$5)*C42*(1+'NHS Input'!$N$5)^($B$74-2025))*(1+$D50+'Across Lot Input'!$G$13), ""))</f>
        <v/>
      </c>
      <c r="D76" s="33" t="str">
        <f>IF(IFERROR(D42,0)=0,"", IFERROR(((1-'NHS Input'!$M$5)*D42+('NHS Input'!$M$5)*D42*(1+'NHS Input'!$N$5)^($B$74-2025))*(1+$D50+'Across Lot Input'!$G$13), ""))</f>
        <v/>
      </c>
      <c r="E76" s="33" t="str">
        <f>IF(IFERROR(E42,0)=0,"", IFERROR(((1-'NHS Input'!$M$5)*E42+('NHS Input'!$M$5)*E42*(1+'NHS Input'!$N$5)^($B$74-2025))*(1+$D50+'Across Lot Input'!$G$13), ""))</f>
        <v/>
      </c>
      <c r="F76" s="33" t="str">
        <f>IF(IFERROR(F42,0)=0,"", IFERROR(((1-'NHS Input'!$M$5)*F42+('NHS Input'!$M$5)*F42*(1+'NHS Input'!$N$5)^($B$74-2025))*(1+$D50+'Across Lot Input'!$G$13), ""))</f>
        <v/>
      </c>
      <c r="G76" s="33" t="str">
        <f>IF(IFERROR(G42,0)=0,"", IFERROR(((1-'NHS Input'!$M$5)*G42+('NHS Input'!$M$5)*G42*(1+'NHS Input'!$N$5)^($B$74-2025))*(1+$D50+'Across Lot Input'!$G$13), ""))</f>
        <v/>
      </c>
      <c r="H76" s="33" t="str">
        <f>IF(IFERROR(H42,0)=0,"", IFERROR(((1-'NHS Input'!$M$5)*H42+('NHS Input'!$M$5)*H42*(1+'NHS Input'!$N$5)^($B$74-2025))*(1+$D50+'Across Lot Input'!$G$13), ""))</f>
        <v/>
      </c>
      <c r="I76" s="33" t="str">
        <f>IF(IFERROR(I42,0)=0,"", IFERROR(((1-'NHS Input'!$M$5)*I42+('NHS Input'!$M$5)*I42*(1+'NHS Input'!$N$5)^($B$74-2025))*(1+$D50+'Across Lot Input'!$G$13), ""))</f>
        <v/>
      </c>
      <c r="J76" s="33" t="str">
        <f>IF(IFERROR(J42,0)=0,"", IFERROR(((1-'NHS Input'!$M$5)*J42+('NHS Input'!$M$5)*J42*(1+'NHS Input'!$N$5)^($B$74-2025))*(1+$D50+'Across Lot Input'!$G$13), ""))</f>
        <v/>
      </c>
      <c r="K76" s="33" t="str">
        <f>IF(IFERROR(K42,0)=0,"", IFERROR(((1-'NHS Input'!$M$5)*K42+('NHS Input'!$M$5)*K42*(1+'NHS Input'!$N$5)^($B$74-2025))*(1+$D50+'Across Lot Input'!$G$13), ""))</f>
        <v/>
      </c>
      <c r="L76" s="33" t="str">
        <f>IF(IFERROR(L42,0)=0,"", IFERROR(((1-'NHS Input'!$M$5)*L42+('NHS Input'!$M$5)*L42*(1+'NHS Input'!$N$5)^($B$74-2025))*(1+$D50+'Across Lot Input'!$G$13), ""))</f>
        <v/>
      </c>
    </row>
    <row r="77" spans="2:12" x14ac:dyDescent="0.2">
      <c r="B77" s="20" t="str">
        <f t="shared" ref="B77:B78" si="11">IF(B14=0,"",B14)</f>
        <v/>
      </c>
      <c r="C77" s="32" t="str">
        <f>IF(IFERROR(C43,0)=0,"", IFERROR(((1-'NHS Input'!$M$5)*C43+('NHS Input'!$M$5)*C43*(1+'NHS Input'!$N$5)^($B$74-2025))*(1+$D51+'Across Lot Input'!$G$13), ""))</f>
        <v/>
      </c>
      <c r="D77" s="33" t="str">
        <f>IF(IFERROR(D43,0)=0,"", IFERROR(((1-'NHS Input'!$M$5)*D43+('NHS Input'!$M$5)*D43*(1+'NHS Input'!$N$5)^($B$74-2025))*(1+$D51+'Across Lot Input'!$G$13), ""))</f>
        <v/>
      </c>
      <c r="E77" s="33" t="str">
        <f>IF(IFERROR(E43,0)=0,"", IFERROR(((1-'NHS Input'!$M$5)*E43+('NHS Input'!$M$5)*E43*(1+'NHS Input'!$N$5)^($B$74-2025))*(1+$D51+'Across Lot Input'!$G$13), ""))</f>
        <v/>
      </c>
      <c r="F77" s="33" t="str">
        <f>IF(IFERROR(F43,0)=0,"", IFERROR(((1-'NHS Input'!$M$5)*F43+('NHS Input'!$M$5)*F43*(1+'NHS Input'!$N$5)^($B$74-2025))*(1+$D51+'Across Lot Input'!$G$13), ""))</f>
        <v/>
      </c>
      <c r="G77" s="33" t="str">
        <f>IF(IFERROR(G43,0)=0,"", IFERROR(((1-'NHS Input'!$M$5)*G43+('NHS Input'!$M$5)*G43*(1+'NHS Input'!$N$5)^($B$74-2025))*(1+$D51+'Across Lot Input'!$G$13), ""))</f>
        <v/>
      </c>
      <c r="H77" s="33" t="str">
        <f>IF(IFERROR(H43,0)=0,"", IFERROR(((1-'NHS Input'!$M$5)*H43+('NHS Input'!$M$5)*H43*(1+'NHS Input'!$N$5)^($B$74-2025))*(1+$D51+'Across Lot Input'!$G$13), ""))</f>
        <v/>
      </c>
      <c r="I77" s="33" t="str">
        <f>IF(IFERROR(I43,0)=0,"", IFERROR(((1-'NHS Input'!$M$5)*I43+('NHS Input'!$M$5)*I43*(1+'NHS Input'!$N$5)^($B$74-2025))*(1+$D51+'Across Lot Input'!$G$13), ""))</f>
        <v/>
      </c>
      <c r="J77" s="33" t="str">
        <f>IF(IFERROR(J43,0)=0,"", IFERROR(((1-'NHS Input'!$M$5)*J43+('NHS Input'!$M$5)*J43*(1+'NHS Input'!$N$5)^($B$74-2025))*(1+$D51+'Across Lot Input'!$G$13), ""))</f>
        <v/>
      </c>
      <c r="K77" s="33" t="str">
        <f>IF(IFERROR(K43,0)=0,"", IFERROR(((1-'NHS Input'!$M$5)*K43+('NHS Input'!$M$5)*K43*(1+'NHS Input'!$N$5)^($B$74-2025))*(1+$D51+'Across Lot Input'!$G$13), ""))</f>
        <v/>
      </c>
      <c r="L77" s="33" t="str">
        <f>IF(IFERROR(L43,0)=0,"", IFERROR(((1-'NHS Input'!$M$5)*L43+('NHS Input'!$M$5)*L43*(1+'NHS Input'!$N$5)^($B$74-2025))*(1+$D51+'Across Lot Input'!$G$13), ""))</f>
        <v/>
      </c>
    </row>
    <row r="78" spans="2:12" x14ac:dyDescent="0.2">
      <c r="B78" s="20" t="str">
        <f t="shared" si="11"/>
        <v/>
      </c>
      <c r="C78" s="32" t="str">
        <f>IF(IFERROR(C44,0)=0,"", IFERROR(((1-'NHS Input'!$M$5)*C44+('NHS Input'!$M$5)*C44*(1+'NHS Input'!$N$5)^($B$74-2025))*(1+$D52+'Across Lot Input'!$G$13), ""))</f>
        <v/>
      </c>
      <c r="D78" s="33" t="str">
        <f>IF(IFERROR(D44,0)=0,"", IFERROR(((1-'NHS Input'!$M$5)*D44+('NHS Input'!$M$5)*D44*(1+'NHS Input'!$N$5)^($B$74-2025))*(1+$D52+'Across Lot Input'!$G$13), ""))</f>
        <v/>
      </c>
      <c r="E78" s="33" t="str">
        <f>IF(IFERROR(E44,0)=0,"", IFERROR(((1-'NHS Input'!$M$5)*E44+('NHS Input'!$M$5)*E44*(1+'NHS Input'!$N$5)^($B$74-2025))*(1+$D52+'Across Lot Input'!$G$13), ""))</f>
        <v/>
      </c>
      <c r="F78" s="33" t="str">
        <f>IF(IFERROR(F44,0)=0,"", IFERROR(((1-'NHS Input'!$M$5)*F44+('NHS Input'!$M$5)*F44*(1+'NHS Input'!$N$5)^($B$74-2025))*(1+$D52+'Across Lot Input'!$G$13), ""))</f>
        <v/>
      </c>
      <c r="G78" s="33" t="str">
        <f>IF(IFERROR(G44,0)=0,"", IFERROR(((1-'NHS Input'!$M$5)*G44+('NHS Input'!$M$5)*G44*(1+'NHS Input'!$N$5)^($B$74-2025))*(1+$D52+'Across Lot Input'!$G$13), ""))</f>
        <v/>
      </c>
      <c r="H78" s="33" t="str">
        <f>IF(IFERROR(H44,0)=0,"", IFERROR(((1-'NHS Input'!$M$5)*H44+('NHS Input'!$M$5)*H44*(1+'NHS Input'!$N$5)^($B$74-2025))*(1+$D52+'Across Lot Input'!$G$13), ""))</f>
        <v/>
      </c>
      <c r="I78" s="33" t="str">
        <f>IF(IFERROR(I44,0)=0,"", IFERROR(((1-'NHS Input'!$M$5)*I44+('NHS Input'!$M$5)*I44*(1+'NHS Input'!$N$5)^($B$74-2025))*(1+$D52+'Across Lot Input'!$G$13), ""))</f>
        <v/>
      </c>
      <c r="J78" s="33" t="str">
        <f>IF(IFERROR(J44,0)=0,"", IFERROR(((1-'NHS Input'!$M$5)*J44+('NHS Input'!$M$5)*J44*(1+'NHS Input'!$N$5)^($B$74-2025))*(1+$D52+'Across Lot Input'!$G$13), ""))</f>
        <v/>
      </c>
      <c r="K78" s="33" t="str">
        <f>IF(IFERROR(K44,0)=0,"", IFERROR(((1-'NHS Input'!$M$5)*K44+('NHS Input'!$M$5)*K44*(1+'NHS Input'!$N$5)^($B$74-2025))*(1+$D52+'Across Lot Input'!$G$13), ""))</f>
        <v/>
      </c>
      <c r="L78" s="33" t="str">
        <f>IF(IFERROR(L44,0)=0,"", IFERROR(((1-'NHS Input'!$M$5)*L44+('NHS Input'!$M$5)*L44*(1+'NHS Input'!$N$5)^($B$74-2025))*(1+$D52+'Across Lot Input'!$G$13), ""))</f>
        <v/>
      </c>
    </row>
    <row r="80" spans="2:12" x14ac:dyDescent="0.2">
      <c r="B80" s="31" t="s">
        <v>85</v>
      </c>
      <c r="C80" s="5" t="str">
        <f>C74</f>
        <v>0-10%</v>
      </c>
      <c r="D80" s="5" t="str">
        <f t="shared" ref="D80:F80" si="12">D74</f>
        <v>10-20%</v>
      </c>
      <c r="E80" s="5" t="str">
        <f t="shared" si="12"/>
        <v>20-30%</v>
      </c>
      <c r="F80" s="5" t="str">
        <f t="shared" si="12"/>
        <v>30-40%</v>
      </c>
      <c r="G80" s="5" t="str">
        <f t="shared" ref="G80:L80" si="13">G74</f>
        <v>40-50%</v>
      </c>
      <c r="H80" s="5" t="str">
        <f t="shared" si="13"/>
        <v>50-60%</v>
      </c>
      <c r="I80" s="5" t="str">
        <f t="shared" si="13"/>
        <v>60-70%</v>
      </c>
      <c r="J80" s="5" t="str">
        <f t="shared" si="13"/>
        <v>70-80%</v>
      </c>
      <c r="K80" s="5" t="str">
        <f t="shared" si="13"/>
        <v>80-90%</v>
      </c>
      <c r="L80" s="5" t="str">
        <f t="shared" si="13"/>
        <v>90-100%</v>
      </c>
    </row>
    <row r="81" spans="2:12" hidden="1" x14ac:dyDescent="0.2">
      <c r="C81" s="21">
        <v>0</v>
      </c>
      <c r="D81" s="21">
        <v>0.1</v>
      </c>
      <c r="E81" s="21">
        <v>0.2</v>
      </c>
      <c r="F81" s="21">
        <v>0.3</v>
      </c>
      <c r="G81" s="21">
        <v>0.4</v>
      </c>
      <c r="H81" s="21">
        <v>0.5</v>
      </c>
      <c r="I81" s="21">
        <v>0.6</v>
      </c>
      <c r="J81" s="21">
        <v>0.7</v>
      </c>
      <c r="K81" s="21">
        <v>0.8</v>
      </c>
      <c r="L81" s="21">
        <v>0.9</v>
      </c>
    </row>
    <row r="82" spans="2:12" x14ac:dyDescent="0.2">
      <c r="B82" s="20" t="str">
        <f>IF(B13=0,"",B13)</f>
        <v/>
      </c>
      <c r="C82" s="32" t="str">
        <f>IFERROR((C58*$C$21+C64*$D$21+C70*$E$21+C76*$F$21)/SUM($C$21:$F$21), "")</f>
        <v/>
      </c>
      <c r="D82" s="33" t="str">
        <f t="shared" ref="D82:F82" si="14">IFERROR((D58*$C$21+D64*$D$21+D70*$E$21+D76*$F$21)/SUM($C$21:$F$21), "")</f>
        <v/>
      </c>
      <c r="E82" s="33" t="str">
        <f t="shared" si="14"/>
        <v/>
      </c>
      <c r="F82" s="33" t="str">
        <f t="shared" si="14"/>
        <v/>
      </c>
      <c r="G82" s="33" t="str">
        <f t="shared" ref="G82:K82" si="15">IFERROR((G58*$C$21+G64*$D$21+G70*$E$21+G76*$F$21)/SUM($C$21:$F$21), "")</f>
        <v/>
      </c>
      <c r="H82" s="33" t="str">
        <f t="shared" si="15"/>
        <v/>
      </c>
      <c r="I82" s="33" t="str">
        <f t="shared" si="15"/>
        <v/>
      </c>
      <c r="J82" s="33" t="str">
        <f t="shared" si="15"/>
        <v/>
      </c>
      <c r="K82" s="33" t="str">
        <f t="shared" si="15"/>
        <v/>
      </c>
      <c r="L82" s="33" t="str">
        <f>IFERROR((L58*$C$21+L64*$D$21+L70*$E$21+L76*$F$21)/SUM($C$21:$F$21), "")</f>
        <v/>
      </c>
    </row>
    <row r="83" spans="2:12" x14ac:dyDescent="0.2">
      <c r="B83" s="20" t="str">
        <f t="shared" ref="B83:B84" si="16">IF(B14=0,"",B14)</f>
        <v/>
      </c>
      <c r="C83" s="32" t="str">
        <f t="shared" ref="C83:F83" si="17">IFERROR((C59*$C$21+C65*$D$21+C71*$E$21+C77*$F$21)/SUM($C$21:$F$21), "")</f>
        <v/>
      </c>
      <c r="D83" s="33" t="str">
        <f t="shared" si="17"/>
        <v/>
      </c>
      <c r="E83" s="33" t="str">
        <f t="shared" si="17"/>
        <v/>
      </c>
      <c r="F83" s="33" t="str">
        <f t="shared" si="17"/>
        <v/>
      </c>
      <c r="G83" s="33" t="str">
        <f t="shared" ref="G83:L83" si="18">IFERROR((G59*$C$21+G65*$D$21+G71*$E$21+G77*$F$21)/SUM($C$21:$F$21), "")</f>
        <v/>
      </c>
      <c r="H83" s="33" t="str">
        <f t="shared" si="18"/>
        <v/>
      </c>
      <c r="I83" s="33" t="str">
        <f t="shared" si="18"/>
        <v/>
      </c>
      <c r="J83" s="33" t="str">
        <f t="shared" si="18"/>
        <v/>
      </c>
      <c r="K83" s="33" t="str">
        <f t="shared" si="18"/>
        <v/>
      </c>
      <c r="L83" s="33" t="str">
        <f t="shared" si="18"/>
        <v/>
      </c>
    </row>
    <row r="84" spans="2:12" x14ac:dyDescent="0.2">
      <c r="B84" s="20" t="str">
        <f t="shared" si="16"/>
        <v/>
      </c>
      <c r="C84" s="32" t="str">
        <f t="shared" ref="C84:F84" si="19">IFERROR((C60*$C$21+C66*$D$21+C72*$E$21+C78*$F$21)/SUM($C$21:$F$21), "")</f>
        <v/>
      </c>
      <c r="D84" s="33" t="str">
        <f t="shared" si="19"/>
        <v/>
      </c>
      <c r="E84" s="33" t="str">
        <f t="shared" si="19"/>
        <v/>
      </c>
      <c r="F84" s="33" t="str">
        <f t="shared" si="19"/>
        <v/>
      </c>
      <c r="G84" s="33" t="str">
        <f t="shared" ref="G84:L84" si="20">IFERROR((G60*$C$21+G66*$D$21+G72*$E$21+G78*$F$21)/SUM($C$21:$F$21), "")</f>
        <v/>
      </c>
      <c r="H84" s="33" t="str">
        <f t="shared" si="20"/>
        <v/>
      </c>
      <c r="I84" s="33" t="str">
        <f t="shared" si="20"/>
        <v/>
      </c>
      <c r="J84" s="33" t="str">
        <f t="shared" si="20"/>
        <v/>
      </c>
      <c r="K84" s="33" t="str">
        <f t="shared" si="20"/>
        <v/>
      </c>
      <c r="L84" s="33" t="str">
        <f t="shared" si="20"/>
        <v/>
      </c>
    </row>
    <row r="86" spans="2:12" ht="24.95" customHeight="1" x14ac:dyDescent="0.25">
      <c r="B86" s="10" t="str">
        <f>"Validity check for " &amp; B4</f>
        <v>Validity check for Lot 3 - 10% IVIg</v>
      </c>
      <c r="C86" s="9"/>
      <c r="D86" s="9"/>
      <c r="E86" s="9"/>
      <c r="F86" s="9"/>
      <c r="G86" s="9"/>
      <c r="H86" s="9"/>
      <c r="I86" s="9"/>
      <c r="J86" s="9"/>
      <c r="K86" s="9"/>
      <c r="L86" s="9"/>
    </row>
    <row r="88" spans="2:12" s="27" customFormat="1" x14ac:dyDescent="0.2">
      <c r="B88" s="58" t="str">
        <f>IF(OR(B13&lt;&gt;"", B14&lt;&gt;"", B15&lt;&gt;""),
    IF(OR(F13&lt;&gt;"", F14&lt;&gt;"", F15&lt;&gt;"", H28&lt;&gt;"", H29&lt;&gt;"", H30&lt;&gt;"", D34&lt;&gt;"", D35&lt;&gt;"", D36&lt;&gt;"", C45&lt;&gt;"", D45&lt;&gt;"", E45&lt;&gt;"", F45&lt;&gt;"", G45&lt;&gt;"", H45&lt;&gt;"", I45&lt;&gt;"", J45&lt;&gt;"", K45&lt;&gt;"", L45&lt;&gt;"", E50&lt;&gt;"", E51&lt;&gt;"", E52&lt;&gt;"",D8&lt;&gt;"", C24&lt;&gt;""),
        "Quote is not valid. Please fill out all relevant cells.",
        "Quote is valid."),
    "")&amp; IF(F12&lt;&gt;"", "Please enter a brand name.", "")</f>
        <v>Please enter a brand name.</v>
      </c>
    </row>
    <row r="89" spans="2:12" s="27" customFormat="1" x14ac:dyDescent="0.2"/>
    <row r="90" spans="2:12" s="27" customFormat="1" x14ac:dyDescent="0.2"/>
  </sheetData>
  <sheetProtection algorithmName="SHA-512" hashValue="mHvXxiz2GgbjHTf6UoEUSq+DZvZTUFj2kfvy7mP5eX0NUpER08pHzhAc94XJOCDSfXos9yC5jtFccLMGhzXGWw==" saltValue="qIk7nV/sNK2gb5oVUyVmLw==" spinCount="100000" sheet="1" objects="1" scenarios="1"/>
  <mergeCells count="1">
    <mergeCell ref="B23:F23"/>
  </mergeCells>
  <conditionalFormatting sqref="B88">
    <cfRule type="cellIs" dxfId="75" priority="4" operator="equal">
      <formula>"Quote is valid."</formula>
    </cfRule>
  </conditionalFormatting>
  <conditionalFormatting sqref="C42:L42">
    <cfRule type="expression" dxfId="74" priority="19">
      <formula>C$41&gt;$G$28</formula>
    </cfRule>
  </conditionalFormatting>
  <conditionalFormatting sqref="C43:L43">
    <cfRule type="expression" dxfId="73" priority="18">
      <formula>C$41&gt;$G$29</formula>
    </cfRule>
  </conditionalFormatting>
  <conditionalFormatting sqref="C44:L44">
    <cfRule type="expression" dxfId="72" priority="17">
      <formula>C$41&gt;$G$30</formula>
    </cfRule>
  </conditionalFormatting>
  <conditionalFormatting sqref="C58:L58">
    <cfRule type="expression" dxfId="71" priority="16">
      <formula>C$41&gt;$G$28</formula>
    </cfRule>
  </conditionalFormatting>
  <conditionalFormatting sqref="C59:L59">
    <cfRule type="expression" dxfId="70" priority="15">
      <formula>C$41&gt;$G$29</formula>
    </cfRule>
  </conditionalFormatting>
  <conditionalFormatting sqref="C60:L60">
    <cfRule type="expression" dxfId="69" priority="14">
      <formula>C$41&gt;$G$30</formula>
    </cfRule>
  </conditionalFormatting>
  <conditionalFormatting sqref="C64:L64">
    <cfRule type="expression" dxfId="68" priority="13">
      <formula>C$41&gt;$G$28</formula>
    </cfRule>
  </conditionalFormatting>
  <conditionalFormatting sqref="C65:L65">
    <cfRule type="expression" dxfId="67" priority="12">
      <formula>C$41&gt;$G$29</formula>
    </cfRule>
  </conditionalFormatting>
  <conditionalFormatting sqref="C66:L66">
    <cfRule type="expression" dxfId="66" priority="11">
      <formula>C$41&gt;$G$30</formula>
    </cfRule>
  </conditionalFormatting>
  <conditionalFormatting sqref="C70:L70">
    <cfRule type="expression" dxfId="65" priority="10">
      <formula>C$41&gt;$G$28</formula>
    </cfRule>
  </conditionalFormatting>
  <conditionalFormatting sqref="C71:L71">
    <cfRule type="expression" dxfId="64" priority="9">
      <formula>C$41&gt;$G$29</formula>
    </cfRule>
  </conditionalFormatting>
  <conditionalFormatting sqref="C72:L72">
    <cfRule type="expression" dxfId="63" priority="8">
      <formula>C$41&gt;$G$30</formula>
    </cfRule>
  </conditionalFormatting>
  <conditionalFormatting sqref="C76:L76">
    <cfRule type="expression" dxfId="62" priority="7">
      <formula>C$41&gt;$G$28</formula>
    </cfRule>
  </conditionalFormatting>
  <conditionalFormatting sqref="C77:L77">
    <cfRule type="expression" dxfId="61" priority="6">
      <formula>C$41&gt;$G$29</formula>
    </cfRule>
  </conditionalFormatting>
  <conditionalFormatting sqref="C78:L78">
    <cfRule type="expression" dxfId="60" priority="5">
      <formula>C$41&gt;$G$30</formula>
    </cfRule>
  </conditionalFormatting>
  <conditionalFormatting sqref="C82:L82">
    <cfRule type="expression" dxfId="59" priority="3">
      <formula>C$41&gt;$G$28</formula>
    </cfRule>
  </conditionalFormatting>
  <conditionalFormatting sqref="C83:L83">
    <cfRule type="expression" dxfId="58" priority="2">
      <formula>C$41&gt;$G$29</formula>
    </cfRule>
  </conditionalFormatting>
  <conditionalFormatting sqref="C84:L84">
    <cfRule type="expression" dxfId="57" priority="1">
      <formula>C$41&gt;$G$30</formula>
    </cfRule>
  </conditionalFormatting>
  <dataValidations count="4">
    <dataValidation type="list" operator="greaterThanOrEqual" allowBlank="1" showInputMessage="1" showErrorMessage="1" sqref="C50:C52" xr:uid="{BC4A5137-0877-4E2D-BEF9-A5B9AF74972B}">
      <formula1>"3 months, 4 months, 5 months, 6 months"</formula1>
    </dataValidation>
    <dataValidation type="decimal" allowBlank="1" showInputMessage="1" showErrorMessage="1" error="Please enter a valid minimum attractive award percentage" sqref="C34:C36" xr:uid="{72830892-20C2-4609-AE0B-B626E4B34B6A}">
      <formula1>0</formula1>
      <formula2>0.1</formula2>
    </dataValidation>
    <dataValidation type="list" allowBlank="1" showInputMessage="1" showErrorMessage="1" sqref="B24" xr:uid="{6903934B-7347-4CDC-9795-98A641B4E9EF}">
      <formula1>"yes, no"</formula1>
    </dataValidation>
    <dataValidation type="decimal" operator="greaterThanOrEqual" allowBlank="1" showInputMessage="1" showErrorMessage="1" sqref="C28:F30 C42:L44 D13:D15" xr:uid="{6F74DE6D-F70F-46CD-9964-49B46C9CF9F8}">
      <formula1>0</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FFD40-7C2E-4F1B-AC8F-402026DECD19}">
  <sheetPr codeName="Sheet7">
    <tabColor theme="5"/>
  </sheetPr>
  <dimension ref="B2:L90"/>
  <sheetViews>
    <sheetView showGridLines="0" zoomScale="80" zoomScaleNormal="80" workbookViewId="0"/>
  </sheetViews>
  <sheetFormatPr defaultRowHeight="14.25" x14ac:dyDescent="0.2"/>
  <cols>
    <col min="1" max="1" width="3.625" customWidth="1"/>
    <col min="2" max="12" width="27.625" customWidth="1"/>
    <col min="16382" max="16384" width="9" bestFit="1" customWidth="1"/>
  </cols>
  <sheetData>
    <row r="2" spans="2:12" s="27" customFormat="1" ht="35.1" customHeight="1" x14ac:dyDescent="0.2">
      <c r="B2" s="18" t="s">
        <v>43</v>
      </c>
      <c r="C2" s="19"/>
      <c r="D2" s="19"/>
      <c r="E2" s="19"/>
      <c r="F2" s="19"/>
      <c r="G2" s="18"/>
      <c r="H2" s="18"/>
      <c r="I2" s="18"/>
      <c r="J2" s="18"/>
      <c r="K2" s="18"/>
      <c r="L2" s="18"/>
    </row>
    <row r="4" spans="2:12" ht="24.95" customHeight="1" thickBot="1" x14ac:dyDescent="0.3">
      <c r="B4" s="15" t="s">
        <v>40</v>
      </c>
      <c r="C4" s="12"/>
      <c r="D4" s="12"/>
      <c r="E4" s="12"/>
      <c r="F4" s="12"/>
      <c r="G4" s="12"/>
      <c r="H4" s="12"/>
      <c r="I4" s="12"/>
      <c r="J4" s="12"/>
      <c r="K4" s="12"/>
      <c r="L4" s="12"/>
    </row>
    <row r="5" spans="2:12" ht="5.0999999999999996" customHeight="1" thickTop="1" x14ac:dyDescent="0.2"/>
    <row r="6" spans="2:12" ht="24.95" customHeight="1" thickBot="1" x14ac:dyDescent="0.3">
      <c r="B6" s="14" t="s">
        <v>77</v>
      </c>
      <c r="C6" s="6"/>
      <c r="D6" s="6"/>
      <c r="E6" s="6"/>
      <c r="F6" s="6"/>
      <c r="G6" s="6"/>
      <c r="H6" s="6"/>
      <c r="I6" s="6"/>
      <c r="J6" s="6"/>
      <c r="K6" s="6"/>
      <c r="L6" s="6"/>
    </row>
    <row r="7" spans="2:12" ht="5.0999999999999996" customHeight="1" x14ac:dyDescent="0.2"/>
    <row r="8" spans="2:12" ht="15" x14ac:dyDescent="0.2">
      <c r="B8" s="11" t="s">
        <v>78</v>
      </c>
      <c r="C8" s="42"/>
      <c r="D8" s="34" t="str">
        <f>IF(C8="", "Please enter a valid supplier name.", "")</f>
        <v>Please enter a valid supplier name.</v>
      </c>
    </row>
    <row r="10" spans="2:12" ht="24.95" customHeight="1" thickBot="1" x14ac:dyDescent="0.3">
      <c r="B10" s="14" t="s">
        <v>22</v>
      </c>
      <c r="C10" s="6"/>
      <c r="D10" s="6"/>
      <c r="E10" s="6"/>
      <c r="F10" s="6"/>
      <c r="G10" s="6"/>
      <c r="H10" s="6"/>
      <c r="I10" s="6"/>
      <c r="J10" s="6"/>
      <c r="K10" s="6"/>
      <c r="L10" s="6"/>
    </row>
    <row r="11" spans="2:12" ht="5.0999999999999996" customHeight="1" x14ac:dyDescent="0.2"/>
    <row r="12" spans="2:12" ht="15" x14ac:dyDescent="0.2">
      <c r="B12" s="11" t="s">
        <v>23</v>
      </c>
      <c r="C12" s="17" t="s">
        <v>24</v>
      </c>
      <c r="D12" s="17" t="s">
        <v>55</v>
      </c>
      <c r="F12" s="57" t="str">
        <f>IF(AND(B13="", B14="", B15=""), "Please enter a valid brand name.", "")</f>
        <v>Please enter a valid brand name.</v>
      </c>
    </row>
    <row r="13" spans="2:12" ht="15" customHeight="1" x14ac:dyDescent="0.2">
      <c r="B13" s="42"/>
      <c r="C13" s="43"/>
      <c r="D13" s="22"/>
      <c r="F13" s="34" t="str">
        <f>IF(AND(B13&lt;&gt;"",OR(C13="",D13=""))," Please enter all product details for "&amp;B13 &amp; ". ","") &amp; IF(AND(D13&lt;&gt;"", MAX(C42:L42)&gt;0, D13&gt;MAX(C42:L42)), "The Reserve Price must be no greater than the highest price offered for any market share band.", "")</f>
        <v/>
      </c>
    </row>
    <row r="14" spans="2:12" ht="15" customHeight="1" x14ac:dyDescent="0.2">
      <c r="B14" s="42"/>
      <c r="C14" s="43"/>
      <c r="D14" s="22"/>
      <c r="F14" s="34" t="str">
        <f>IF(AND(B14&lt;&gt;"",OR(C14="",D14=""))," Please enter all product details for "&amp;B14 &amp; ". ","") &amp; IF(AND(D14&lt;&gt;"", MAX(C43:L43)&gt;0, D14&gt;MAX(C43:L43)), "The Reserve Price must be no greater than the highest price offered for any market share band.", "")</f>
        <v/>
      </c>
    </row>
    <row r="15" spans="2:12" ht="15" customHeight="1" x14ac:dyDescent="0.2">
      <c r="B15" s="42"/>
      <c r="C15" s="43"/>
      <c r="D15" s="22"/>
      <c r="F15" s="34" t="str">
        <f>IF(AND(B15&lt;&gt;"",OR(C15="",D15=""))," Please enter all product details for "&amp;B15 &amp; ". ","") &amp; IF(AND(D15&lt;&gt;"", MAX(C44:L44)&gt;0, D15&gt;MAX(C44:L44)), "The Reserve Price must be no greater than the highest price offered for any market share band.", "")</f>
        <v/>
      </c>
    </row>
    <row r="16" spans="2:12" ht="81" customHeight="1" x14ac:dyDescent="0.2"/>
    <row r="17" spans="2:12" ht="24.95" customHeight="1" x14ac:dyDescent="0.25">
      <c r="B17" s="10" t="s">
        <v>25</v>
      </c>
      <c r="C17" s="9"/>
      <c r="D17" s="9"/>
      <c r="E17" s="9"/>
      <c r="F17" s="9"/>
      <c r="G17" s="9"/>
      <c r="H17" s="9"/>
      <c r="I17" s="9"/>
      <c r="J17" s="9"/>
      <c r="K17" s="9"/>
      <c r="L17" s="9"/>
    </row>
    <row r="18" spans="2:12" ht="5.0999999999999996" customHeight="1" x14ac:dyDescent="0.2"/>
    <row r="19" spans="2:12" ht="15" customHeight="1" thickBot="1" x14ac:dyDescent="0.3">
      <c r="B19" s="13" t="s">
        <v>49</v>
      </c>
      <c r="D19" s="8"/>
      <c r="E19" s="8"/>
      <c r="F19" s="8"/>
      <c r="G19" s="8"/>
    </row>
    <row r="20" spans="2:12" ht="15" customHeight="1" thickTop="1" x14ac:dyDescent="0.2">
      <c r="C20" s="1">
        <v>2025</v>
      </c>
      <c r="D20" s="1">
        <v>2026</v>
      </c>
      <c r="E20" s="1">
        <v>2027</v>
      </c>
      <c r="F20" s="1">
        <v>2028</v>
      </c>
    </row>
    <row r="21" spans="2:12" ht="15" customHeight="1" x14ac:dyDescent="0.2">
      <c r="B21" s="20" t="s">
        <v>47</v>
      </c>
      <c r="C21" s="4">
        <f>INDEX('NHS Input'!$D$36:$H$42,MATCH($B$4,'NHS Input'!$B$36:$B$42,0),MATCH(C20,'NHS Input'!$D$35:$G$35,0))</f>
        <v>1402650.85815</v>
      </c>
      <c r="D21" s="4">
        <f>INDEX('NHS Input'!$D$36:$H$42,MATCH($B$4,'NHS Input'!$B$36:$B$42,0),MATCH(D20,'NHS Input'!$D$35:$G$35,0))</f>
        <v>1976378.0021133604</v>
      </c>
      <c r="E21" s="4">
        <f>INDEX('NHS Input'!$D$36:$H$42,MATCH($B$4,'NHS Input'!$B$36:$B$42,0),MATCH(E20,'NHS Input'!$D$35:$G$35,0))</f>
        <v>2088218.2516377445</v>
      </c>
      <c r="F21" s="4">
        <f>INDEX('NHS Input'!$D$36:$H$42,MATCH($B$4,'NHS Input'!$B$36:$B$42,0),MATCH(F20,'NHS Input'!$D$35:$G$35,0))</f>
        <v>2206027.8125300994</v>
      </c>
    </row>
    <row r="22" spans="2:12" ht="13.5" customHeight="1" x14ac:dyDescent="0.2"/>
    <row r="23" spans="2:12" ht="45" customHeight="1" x14ac:dyDescent="0.2">
      <c r="B23" s="84" t="s">
        <v>90</v>
      </c>
      <c r="C23" s="84"/>
      <c r="D23" s="84"/>
      <c r="E23" s="84"/>
      <c r="F23" s="84"/>
      <c r="G23" s="56"/>
      <c r="H23" s="56"/>
    </row>
    <row r="24" spans="2:12" ht="15" customHeight="1" x14ac:dyDescent="0.2">
      <c r="B24" s="44"/>
      <c r="C24" s="34" t="str">
        <f>IF(AND(OR(B13&lt;&gt;"", B14&lt;&gt;"", B15&lt;&gt;""), B24=""), "Please enter a response.", "")</f>
        <v/>
      </c>
    </row>
    <row r="25" spans="2:12" ht="13.5" customHeight="1" x14ac:dyDescent="0.2"/>
    <row r="26" spans="2:12" ht="24.95" customHeight="1" thickBot="1" x14ac:dyDescent="0.3">
      <c r="B26" s="13" t="s">
        <v>87</v>
      </c>
      <c r="D26" s="8"/>
      <c r="E26" s="8"/>
      <c r="F26" s="8"/>
      <c r="G26" s="8"/>
    </row>
    <row r="27" spans="2:12" ht="15" thickTop="1" x14ac:dyDescent="0.2">
      <c r="C27" s="1" t="s">
        <v>3</v>
      </c>
      <c r="D27" s="1" t="s">
        <v>4</v>
      </c>
      <c r="E27" s="1" t="s">
        <v>5</v>
      </c>
      <c r="F27" s="1" t="s">
        <v>6</v>
      </c>
      <c r="G27" s="3" t="s">
        <v>7</v>
      </c>
    </row>
    <row r="28" spans="2:12" ht="15" customHeight="1" x14ac:dyDescent="0.2">
      <c r="B28" s="20" t="str">
        <f>IF(B13=0,"",B13)</f>
        <v/>
      </c>
      <c r="C28" s="23"/>
      <c r="D28" s="23"/>
      <c r="E28" s="23"/>
      <c r="F28" s="23"/>
      <c r="G28" s="80" cm="1">
        <f t="array" ref="G28">IFERROR(MIN(C28:F28/(110%*$C$21:$F$21),100%),"")</f>
        <v>0</v>
      </c>
      <c r="H28" s="34" t="str">
        <f>IF(AND(B28&lt;&gt;"", OR(C28="",D28="", E28="", F28="")), "Please enter available capacity for all years", "")</f>
        <v/>
      </c>
    </row>
    <row r="29" spans="2:12" ht="15" customHeight="1" x14ac:dyDescent="0.2">
      <c r="B29" s="20" t="str">
        <f>IF(B14=0,"",B14)</f>
        <v/>
      </c>
      <c r="C29" s="23"/>
      <c r="D29" s="23"/>
      <c r="E29" s="23"/>
      <c r="F29" s="23"/>
      <c r="G29" s="80" cm="1">
        <f t="array" ref="G29">IFERROR(MIN(C29:F29/(110%*$C$21:$F$21),100%),"")</f>
        <v>0</v>
      </c>
      <c r="H29" s="34" t="str">
        <f t="shared" ref="H29:H30" si="0">IF(AND(B29&lt;&gt;"", OR(C29="",D29="", E29="", F29="")), "Please enter available capacity for all years", "")</f>
        <v/>
      </c>
    </row>
    <row r="30" spans="2:12" ht="15" customHeight="1" x14ac:dyDescent="0.2">
      <c r="B30" s="20" t="str">
        <f>IF(B15=0,"",B15)</f>
        <v/>
      </c>
      <c r="C30" s="23"/>
      <c r="D30" s="23"/>
      <c r="E30" s="23"/>
      <c r="F30" s="23"/>
      <c r="G30" s="80" cm="1">
        <f t="array" ref="G30">IFERROR(MIN(C30:F30/(110%*$C$21:$F$21),100%),"")</f>
        <v>0</v>
      </c>
      <c r="H30" s="34" t="str">
        <f t="shared" si="0"/>
        <v/>
      </c>
    </row>
    <row r="31" spans="2:12" ht="13.5" customHeight="1" x14ac:dyDescent="0.25">
      <c r="B31" s="7"/>
    </row>
    <row r="32" spans="2:12" ht="24.95" customHeight="1" thickBot="1" x14ac:dyDescent="0.3">
      <c r="B32" s="13" t="str">
        <f>"Minimum attractive award percentage (any share between "&amp;C40&amp;")"</f>
        <v>Minimum attractive award percentage (any share between 0-10%)</v>
      </c>
      <c r="G32" s="8"/>
    </row>
    <row r="33" spans="2:12" ht="15" customHeight="1" thickTop="1" x14ac:dyDescent="0.25">
      <c r="B33" s="7"/>
      <c r="C33" s="3" t="s">
        <v>26</v>
      </c>
    </row>
    <row r="34" spans="2:12" ht="15" customHeight="1" x14ac:dyDescent="0.2">
      <c r="B34" s="20" t="str">
        <f>IF(B13=0,"",B13)</f>
        <v/>
      </c>
      <c r="C34" s="76"/>
      <c r="D34" s="35" t="str">
        <f>IF(AND(B34&lt;&gt;"", C34=""), "Please enter a minimum award % for " &amp;B34, "")</f>
        <v/>
      </c>
    </row>
    <row r="35" spans="2:12" ht="15" customHeight="1" x14ac:dyDescent="0.2">
      <c r="B35" s="20" t="str">
        <f>IF(B14=0,"",B14)</f>
        <v/>
      </c>
      <c r="C35" s="76"/>
      <c r="D35" s="35" t="str">
        <f t="shared" ref="D35:D36" si="1">IF(AND(B35&lt;&gt;"", C35=""), "Please enter a minimum award % for " &amp;B35, "")</f>
        <v/>
      </c>
    </row>
    <row r="36" spans="2:12" ht="15" customHeight="1" x14ac:dyDescent="0.2">
      <c r="B36" s="20" t="str">
        <f>IF(B15=0,"",B15)</f>
        <v/>
      </c>
      <c r="C36" s="76"/>
      <c r="D36" s="35" t="str">
        <f t="shared" si="1"/>
        <v/>
      </c>
    </row>
    <row r="37" spans="2:12" ht="13.5" customHeight="1" x14ac:dyDescent="0.2"/>
    <row r="38" spans="2:12" ht="24.95" customHeight="1" x14ac:dyDescent="0.25">
      <c r="B38" s="10" t="s">
        <v>48</v>
      </c>
      <c r="C38" s="9"/>
      <c r="D38" s="9"/>
      <c r="E38" s="9"/>
      <c r="F38" s="9"/>
      <c r="G38" s="9"/>
      <c r="H38" s="9"/>
      <c r="I38" s="9"/>
      <c r="J38" s="9"/>
      <c r="K38" s="9"/>
      <c r="L38" s="9"/>
    </row>
    <row r="40" spans="2:12" x14ac:dyDescent="0.2">
      <c r="C40" s="5" t="s">
        <v>8</v>
      </c>
      <c r="D40" s="5" t="s">
        <v>61</v>
      </c>
      <c r="E40" s="5" t="s">
        <v>62</v>
      </c>
      <c r="F40" s="5" t="s">
        <v>63</v>
      </c>
      <c r="G40" s="5" t="s">
        <v>64</v>
      </c>
      <c r="H40" s="5" t="s">
        <v>65</v>
      </c>
      <c r="I40" s="5" t="s">
        <v>66</v>
      </c>
      <c r="J40" s="5" t="s">
        <v>67</v>
      </c>
      <c r="K40" s="5" t="s">
        <v>75</v>
      </c>
      <c r="L40" s="5" t="s">
        <v>76</v>
      </c>
    </row>
    <row r="41" spans="2:12" hidden="1" x14ac:dyDescent="0.2">
      <c r="C41" s="21">
        <v>0</v>
      </c>
      <c r="D41" s="21">
        <v>0.1</v>
      </c>
      <c r="E41" s="21">
        <v>0.2</v>
      </c>
      <c r="F41" s="21">
        <v>0.3</v>
      </c>
      <c r="G41" s="21">
        <v>0.4</v>
      </c>
      <c r="H41" s="21">
        <v>0.5</v>
      </c>
      <c r="I41" s="21">
        <v>0.6</v>
      </c>
      <c r="J41" s="21">
        <v>0.7</v>
      </c>
      <c r="K41" s="21">
        <v>0.8</v>
      </c>
      <c r="L41" s="21">
        <v>0.9</v>
      </c>
    </row>
    <row r="42" spans="2:12" x14ac:dyDescent="0.2">
      <c r="B42" s="20" t="str">
        <f>IF(B13=0,"",B13)</f>
        <v/>
      </c>
      <c r="C42" s="24"/>
      <c r="D42" s="22"/>
      <c r="E42" s="22"/>
      <c r="F42" s="22"/>
      <c r="G42" s="24"/>
      <c r="H42" s="22"/>
      <c r="I42" s="22"/>
      <c r="J42" s="22"/>
      <c r="K42" s="22"/>
      <c r="L42" s="22"/>
    </row>
    <row r="43" spans="2:12" x14ac:dyDescent="0.2">
      <c r="B43" s="20" t="str">
        <f>IF(B14=0,"",B14)</f>
        <v/>
      </c>
      <c r="C43" s="24"/>
      <c r="D43" s="22"/>
      <c r="E43" s="22"/>
      <c r="F43" s="22"/>
      <c r="G43" s="24"/>
      <c r="H43" s="22"/>
      <c r="I43" s="22"/>
      <c r="J43" s="22"/>
      <c r="K43" s="22"/>
      <c r="L43" s="22"/>
    </row>
    <row r="44" spans="2:12" x14ac:dyDescent="0.2">
      <c r="B44" s="20" t="str">
        <f>IF(B15=0,"",B15)</f>
        <v/>
      </c>
      <c r="C44" s="24"/>
      <c r="D44" s="22"/>
      <c r="E44" s="22"/>
      <c r="F44" s="22"/>
      <c r="G44" s="24"/>
      <c r="H44" s="22"/>
      <c r="I44" s="22"/>
      <c r="J44" s="22"/>
      <c r="K44" s="22"/>
      <c r="L44" s="22"/>
    </row>
    <row r="45" spans="2:12" ht="30" customHeight="1" x14ac:dyDescent="0.2">
      <c r="C45" s="37" t="str">
        <f>IF(OR(AND(C$41&lt;=$G28,C42="",$G28&lt;&gt;0), AND(C$41&lt;=$G29,C43="",$G29&lt;&gt;0), AND(C$41&lt;=$G30,C44="", $G30&lt;&gt;0)), "Please enter pricing for "&amp; C40 &amp; " volume band", "")</f>
        <v/>
      </c>
      <c r="D45" s="37" t="str">
        <f t="shared" ref="D45:G45" si="2">IF(OR(AND(D$41&lt;=$G28,D42="",$G28&lt;&gt;0), AND(D$41&lt;=$G29,D43="",$G29&lt;&gt;0), AND(D$41&lt;=$G30,D44="", $G30&lt;&gt;0)), "Please enter pricing for "&amp; D40 &amp; " volume band", "")</f>
        <v/>
      </c>
      <c r="E45" s="37" t="str">
        <f t="shared" si="2"/>
        <v/>
      </c>
      <c r="F45" s="37" t="str">
        <f t="shared" si="2"/>
        <v/>
      </c>
      <c r="G45" s="37" t="str">
        <f t="shared" si="2"/>
        <v/>
      </c>
      <c r="H45" s="37" t="str">
        <f>IF(OR(AND(H$41&lt;=$G28,H42="",$G28&lt;&gt;0), AND(H$41&lt;=$G29,H43="",$G29&lt;&gt;0), AND(H$41&lt;=$G30,H44="", $G30&lt;&gt;0)), "Please enter pricing for "&amp; H40 &amp; " volume band", "")</f>
        <v/>
      </c>
      <c r="I45" s="37" t="str">
        <f>IF(OR(AND(I$41&lt;=$G28,I42="",$G28&lt;&gt;0), AND(I$41&lt;=$G29,I43="",$G29&lt;&gt;0), AND(I$41&lt;=$G30,I44="", $G30&lt;&gt;0)), "Please enter pricing for "&amp; I40 &amp; " volume band", "")</f>
        <v/>
      </c>
      <c r="J45" s="37" t="str">
        <f>IF(OR(AND(J$41&lt;=$G28,J42="",$G28&lt;&gt;0), AND(J$41&lt;=$G29,J43="",$G29&lt;&gt;0), AND(J$41&lt;=$G30,J44="", $G30&lt;&gt;0)), "Please enter pricing for "&amp; J40 &amp; " volume band", "")</f>
        <v/>
      </c>
      <c r="K45" s="37" t="str">
        <f>IF(OR(AND(K$41&lt;=$G28,K42="",$G28&lt;&gt;0), AND(K$41&lt;=$G29,K43="",$G29&lt;&gt;0), AND(K$41&lt;=$G30,K44="", $G30&lt;&gt;0)), "Please enter pricing for "&amp; K40 &amp; " volume band", "")</f>
        <v/>
      </c>
      <c r="L45" s="37" t="str">
        <f>IF(OR(AND(L$41&lt;=$G28,L42="",$G28&lt;&gt;0), AND(L$41&lt;=$G29,L43="",$G29&lt;&gt;0), AND(L$41&lt;=$G30,L44="", $G30&lt;&gt;0)), "Please enter pricing for "&amp; L40 &amp; " volume band", "")</f>
        <v/>
      </c>
    </row>
    <row r="46" spans="2:12" ht="24.95" customHeight="1" x14ac:dyDescent="0.25">
      <c r="B46" s="10" t="s">
        <v>27</v>
      </c>
      <c r="C46" s="9"/>
      <c r="D46" s="9"/>
      <c r="E46" s="9"/>
      <c r="F46" s="9"/>
      <c r="G46" s="9"/>
      <c r="H46" s="9"/>
      <c r="I46" s="9"/>
      <c r="J46" s="9"/>
      <c r="K46" s="9"/>
      <c r="L46" s="9"/>
    </row>
    <row r="47" spans="2:12" ht="5.0999999999999996" customHeight="1" x14ac:dyDescent="0.2"/>
    <row r="48" spans="2:12" ht="15" customHeight="1" thickBot="1" x14ac:dyDescent="0.3">
      <c r="B48" s="7" t="s">
        <v>86</v>
      </c>
    </row>
    <row r="49" spans="2:12" ht="15" thickTop="1" x14ac:dyDescent="0.2">
      <c r="C49" s="2" t="s">
        <v>28</v>
      </c>
      <c r="D49" s="2" t="s">
        <v>29</v>
      </c>
    </row>
    <row r="50" spans="2:12" ht="15" customHeight="1" x14ac:dyDescent="0.2">
      <c r="B50" s="20" t="str">
        <f>IF(B13=0,"",B13)</f>
        <v/>
      </c>
      <c r="C50" s="25"/>
      <c r="D50" s="55" t="str">
        <f>_xlfn.IFNA(_xlfn.XLOOKUP(C50,'NHS Input'!$J$5:$J$8,'NHS Input'!$K$5:$K$8),"")</f>
        <v/>
      </c>
      <c r="E50" s="35" t="str">
        <f>IF(AND(B50&lt;&gt;"",C50=""), "Please enter months of stock held in the UK for "&amp;B50, "")</f>
        <v/>
      </c>
    </row>
    <row r="51" spans="2:12" ht="15" customHeight="1" x14ac:dyDescent="0.2">
      <c r="B51" s="20" t="str">
        <f>IF(B14=0,"",B14)</f>
        <v/>
      </c>
      <c r="C51" s="25"/>
      <c r="D51" s="55" t="str">
        <f>_xlfn.IFNA(_xlfn.XLOOKUP(C51,'NHS Input'!$J$5:$J$8,'NHS Input'!$K$5:$K$8),"")</f>
        <v/>
      </c>
      <c r="E51" s="35" t="str">
        <f>IF(AND(B51&lt;&gt;"",C51=""), "Please enter months of stock held in the UK for "&amp;B51, "")</f>
        <v/>
      </c>
    </row>
    <row r="52" spans="2:12" ht="15" customHeight="1" x14ac:dyDescent="0.2">
      <c r="B52" s="20" t="str">
        <f>IF(B15=0,"",B15)</f>
        <v/>
      </c>
      <c r="C52" s="25"/>
      <c r="D52" s="55" t="str">
        <f>_xlfn.IFNA(_xlfn.XLOOKUP(C52,'NHS Input'!$J$5:$J$8,'NHS Input'!$K$5:$K$8),"")</f>
        <v/>
      </c>
      <c r="E52" s="35" t="str">
        <f>IF(AND(B52&lt;&gt;"",C52=""), "Please enter months of stock held in the UK for "&amp;B52, "")</f>
        <v/>
      </c>
    </row>
    <row r="53" spans="2:12" ht="13.5" customHeight="1" x14ac:dyDescent="0.2"/>
    <row r="54" spans="2:12" ht="24.95" customHeight="1" x14ac:dyDescent="0.25">
      <c r="B54" s="10" t="s">
        <v>54</v>
      </c>
      <c r="C54" s="9"/>
      <c r="D54" s="9"/>
      <c r="E54" s="9"/>
      <c r="F54" s="9"/>
      <c r="G54" s="9"/>
      <c r="H54" s="9"/>
      <c r="I54" s="9"/>
      <c r="J54" s="9"/>
      <c r="K54" s="9"/>
      <c r="L54" s="9"/>
    </row>
    <row r="56" spans="2:12" x14ac:dyDescent="0.2">
      <c r="B56" s="20" t="str">
        <f>C27</f>
        <v>2025</v>
      </c>
      <c r="C56" s="5" t="str">
        <f>C40</f>
        <v>0-10%</v>
      </c>
      <c r="D56" s="5" t="str">
        <f t="shared" ref="D56:J56" si="3">D40</f>
        <v>10-20%</v>
      </c>
      <c r="E56" s="5" t="str">
        <f t="shared" si="3"/>
        <v>20-30%</v>
      </c>
      <c r="F56" s="5" t="str">
        <f t="shared" si="3"/>
        <v>30-40%</v>
      </c>
      <c r="G56" s="5" t="str">
        <f t="shared" si="3"/>
        <v>40-50%</v>
      </c>
      <c r="H56" s="5" t="str">
        <f t="shared" si="3"/>
        <v>50-60%</v>
      </c>
      <c r="I56" s="5" t="str">
        <f t="shared" si="3"/>
        <v>60-70%</v>
      </c>
      <c r="J56" s="5" t="str">
        <f t="shared" si="3"/>
        <v>70-80%</v>
      </c>
      <c r="K56" s="5" t="str">
        <f t="shared" ref="K56:L56" si="4">K40</f>
        <v>80-90%</v>
      </c>
      <c r="L56" s="5" t="str">
        <f t="shared" si="4"/>
        <v>90-100%</v>
      </c>
    </row>
    <row r="57" spans="2:12" hidden="1" x14ac:dyDescent="0.2">
      <c r="C57" s="21">
        <v>0</v>
      </c>
      <c r="D57" s="21">
        <v>0.1</v>
      </c>
      <c r="E57" s="21">
        <v>0.2</v>
      </c>
      <c r="F57" s="21">
        <v>0.3</v>
      </c>
      <c r="G57" s="21">
        <v>0.4</v>
      </c>
      <c r="H57" s="21">
        <v>0.5</v>
      </c>
      <c r="I57" s="21">
        <v>0.6</v>
      </c>
      <c r="J57" s="21">
        <v>0.7</v>
      </c>
      <c r="K57" s="21">
        <v>0.8</v>
      </c>
      <c r="L57" s="21">
        <v>0.9</v>
      </c>
    </row>
    <row r="58" spans="2:12" x14ac:dyDescent="0.2">
      <c r="B58" s="20" t="str">
        <f>IF(B13=0,"",B13)</f>
        <v/>
      </c>
      <c r="C58" s="32" t="str">
        <f>IF(IFERROR(C42, 0) = 0, "", IFERROR(((1-'NHS Input'!$M$5)*C42+('NHS Input'!$M$5)*C42*(1+'NHS Input'!$N$5)^($B$56-2025))*(1+$D50+'Across Lot Input'!$D$13), ""))</f>
        <v/>
      </c>
      <c r="D58" s="33" t="str">
        <f>IF(IFERROR(D42, 0) = 0, "", IFERROR(((1-'NHS Input'!$M$5)*D42+('NHS Input'!$M$5)*D42*(1+'NHS Input'!$N$5)^($B$56-2025))*(1+$D50+'Across Lot Input'!$D$13), ""))</f>
        <v/>
      </c>
      <c r="E58" s="33" t="str">
        <f>IF(IFERROR(E42, 0) = 0, "", IFERROR(((1-'NHS Input'!$M$5)*E42+('NHS Input'!$M$5)*E42*(1+'NHS Input'!$N$5)^($B$56-2025))*(1+$D50+'Across Lot Input'!$D$13), ""))</f>
        <v/>
      </c>
      <c r="F58" s="33" t="str">
        <f>IF(IFERROR(F42, 0) = 0, "", IFERROR(((1-'NHS Input'!$M$5)*F42+('NHS Input'!$M$5)*F42*(1+'NHS Input'!$N$5)^($B$56-2025))*(1+$D50+'Across Lot Input'!$D$13), ""))</f>
        <v/>
      </c>
      <c r="G58" s="32" t="str">
        <f>IF(IFERROR(G42, 0) = 0, "", IFERROR(((1-'NHS Input'!$M$5)*G42+('NHS Input'!$M$5)*G42*(1+'NHS Input'!$N$5)^($B$56-2025))*(1+$D50+'Across Lot Input'!$D$13), ""))</f>
        <v/>
      </c>
      <c r="H58" s="33" t="str">
        <f>IF(IFERROR(H42, 0) = 0, "", IFERROR(((1-'NHS Input'!$M$5)*H42+('NHS Input'!$M$5)*H42*(1+'NHS Input'!$N$5)^($B$56-2025))*(1+$D50+'Across Lot Input'!$D$13), ""))</f>
        <v/>
      </c>
      <c r="I58" s="33" t="str">
        <f>IF(IFERROR(I42, 0) = 0, "", IFERROR(((1-'NHS Input'!$M$5)*I42+('NHS Input'!$M$5)*I42*(1+'NHS Input'!$N$5)^($B$56-2025))*(1+$D50+'Across Lot Input'!$D$13), ""))</f>
        <v/>
      </c>
      <c r="J58" s="33" t="str">
        <f>IF(IFERROR(J42, 0) = 0, "", IFERROR(((1-'NHS Input'!$M$5)*J42+('NHS Input'!$M$5)*J42*(1+'NHS Input'!$N$5)^($B$56-2025))*(1+$D50+'Across Lot Input'!$D$13), ""))</f>
        <v/>
      </c>
      <c r="K58" s="33" t="str">
        <f>IF(IFERROR(K42, 0) = 0, "", IFERROR(((1-'NHS Input'!$M$5)*K42+('NHS Input'!$M$5)*K42*(1+'NHS Input'!$N$5)^($B$56-2025))*(1+$D50+'Across Lot Input'!$D$13), ""))</f>
        <v/>
      </c>
      <c r="L58" s="33" t="str">
        <f>IF(IFERROR(L42, 0) = 0, "", IFERROR(((1-'NHS Input'!$M$5)*L42+('NHS Input'!$M$5)*L42*(1+'NHS Input'!$N$5)^($B$56-2025))*(1+$D50+'Across Lot Input'!$D$13), ""))</f>
        <v/>
      </c>
    </row>
    <row r="59" spans="2:12" x14ac:dyDescent="0.2">
      <c r="B59" s="20" t="str">
        <f>IF(B14=0,"",B14)</f>
        <v/>
      </c>
      <c r="C59" s="32" t="str">
        <f>IF(IFERROR(C43, 0) = 0, "", IFERROR(((1-'NHS Input'!$M$5)*C43+('NHS Input'!$M$5)*C43*(1+'NHS Input'!$N$5)^($B$56-2025))*(1+$D51+'Across Lot Input'!$D$13), ""))</f>
        <v/>
      </c>
      <c r="D59" s="33" t="str">
        <f>IF(IFERROR(D43, 0) = 0, "", IFERROR(((1-'NHS Input'!$M$5)*D43+('NHS Input'!$M$5)*D43*(1+'NHS Input'!$N$5)^($B$56-2025))*(1+$D51+'Across Lot Input'!$D$13), ""))</f>
        <v/>
      </c>
      <c r="E59" s="33" t="str">
        <f>IF(IFERROR(E43, 0) = 0, "", IFERROR(((1-'NHS Input'!$M$5)*E43+('NHS Input'!$M$5)*E43*(1+'NHS Input'!$N$5)^($B$56-2025))*(1+$D51+'Across Lot Input'!$D$13), ""))</f>
        <v/>
      </c>
      <c r="F59" s="33" t="str">
        <f>IF(IFERROR(F43, 0) = 0, "", IFERROR(((1-'NHS Input'!$M$5)*F43+('NHS Input'!$M$5)*F43*(1+'NHS Input'!$N$5)^($B$56-2025))*(1+$D51+'Across Lot Input'!$D$13), ""))</f>
        <v/>
      </c>
      <c r="G59" s="32" t="str">
        <f>IF(IFERROR(G43, 0) = 0, "", IFERROR(((1-'NHS Input'!$M$5)*G43+('NHS Input'!$M$5)*G43*(1+'NHS Input'!$N$5)^($B$56-2025))*(1+$D51+'Across Lot Input'!$D$13), ""))</f>
        <v/>
      </c>
      <c r="H59" s="33" t="str">
        <f>IF(IFERROR(H43, 0) = 0, "", IFERROR(((1-'NHS Input'!$M$5)*H43+('NHS Input'!$M$5)*H43*(1+'NHS Input'!$N$5)^($B$56-2025))*(1+$D51+'Across Lot Input'!$D$13), ""))</f>
        <v/>
      </c>
      <c r="I59" s="33" t="str">
        <f>IF(IFERROR(I43, 0) = 0, "", IFERROR(((1-'NHS Input'!$M$5)*I43+('NHS Input'!$M$5)*I43*(1+'NHS Input'!$N$5)^($B$56-2025))*(1+$D51+'Across Lot Input'!$D$13), ""))</f>
        <v/>
      </c>
      <c r="J59" s="33" t="str">
        <f>IF(IFERROR(J43, 0) = 0, "", IFERROR(((1-'NHS Input'!$M$5)*J43+('NHS Input'!$M$5)*J43*(1+'NHS Input'!$N$5)^($B$56-2025))*(1+$D51+'Across Lot Input'!$D$13), ""))</f>
        <v/>
      </c>
      <c r="K59" s="33" t="str">
        <f>IF(IFERROR(K43, 0) = 0, "", IFERROR(((1-'NHS Input'!$M$5)*K43+('NHS Input'!$M$5)*K43*(1+'NHS Input'!$N$5)^($B$56-2025))*(1+$D51+'Across Lot Input'!$D$13), ""))</f>
        <v/>
      </c>
      <c r="L59" s="33" t="str">
        <f>IF(IFERROR(L43, 0) = 0, "", IFERROR(((1-'NHS Input'!$M$5)*L43+('NHS Input'!$M$5)*L43*(1+'NHS Input'!$N$5)^($B$56-2025))*(1+$D51+'Across Lot Input'!$D$13), ""))</f>
        <v/>
      </c>
    </row>
    <row r="60" spans="2:12" x14ac:dyDescent="0.2">
      <c r="B60" s="20" t="str">
        <f>IF(B15=0,"",B15)</f>
        <v/>
      </c>
      <c r="C60" s="32" t="str">
        <f>IF(IFERROR(C44, 0) = 0, "", IFERROR(((1-'NHS Input'!$M$5)*C44+('NHS Input'!$M$5)*C44*(1+'NHS Input'!$N$5)^($B$56-2025))*(1+$D52+'Across Lot Input'!$D$13), ""))</f>
        <v/>
      </c>
      <c r="D60" s="33" t="str">
        <f>IF(IFERROR(D44, 0) = 0, "", IFERROR(((1-'NHS Input'!$M$5)*D44+('NHS Input'!$M$5)*D44*(1+'NHS Input'!$N$5)^($B$56-2025))*(1+$D52+'Across Lot Input'!$D$13), ""))</f>
        <v/>
      </c>
      <c r="E60" s="33" t="str">
        <f>IF(IFERROR(E44, 0) = 0, "", IFERROR(((1-'NHS Input'!$M$5)*E44+('NHS Input'!$M$5)*E44*(1+'NHS Input'!$N$5)^($B$56-2025))*(1+$D52+'Across Lot Input'!$D$13), ""))</f>
        <v/>
      </c>
      <c r="F60" s="33" t="str">
        <f>IF(IFERROR(F44, 0) = 0, "", IFERROR(((1-'NHS Input'!$M$5)*F44+('NHS Input'!$M$5)*F44*(1+'NHS Input'!$N$5)^($B$56-2025))*(1+$D52+'Across Lot Input'!$D$13), ""))</f>
        <v/>
      </c>
      <c r="G60" s="32" t="str">
        <f>IF(IFERROR(G44, 0) = 0, "", IFERROR(((1-'NHS Input'!$M$5)*G44+('NHS Input'!$M$5)*G44*(1+'NHS Input'!$N$5)^($B$56-2025))*(1+$D52+'Across Lot Input'!$D$13), ""))</f>
        <v/>
      </c>
      <c r="H60" s="33" t="str">
        <f>IF(IFERROR(H44, 0) = 0, "", IFERROR(((1-'NHS Input'!$M$5)*H44+('NHS Input'!$M$5)*H44*(1+'NHS Input'!$N$5)^($B$56-2025))*(1+$D52+'Across Lot Input'!$D$13), ""))</f>
        <v/>
      </c>
      <c r="I60" s="33" t="str">
        <f>IF(IFERROR(I44, 0) = 0, "", IFERROR(((1-'NHS Input'!$M$5)*I44+('NHS Input'!$M$5)*I44*(1+'NHS Input'!$N$5)^($B$56-2025))*(1+$D52+'Across Lot Input'!$D$13), ""))</f>
        <v/>
      </c>
      <c r="J60" s="33" t="str">
        <f>IF(IFERROR(J44, 0) = 0, "", IFERROR(((1-'NHS Input'!$M$5)*J44+('NHS Input'!$M$5)*J44*(1+'NHS Input'!$N$5)^($B$56-2025))*(1+$D52+'Across Lot Input'!$D$13), ""))</f>
        <v/>
      </c>
      <c r="K60" s="33" t="str">
        <f>IF(IFERROR(K44, 0) = 0, "", IFERROR(((1-'NHS Input'!$M$5)*K44+('NHS Input'!$M$5)*K44*(1+'NHS Input'!$N$5)^($B$56-2025))*(1+$D52+'Across Lot Input'!$D$13), ""))</f>
        <v/>
      </c>
      <c r="L60" s="33" t="str">
        <f>IF(IFERROR(L44, 0) = 0, "", IFERROR(((1-'NHS Input'!$M$5)*L44+('NHS Input'!$M$5)*L44*(1+'NHS Input'!$N$5)^($B$56-2025))*(1+$D52+'Across Lot Input'!$D$13), ""))</f>
        <v/>
      </c>
    </row>
    <row r="61" spans="2:12" ht="15" customHeight="1" x14ac:dyDescent="0.2"/>
    <row r="62" spans="2:12" x14ac:dyDescent="0.2">
      <c r="B62" s="31">
        <f>D20</f>
        <v>2026</v>
      </c>
      <c r="C62" s="5" t="str">
        <f>C56</f>
        <v>0-10%</v>
      </c>
      <c r="D62" s="5" t="str">
        <f t="shared" ref="D62:J62" si="5">D56</f>
        <v>10-20%</v>
      </c>
      <c r="E62" s="5" t="str">
        <f t="shared" si="5"/>
        <v>20-30%</v>
      </c>
      <c r="F62" s="5" t="str">
        <f t="shared" si="5"/>
        <v>30-40%</v>
      </c>
      <c r="G62" s="5" t="str">
        <f t="shared" si="5"/>
        <v>40-50%</v>
      </c>
      <c r="H62" s="5" t="str">
        <f t="shared" si="5"/>
        <v>50-60%</v>
      </c>
      <c r="I62" s="5" t="str">
        <f t="shared" si="5"/>
        <v>60-70%</v>
      </c>
      <c r="J62" s="5" t="str">
        <f t="shared" si="5"/>
        <v>70-80%</v>
      </c>
      <c r="K62" s="5" t="str">
        <f t="shared" ref="K62:L62" si="6">K56</f>
        <v>80-90%</v>
      </c>
      <c r="L62" s="5" t="str">
        <f t="shared" si="6"/>
        <v>90-100%</v>
      </c>
    </row>
    <row r="63" spans="2:12" hidden="1" x14ac:dyDescent="0.2">
      <c r="C63" s="21">
        <v>0</v>
      </c>
      <c r="D63" s="21">
        <v>0.1</v>
      </c>
      <c r="E63" s="21">
        <v>0.2</v>
      </c>
      <c r="F63" s="21">
        <v>0.3</v>
      </c>
      <c r="G63" s="21">
        <v>0.4</v>
      </c>
      <c r="H63" s="21">
        <v>0.5</v>
      </c>
      <c r="I63" s="21">
        <v>0.6</v>
      </c>
      <c r="J63" s="21">
        <v>0.7</v>
      </c>
      <c r="K63" s="21">
        <v>0.8</v>
      </c>
      <c r="L63" s="21">
        <v>0.9</v>
      </c>
    </row>
    <row r="64" spans="2:12" x14ac:dyDescent="0.2">
      <c r="B64" s="20" t="str">
        <f>IF(B13=0,"",B13)</f>
        <v/>
      </c>
      <c r="C64" s="32" t="str">
        <f>IF(IFERROR(C42,0)=0,"",IFERROR(((1-'NHS Input'!$M$5)*C42+('NHS Input'!$M$5)*C42*(1+'NHS Input'!$N$5)^($B$62-2025))*(1+$D50+'Across Lot Input'!$E$13),""))</f>
        <v/>
      </c>
      <c r="D64" s="33" t="str">
        <f>IF(IFERROR(D42,0)=0,"",IFERROR(((1-'NHS Input'!$M$5)*D42+('NHS Input'!$M$5)*D42*(1+'NHS Input'!$N$5)^($B$62-2025))*(1+$D50+'Across Lot Input'!$E$13),""))</f>
        <v/>
      </c>
      <c r="E64" s="33" t="str">
        <f>IF(IFERROR(E42,0)=0,"",IFERROR(((1-'NHS Input'!$M$5)*E42+('NHS Input'!$M$5)*E42*(1+'NHS Input'!$N$5)^($B$62-2025))*(1+$D50+'Across Lot Input'!$E$13),""))</f>
        <v/>
      </c>
      <c r="F64" s="33" t="str">
        <f>IF(IFERROR(F42,0)=0,"",IFERROR(((1-'NHS Input'!$M$5)*F42+('NHS Input'!$M$5)*F42*(1+'NHS Input'!$N$5)^($B$62-2025))*(1+$D50+'Across Lot Input'!$E$13),""))</f>
        <v/>
      </c>
      <c r="G64" s="32" t="str">
        <f>IF(IFERROR(G42,0)=0,"",IFERROR(((1-'NHS Input'!$M$5)*G42+('NHS Input'!$M$5)*G42*(1+'NHS Input'!$N$5)^($B$62-2025))*(1+$D50+'Across Lot Input'!$E$13),""))</f>
        <v/>
      </c>
      <c r="H64" s="33" t="str">
        <f>IF(IFERROR(H42,0)=0,"",IFERROR(((1-'NHS Input'!$M$5)*H42+('NHS Input'!$M$5)*H42*(1+'NHS Input'!$N$5)^($B$62-2025))*(1+$D50+'Across Lot Input'!$E$13),""))</f>
        <v/>
      </c>
      <c r="I64" s="33" t="str">
        <f>IF(IFERROR(I42,0)=0,"",IFERROR(((1-'NHS Input'!$M$5)*I42+('NHS Input'!$M$5)*I42*(1+'NHS Input'!$N$5)^($B$62-2025))*(1+$D50+'Across Lot Input'!$E$13),""))</f>
        <v/>
      </c>
      <c r="J64" s="33" t="str">
        <f>IF(IFERROR(J42,0)=0,"",IFERROR(((1-'NHS Input'!$M$5)*J42+('NHS Input'!$M$5)*J42*(1+'NHS Input'!$N$5)^($B$62-2025))*(1+$D50+'Across Lot Input'!$E$13),""))</f>
        <v/>
      </c>
      <c r="K64" s="33" t="str">
        <f>IF(IFERROR(K42,0)=0,"",IFERROR(((1-'NHS Input'!$M$5)*K42+('NHS Input'!$M$5)*K42*(1+'NHS Input'!$N$5)^($B$62-2025))*(1+$D50+'Across Lot Input'!$E$13),""))</f>
        <v/>
      </c>
      <c r="L64" s="33" t="str">
        <f>IF(IFERROR(L42,0)=0,"",IFERROR(((1-'NHS Input'!$M$5)*L42+('NHS Input'!$M$5)*L42*(1+'NHS Input'!$N$5)^($B$62-2025))*(1+$D50+'Across Lot Input'!$E$13),""))</f>
        <v/>
      </c>
    </row>
    <row r="65" spans="2:12" x14ac:dyDescent="0.2">
      <c r="B65" s="20" t="str">
        <f>IF(B14=0,"",B14)</f>
        <v/>
      </c>
      <c r="C65" s="32" t="str">
        <f>IF(IFERROR(C43,0)=0,"",IFERROR(((1-'NHS Input'!$M$5)*C43+('NHS Input'!$M$5)*C43*(1+'NHS Input'!$N$5)^($B$62-2025))*(1+$D51+'Across Lot Input'!$E$13),""))</f>
        <v/>
      </c>
      <c r="D65" s="33" t="str">
        <f>IF(IFERROR(D43,0)=0,"",IFERROR(((1-'NHS Input'!$M$5)*D43+('NHS Input'!$M$5)*D43*(1+'NHS Input'!$N$5)^($B$62-2025))*(1+$D51+'Across Lot Input'!$E$13),""))</f>
        <v/>
      </c>
      <c r="E65" s="33" t="str">
        <f>IF(IFERROR(E43,0)=0,"",IFERROR(((1-'NHS Input'!$M$5)*E43+('NHS Input'!$M$5)*E43*(1+'NHS Input'!$N$5)^($B$62-2025))*(1+$D51+'Across Lot Input'!$E$13),""))</f>
        <v/>
      </c>
      <c r="F65" s="33" t="str">
        <f>IF(IFERROR(F43,0)=0,"",IFERROR(((1-'NHS Input'!$M$5)*F43+('NHS Input'!$M$5)*F43*(1+'NHS Input'!$N$5)^($B$62-2025))*(1+$D51+'Across Lot Input'!$E$13),""))</f>
        <v/>
      </c>
      <c r="G65" s="32" t="str">
        <f>IF(IFERROR(G43,0)=0,"",IFERROR(((1-'NHS Input'!$M$5)*G43+('NHS Input'!$M$5)*G43*(1+'NHS Input'!$N$5)^($B$62-2025))*(1+$D51+'Across Lot Input'!$E$13),""))</f>
        <v/>
      </c>
      <c r="H65" s="33" t="str">
        <f>IF(IFERROR(H43,0)=0,"",IFERROR(((1-'NHS Input'!$M$5)*H43+('NHS Input'!$M$5)*H43*(1+'NHS Input'!$N$5)^($B$62-2025))*(1+$D51+'Across Lot Input'!$E$13),""))</f>
        <v/>
      </c>
      <c r="I65" s="33" t="str">
        <f>IF(IFERROR(I43,0)=0,"",IFERROR(((1-'NHS Input'!$M$5)*I43+('NHS Input'!$M$5)*I43*(1+'NHS Input'!$N$5)^($B$62-2025))*(1+$D51+'Across Lot Input'!$E$13),""))</f>
        <v/>
      </c>
      <c r="J65" s="33" t="str">
        <f>IF(IFERROR(J43,0)=0,"",IFERROR(((1-'NHS Input'!$M$5)*J43+('NHS Input'!$M$5)*J43*(1+'NHS Input'!$N$5)^($B$62-2025))*(1+$D51+'Across Lot Input'!$E$13),""))</f>
        <v/>
      </c>
      <c r="K65" s="33" t="str">
        <f>IF(IFERROR(K43,0)=0,"",IFERROR(((1-'NHS Input'!$M$5)*K43+('NHS Input'!$M$5)*K43*(1+'NHS Input'!$N$5)^($B$62-2025))*(1+$D51+'Across Lot Input'!$E$13),""))</f>
        <v/>
      </c>
      <c r="L65" s="33" t="str">
        <f>IF(IFERROR(L43,0)=0,"",IFERROR(((1-'NHS Input'!$M$5)*L43+('NHS Input'!$M$5)*L43*(1+'NHS Input'!$N$5)^($B$62-2025))*(1+$D51+'Across Lot Input'!$E$13),""))</f>
        <v/>
      </c>
    </row>
    <row r="66" spans="2:12" x14ac:dyDescent="0.2">
      <c r="B66" s="20" t="str">
        <f>IF(B15=0,"",B15)</f>
        <v/>
      </c>
      <c r="C66" s="32" t="str">
        <f>IF(IFERROR(C44,0)=0,"",IFERROR(((1-'NHS Input'!$M$5)*C44+('NHS Input'!$M$5)*C44*(1+'NHS Input'!$N$5)^($B$62-2025))*(1+$D52+'Across Lot Input'!$E$13),""))</f>
        <v/>
      </c>
      <c r="D66" s="33" t="str">
        <f>IF(IFERROR(D44,0)=0,"",IFERROR(((1-'NHS Input'!$M$5)*D44+('NHS Input'!$M$5)*D44*(1+'NHS Input'!$N$5)^($B$62-2025))*(1+$D52+'Across Lot Input'!$E$13),""))</f>
        <v/>
      </c>
      <c r="E66" s="33" t="str">
        <f>IF(IFERROR(E44,0)=0,"",IFERROR(((1-'NHS Input'!$M$5)*E44+('NHS Input'!$M$5)*E44*(1+'NHS Input'!$N$5)^($B$62-2025))*(1+$D52+'Across Lot Input'!$E$13),""))</f>
        <v/>
      </c>
      <c r="F66" s="33" t="str">
        <f>IF(IFERROR(F44,0)=0,"",IFERROR(((1-'NHS Input'!$M$5)*F44+('NHS Input'!$M$5)*F44*(1+'NHS Input'!$N$5)^($B$62-2025))*(1+$D52+'Across Lot Input'!$E$13),""))</f>
        <v/>
      </c>
      <c r="G66" s="32" t="str">
        <f>IF(IFERROR(G44,0)=0,"",IFERROR(((1-'NHS Input'!$M$5)*G44+('NHS Input'!$M$5)*G44*(1+'NHS Input'!$N$5)^($B$62-2025))*(1+$D52+'Across Lot Input'!$E$13),""))</f>
        <v/>
      </c>
      <c r="H66" s="33" t="str">
        <f>IF(IFERROR(H44,0)=0,"",IFERROR(((1-'NHS Input'!$M$5)*H44+('NHS Input'!$M$5)*H44*(1+'NHS Input'!$N$5)^($B$62-2025))*(1+$D52+'Across Lot Input'!$E$13),""))</f>
        <v/>
      </c>
      <c r="I66" s="33" t="str">
        <f>IF(IFERROR(I44,0)=0,"",IFERROR(((1-'NHS Input'!$M$5)*I44+('NHS Input'!$M$5)*I44*(1+'NHS Input'!$N$5)^($B$62-2025))*(1+$D52+'Across Lot Input'!$E$13),""))</f>
        <v/>
      </c>
      <c r="J66" s="33" t="str">
        <f>IF(IFERROR(J44,0)=0,"",IFERROR(((1-'NHS Input'!$M$5)*J44+('NHS Input'!$M$5)*J44*(1+'NHS Input'!$N$5)^($B$62-2025))*(1+$D52+'Across Lot Input'!$E$13),""))</f>
        <v/>
      </c>
      <c r="K66" s="33" t="str">
        <f>IF(IFERROR(K44,0)=0,"",IFERROR(((1-'NHS Input'!$M$5)*K44+('NHS Input'!$M$5)*K44*(1+'NHS Input'!$N$5)^($B$62-2025))*(1+$D52+'Across Lot Input'!$E$13),""))</f>
        <v/>
      </c>
      <c r="L66" s="33" t="str">
        <f>IF(IFERROR(L44,0)=0,"",IFERROR(((1-'NHS Input'!$M$5)*L44+('NHS Input'!$M$5)*L44*(1+'NHS Input'!$N$5)^($B$62-2025))*(1+$D52+'Across Lot Input'!$E$13),""))</f>
        <v/>
      </c>
    </row>
    <row r="68" spans="2:12" x14ac:dyDescent="0.2">
      <c r="B68" s="31">
        <f>E20</f>
        <v>2027</v>
      </c>
      <c r="C68" s="5" t="str">
        <f>C62</f>
        <v>0-10%</v>
      </c>
      <c r="D68" s="5" t="str">
        <f t="shared" ref="D68:J68" si="7">D62</f>
        <v>10-20%</v>
      </c>
      <c r="E68" s="5" t="str">
        <f t="shared" si="7"/>
        <v>20-30%</v>
      </c>
      <c r="F68" s="5" t="str">
        <f t="shared" si="7"/>
        <v>30-40%</v>
      </c>
      <c r="G68" s="5" t="str">
        <f t="shared" si="7"/>
        <v>40-50%</v>
      </c>
      <c r="H68" s="5" t="str">
        <f t="shared" si="7"/>
        <v>50-60%</v>
      </c>
      <c r="I68" s="5" t="str">
        <f t="shared" si="7"/>
        <v>60-70%</v>
      </c>
      <c r="J68" s="5" t="str">
        <f t="shared" si="7"/>
        <v>70-80%</v>
      </c>
      <c r="K68" s="5" t="str">
        <f t="shared" ref="K68:L68" si="8">K62</f>
        <v>80-90%</v>
      </c>
      <c r="L68" s="5" t="str">
        <f t="shared" si="8"/>
        <v>90-100%</v>
      </c>
    </row>
    <row r="69" spans="2:12" hidden="1" x14ac:dyDescent="0.2">
      <c r="C69" s="21">
        <v>0</v>
      </c>
      <c r="D69" s="21">
        <v>0.1</v>
      </c>
      <c r="E69" s="21">
        <v>0.2</v>
      </c>
      <c r="F69" s="21">
        <v>0.3</v>
      </c>
      <c r="G69" s="21">
        <v>0.4</v>
      </c>
      <c r="H69" s="21">
        <v>0.5</v>
      </c>
      <c r="I69" s="21">
        <v>0.6</v>
      </c>
      <c r="J69" s="21">
        <v>0.7</v>
      </c>
      <c r="K69" s="21">
        <v>0.8</v>
      </c>
      <c r="L69" s="21">
        <v>0.9</v>
      </c>
    </row>
    <row r="70" spans="2:12" x14ac:dyDescent="0.2">
      <c r="B70" s="20" t="str">
        <f>IF(B13=0,"",B13)</f>
        <v/>
      </c>
      <c r="C70" s="32" t="str">
        <f>IF(IFERROR(C42,0)=0,"", IFERROR(((1-'NHS Input'!$M$5)*C42+('NHS Input'!$M$5)*C42*(1+'NHS Input'!$N$5)^($B$68-2025))*(1+$D50+'Across Lot Input'!$F$13), ""))</f>
        <v/>
      </c>
      <c r="D70" s="33" t="str">
        <f>IF(IFERROR(D42,0)=0,"", IFERROR(((1-'NHS Input'!$M$5)*D42+('NHS Input'!$M$5)*D42*(1+'NHS Input'!$N$5)^($B$68-2025))*(1+$D50+'Across Lot Input'!$F$13), ""))</f>
        <v/>
      </c>
      <c r="E70" s="33" t="str">
        <f>IF(IFERROR(E42,0)=0,"", IFERROR(((1-'NHS Input'!$M$5)*E42+('NHS Input'!$M$5)*E42*(1+'NHS Input'!$N$5)^($B$68-2025))*(1+$D50+'Across Lot Input'!$F$13), ""))</f>
        <v/>
      </c>
      <c r="F70" s="33" t="str">
        <f>IF(IFERROR(F42,0)=0,"", IFERROR(((1-'NHS Input'!$M$5)*F42+('NHS Input'!$M$5)*F42*(1+'NHS Input'!$N$5)^($B$68-2025))*(1+$D50+'Across Lot Input'!$F$13), ""))</f>
        <v/>
      </c>
      <c r="G70" s="32" t="str">
        <f>IF(IFERROR(G42,0)=0,"", IFERROR(((1-'NHS Input'!$M$5)*G42+('NHS Input'!$M$5)*G42*(1+'NHS Input'!$N$5)^($B$68-2025))*(1+$D50+'Across Lot Input'!$F$13), ""))</f>
        <v/>
      </c>
      <c r="H70" s="33" t="str">
        <f>IF(IFERROR(H42,0)=0,"", IFERROR(((1-'NHS Input'!$M$5)*H42+('NHS Input'!$M$5)*H42*(1+'NHS Input'!$N$5)^($B$68-2025))*(1+$D50+'Across Lot Input'!$F$13), ""))</f>
        <v/>
      </c>
      <c r="I70" s="33" t="str">
        <f>IF(IFERROR(I42,0)=0,"", IFERROR(((1-'NHS Input'!$M$5)*I42+('NHS Input'!$M$5)*I42*(1+'NHS Input'!$N$5)^($B$68-2025))*(1+$D50+'Across Lot Input'!$F$13), ""))</f>
        <v/>
      </c>
      <c r="J70" s="33" t="str">
        <f>IF(IFERROR(J42,0)=0,"", IFERROR(((1-'NHS Input'!$M$5)*J42+('NHS Input'!$M$5)*J42*(1+'NHS Input'!$N$5)^($B$68-2025))*(1+$D50+'Across Lot Input'!$F$13), ""))</f>
        <v/>
      </c>
      <c r="K70" s="33" t="str">
        <f>IF(IFERROR(K42,0)=0,"", IFERROR(((1-'NHS Input'!$M$5)*K42+('NHS Input'!$M$5)*K42*(1+'NHS Input'!$N$5)^($B$68-2025))*(1+$D50+'Across Lot Input'!$F$13), ""))</f>
        <v/>
      </c>
      <c r="L70" s="33" t="str">
        <f>IF(IFERROR(L42,0)=0,"", IFERROR(((1-'NHS Input'!$M$5)*L42+('NHS Input'!$M$5)*L42*(1+'NHS Input'!$N$5)^($B$68-2025))*(1+$D50+'Across Lot Input'!$F$13), ""))</f>
        <v/>
      </c>
    </row>
    <row r="71" spans="2:12" x14ac:dyDescent="0.2">
      <c r="B71" s="20" t="str">
        <f>IF(B14=0,"",B14)</f>
        <v/>
      </c>
      <c r="C71" s="32" t="str">
        <f>IF(IFERROR(C43,0)=0,"", IFERROR(((1-'NHS Input'!$M$5)*C43+('NHS Input'!$M$5)*C43*(1+'NHS Input'!$N$5)^($B$68-2025))*(1+$D51+'Across Lot Input'!$F$13), ""))</f>
        <v/>
      </c>
      <c r="D71" s="33" t="str">
        <f>IF(IFERROR(D43,0)=0,"", IFERROR(((1-'NHS Input'!$M$5)*D43+('NHS Input'!$M$5)*D43*(1+'NHS Input'!$N$5)^($B$68-2025))*(1+$D51+'Across Lot Input'!$F$13), ""))</f>
        <v/>
      </c>
      <c r="E71" s="33" t="str">
        <f>IF(IFERROR(E43,0)=0,"", IFERROR(((1-'NHS Input'!$M$5)*E43+('NHS Input'!$M$5)*E43*(1+'NHS Input'!$N$5)^($B$68-2025))*(1+$D51+'Across Lot Input'!$F$13), ""))</f>
        <v/>
      </c>
      <c r="F71" s="33" t="str">
        <f>IF(IFERROR(F43,0)=0,"", IFERROR(((1-'NHS Input'!$M$5)*F43+('NHS Input'!$M$5)*F43*(1+'NHS Input'!$N$5)^($B$68-2025))*(1+$D51+'Across Lot Input'!$F$13), ""))</f>
        <v/>
      </c>
      <c r="G71" s="32" t="str">
        <f>IF(IFERROR(G43,0)=0,"", IFERROR(((1-'NHS Input'!$M$5)*G43+('NHS Input'!$M$5)*G43*(1+'NHS Input'!$N$5)^($B$68-2025))*(1+$D51+'Across Lot Input'!$F$13), ""))</f>
        <v/>
      </c>
      <c r="H71" s="33" t="str">
        <f>IF(IFERROR(H43,0)=0,"", IFERROR(((1-'NHS Input'!$M$5)*H43+('NHS Input'!$M$5)*H43*(1+'NHS Input'!$N$5)^($B$68-2025))*(1+$D51+'Across Lot Input'!$F$13), ""))</f>
        <v/>
      </c>
      <c r="I71" s="33" t="str">
        <f>IF(IFERROR(I43,0)=0,"", IFERROR(((1-'NHS Input'!$M$5)*I43+('NHS Input'!$M$5)*I43*(1+'NHS Input'!$N$5)^($B$68-2025))*(1+$D51+'Across Lot Input'!$F$13), ""))</f>
        <v/>
      </c>
      <c r="J71" s="33" t="str">
        <f>IF(IFERROR(J43,0)=0,"", IFERROR(((1-'NHS Input'!$M$5)*J43+('NHS Input'!$M$5)*J43*(1+'NHS Input'!$N$5)^($B$68-2025))*(1+$D51+'Across Lot Input'!$F$13), ""))</f>
        <v/>
      </c>
      <c r="K71" s="33" t="str">
        <f>IF(IFERROR(K43,0)=0,"", IFERROR(((1-'NHS Input'!$M$5)*K43+('NHS Input'!$M$5)*K43*(1+'NHS Input'!$N$5)^($B$68-2025))*(1+$D51+'Across Lot Input'!$F$13), ""))</f>
        <v/>
      </c>
      <c r="L71" s="33" t="str">
        <f>IF(IFERROR(L43,0)=0,"", IFERROR(((1-'NHS Input'!$M$5)*L43+('NHS Input'!$M$5)*L43*(1+'NHS Input'!$N$5)^($B$68-2025))*(1+$D51+'Across Lot Input'!$F$13), ""))</f>
        <v/>
      </c>
    </row>
    <row r="72" spans="2:12" x14ac:dyDescent="0.2">
      <c r="B72" s="20" t="str">
        <f>IF(B15=0,"",B15)</f>
        <v/>
      </c>
      <c r="C72" s="32" t="str">
        <f>IF(IFERROR(C44,0)=0,"", IFERROR(((1-'NHS Input'!$M$5)*C44+('NHS Input'!$M$5)*C44*(1+'NHS Input'!$N$5)^($B$68-2025))*(1+$D52+'Across Lot Input'!$F$13), ""))</f>
        <v/>
      </c>
      <c r="D72" s="33" t="str">
        <f>IF(IFERROR(D44,0)=0,"", IFERROR(((1-'NHS Input'!$M$5)*D44+('NHS Input'!$M$5)*D44*(1+'NHS Input'!$N$5)^($B$68-2025))*(1+$D52+'Across Lot Input'!$F$13), ""))</f>
        <v/>
      </c>
      <c r="E72" s="33" t="str">
        <f>IF(IFERROR(E44,0)=0,"", IFERROR(((1-'NHS Input'!$M$5)*E44+('NHS Input'!$M$5)*E44*(1+'NHS Input'!$N$5)^($B$68-2025))*(1+$D52+'Across Lot Input'!$F$13), ""))</f>
        <v/>
      </c>
      <c r="F72" s="33" t="str">
        <f>IF(IFERROR(F44,0)=0,"", IFERROR(((1-'NHS Input'!$M$5)*F44+('NHS Input'!$M$5)*F44*(1+'NHS Input'!$N$5)^($B$68-2025))*(1+$D52+'Across Lot Input'!$F$13), ""))</f>
        <v/>
      </c>
      <c r="G72" s="32" t="str">
        <f>IF(IFERROR(G44,0)=0,"", IFERROR(((1-'NHS Input'!$M$5)*G44+('NHS Input'!$M$5)*G44*(1+'NHS Input'!$N$5)^($B$68-2025))*(1+$D52+'Across Lot Input'!$F$13), ""))</f>
        <v/>
      </c>
      <c r="H72" s="33" t="str">
        <f>IF(IFERROR(H44,0)=0,"", IFERROR(((1-'NHS Input'!$M$5)*H44+('NHS Input'!$M$5)*H44*(1+'NHS Input'!$N$5)^($B$68-2025))*(1+$D52+'Across Lot Input'!$F$13), ""))</f>
        <v/>
      </c>
      <c r="I72" s="33" t="str">
        <f>IF(IFERROR(I44,0)=0,"", IFERROR(((1-'NHS Input'!$M$5)*I44+('NHS Input'!$M$5)*I44*(1+'NHS Input'!$N$5)^($B$68-2025))*(1+$D52+'Across Lot Input'!$F$13), ""))</f>
        <v/>
      </c>
      <c r="J72" s="33" t="str">
        <f>IF(IFERROR(J44,0)=0,"", IFERROR(((1-'NHS Input'!$M$5)*J44+('NHS Input'!$M$5)*J44*(1+'NHS Input'!$N$5)^($B$68-2025))*(1+$D52+'Across Lot Input'!$F$13), ""))</f>
        <v/>
      </c>
      <c r="K72" s="33" t="str">
        <f>IF(IFERROR(K44,0)=0,"", IFERROR(((1-'NHS Input'!$M$5)*K44+('NHS Input'!$M$5)*K44*(1+'NHS Input'!$N$5)^($B$68-2025))*(1+$D52+'Across Lot Input'!$F$13), ""))</f>
        <v/>
      </c>
      <c r="L72" s="33" t="str">
        <f>IF(IFERROR(L44,0)=0,"", IFERROR(((1-'NHS Input'!$M$5)*L44+('NHS Input'!$M$5)*L44*(1+'NHS Input'!$N$5)^($B$68-2025))*(1+$D52+'Across Lot Input'!$F$13), ""))</f>
        <v/>
      </c>
    </row>
    <row r="74" spans="2:12" x14ac:dyDescent="0.2">
      <c r="B74" s="31">
        <f>F20</f>
        <v>2028</v>
      </c>
      <c r="C74" s="5" t="str">
        <f>C68</f>
        <v>0-10%</v>
      </c>
      <c r="D74" s="5" t="str">
        <f t="shared" ref="D74:J74" si="9">D68</f>
        <v>10-20%</v>
      </c>
      <c r="E74" s="5" t="str">
        <f t="shared" si="9"/>
        <v>20-30%</v>
      </c>
      <c r="F74" s="5" t="str">
        <f t="shared" si="9"/>
        <v>30-40%</v>
      </c>
      <c r="G74" s="5" t="str">
        <f t="shared" si="9"/>
        <v>40-50%</v>
      </c>
      <c r="H74" s="5" t="str">
        <f t="shared" si="9"/>
        <v>50-60%</v>
      </c>
      <c r="I74" s="5" t="str">
        <f t="shared" si="9"/>
        <v>60-70%</v>
      </c>
      <c r="J74" s="5" t="str">
        <f t="shared" si="9"/>
        <v>70-80%</v>
      </c>
      <c r="K74" s="5" t="str">
        <f t="shared" ref="K74:L74" si="10">K68</f>
        <v>80-90%</v>
      </c>
      <c r="L74" s="5" t="str">
        <f t="shared" si="10"/>
        <v>90-100%</v>
      </c>
    </row>
    <row r="75" spans="2:12" hidden="1" x14ac:dyDescent="0.2">
      <c r="C75" s="21">
        <v>0</v>
      </c>
      <c r="D75" s="21">
        <v>0.1</v>
      </c>
      <c r="E75" s="21">
        <v>0.2</v>
      </c>
      <c r="F75" s="21">
        <v>0.3</v>
      </c>
      <c r="G75" s="21">
        <v>0.4</v>
      </c>
      <c r="H75" s="21">
        <v>0.5</v>
      </c>
      <c r="I75" s="21">
        <v>0.6</v>
      </c>
      <c r="J75" s="21">
        <v>0.7</v>
      </c>
      <c r="K75" s="21">
        <v>0.8</v>
      </c>
      <c r="L75" s="21">
        <v>0.9</v>
      </c>
    </row>
    <row r="76" spans="2:12" x14ac:dyDescent="0.2">
      <c r="B76" s="20" t="str">
        <f>IF(B13=0,"",B13)</f>
        <v/>
      </c>
      <c r="C76" s="32" t="str">
        <f>IF(IFERROR(C42,0)=0,"", IFERROR(((1-'NHS Input'!$M$5)*C42+('NHS Input'!$M$5)*C42*(1+'NHS Input'!$N$5)^($B$74-2025))*(1+$D50+'Across Lot Input'!$G$13), ""))</f>
        <v/>
      </c>
      <c r="D76" s="33" t="str">
        <f>IF(IFERROR(D42,0)=0,"", IFERROR(((1-'NHS Input'!$M$5)*D42+('NHS Input'!$M$5)*D42*(1+'NHS Input'!$N$5)^($B$74-2025))*(1+$D50+'Across Lot Input'!$G$13), ""))</f>
        <v/>
      </c>
      <c r="E76" s="33" t="str">
        <f>IF(IFERROR(E42,0)=0,"", IFERROR(((1-'NHS Input'!$M$5)*E42+('NHS Input'!$M$5)*E42*(1+'NHS Input'!$N$5)^($B$74-2025))*(1+$D50+'Across Lot Input'!$G$13), ""))</f>
        <v/>
      </c>
      <c r="F76" s="33" t="str">
        <f>IF(IFERROR(F42,0)=0,"", IFERROR(((1-'NHS Input'!$M$5)*F42+('NHS Input'!$M$5)*F42*(1+'NHS Input'!$N$5)^($B$74-2025))*(1+$D50+'Across Lot Input'!$G$13), ""))</f>
        <v/>
      </c>
      <c r="G76" s="32" t="str">
        <f>IF(IFERROR(G42,0)=0,"", IFERROR(((1-'NHS Input'!$M$5)*G42+('NHS Input'!$M$5)*G42*(1+'NHS Input'!$N$5)^($B$74-2025))*(1+$D50+'Across Lot Input'!$G$13), ""))</f>
        <v/>
      </c>
      <c r="H76" s="33" t="str">
        <f>IF(IFERROR(H42,0)=0,"", IFERROR(((1-'NHS Input'!$M$5)*H42+('NHS Input'!$M$5)*H42*(1+'NHS Input'!$N$5)^($B$74-2025))*(1+$D50+'Across Lot Input'!$G$13), ""))</f>
        <v/>
      </c>
      <c r="I76" s="33" t="str">
        <f>IF(IFERROR(I42,0)=0,"", IFERROR(((1-'NHS Input'!$M$5)*I42+('NHS Input'!$M$5)*I42*(1+'NHS Input'!$N$5)^($B$74-2025))*(1+$D50+'Across Lot Input'!$G$13), ""))</f>
        <v/>
      </c>
      <c r="J76" s="33" t="str">
        <f>IF(IFERROR(J42,0)=0,"", IFERROR(((1-'NHS Input'!$M$5)*J42+('NHS Input'!$M$5)*J42*(1+'NHS Input'!$N$5)^($B$74-2025))*(1+$D50+'Across Lot Input'!$G$13), ""))</f>
        <v/>
      </c>
      <c r="K76" s="33" t="str">
        <f>IF(IFERROR(K42,0)=0,"", IFERROR(((1-'NHS Input'!$M$5)*K42+('NHS Input'!$M$5)*K42*(1+'NHS Input'!$N$5)^($B$74-2025))*(1+$D50+'Across Lot Input'!$G$13), ""))</f>
        <v/>
      </c>
      <c r="L76" s="33" t="str">
        <f>IF(IFERROR(L42,0)=0,"", IFERROR(((1-'NHS Input'!$M$5)*L42+('NHS Input'!$M$5)*L42*(1+'NHS Input'!$N$5)^($B$74-2025))*(1+$D50+'Across Lot Input'!$G$13), ""))</f>
        <v/>
      </c>
    </row>
    <row r="77" spans="2:12" x14ac:dyDescent="0.2">
      <c r="B77" s="20" t="str">
        <f t="shared" ref="B77:B78" si="11">IF(B14=0,"",B14)</f>
        <v/>
      </c>
      <c r="C77" s="32" t="str">
        <f>IF(IFERROR(C43,0)=0,"", IFERROR(((1-'NHS Input'!$M$5)*C43+('NHS Input'!$M$5)*C43*(1+'NHS Input'!$N$5)^($B$74-2025))*(1+$D51+'Across Lot Input'!$G$13), ""))</f>
        <v/>
      </c>
      <c r="D77" s="33" t="str">
        <f>IF(IFERROR(D43,0)=0,"", IFERROR(((1-'NHS Input'!$M$5)*D43+('NHS Input'!$M$5)*D43*(1+'NHS Input'!$N$5)^($B$74-2025))*(1+$D51+'Across Lot Input'!$G$13), ""))</f>
        <v/>
      </c>
      <c r="E77" s="33" t="str">
        <f>IF(IFERROR(E43,0)=0,"", IFERROR(((1-'NHS Input'!$M$5)*E43+('NHS Input'!$M$5)*E43*(1+'NHS Input'!$N$5)^($B$74-2025))*(1+$D51+'Across Lot Input'!$G$13), ""))</f>
        <v/>
      </c>
      <c r="F77" s="33" t="str">
        <f>IF(IFERROR(F43,0)=0,"", IFERROR(((1-'NHS Input'!$M$5)*F43+('NHS Input'!$M$5)*F43*(1+'NHS Input'!$N$5)^($B$74-2025))*(1+$D51+'Across Lot Input'!$G$13), ""))</f>
        <v/>
      </c>
      <c r="G77" s="32" t="str">
        <f>IF(IFERROR(G43,0)=0,"", IFERROR(((1-'NHS Input'!$M$5)*G43+('NHS Input'!$M$5)*G43*(1+'NHS Input'!$N$5)^($B$74-2025))*(1+$D51+'Across Lot Input'!$G$13), ""))</f>
        <v/>
      </c>
      <c r="H77" s="33" t="str">
        <f>IF(IFERROR(H43,0)=0,"", IFERROR(((1-'NHS Input'!$M$5)*H43+('NHS Input'!$M$5)*H43*(1+'NHS Input'!$N$5)^($B$74-2025))*(1+$D51+'Across Lot Input'!$G$13), ""))</f>
        <v/>
      </c>
      <c r="I77" s="33" t="str">
        <f>IF(IFERROR(I43,0)=0,"", IFERROR(((1-'NHS Input'!$M$5)*I43+('NHS Input'!$M$5)*I43*(1+'NHS Input'!$N$5)^($B$74-2025))*(1+$D51+'Across Lot Input'!$G$13), ""))</f>
        <v/>
      </c>
      <c r="J77" s="33" t="str">
        <f>IF(IFERROR(J43,0)=0,"", IFERROR(((1-'NHS Input'!$M$5)*J43+('NHS Input'!$M$5)*J43*(1+'NHS Input'!$N$5)^($B$74-2025))*(1+$D51+'Across Lot Input'!$G$13), ""))</f>
        <v/>
      </c>
      <c r="K77" s="33" t="str">
        <f>IF(IFERROR(K43,0)=0,"", IFERROR(((1-'NHS Input'!$M$5)*K43+('NHS Input'!$M$5)*K43*(1+'NHS Input'!$N$5)^($B$74-2025))*(1+$D51+'Across Lot Input'!$G$13), ""))</f>
        <v/>
      </c>
      <c r="L77" s="33" t="str">
        <f>IF(IFERROR(L43,0)=0,"", IFERROR(((1-'NHS Input'!$M$5)*L43+('NHS Input'!$M$5)*L43*(1+'NHS Input'!$N$5)^($B$74-2025))*(1+$D51+'Across Lot Input'!$G$13), ""))</f>
        <v/>
      </c>
    </row>
    <row r="78" spans="2:12" x14ac:dyDescent="0.2">
      <c r="B78" s="20" t="str">
        <f t="shared" si="11"/>
        <v/>
      </c>
      <c r="C78" s="32" t="str">
        <f>IF(IFERROR(C44,0)=0,"", IFERROR(((1-'NHS Input'!$M$5)*C44+('NHS Input'!$M$5)*C44*(1+'NHS Input'!$N$5)^($B$74-2025))*(1+$D52+'Across Lot Input'!$G$13), ""))</f>
        <v/>
      </c>
      <c r="D78" s="33" t="str">
        <f>IF(IFERROR(D44,0)=0,"", IFERROR(((1-'NHS Input'!$M$5)*D44+('NHS Input'!$M$5)*D44*(1+'NHS Input'!$N$5)^($B$74-2025))*(1+$D52+'Across Lot Input'!$G$13), ""))</f>
        <v/>
      </c>
      <c r="E78" s="33" t="str">
        <f>IF(IFERROR(E44,0)=0,"", IFERROR(((1-'NHS Input'!$M$5)*E44+('NHS Input'!$M$5)*E44*(1+'NHS Input'!$N$5)^($B$74-2025))*(1+$D52+'Across Lot Input'!$G$13), ""))</f>
        <v/>
      </c>
      <c r="F78" s="33" t="str">
        <f>IF(IFERROR(F44,0)=0,"", IFERROR(((1-'NHS Input'!$M$5)*F44+('NHS Input'!$M$5)*F44*(1+'NHS Input'!$N$5)^($B$74-2025))*(1+$D52+'Across Lot Input'!$G$13), ""))</f>
        <v/>
      </c>
      <c r="G78" s="32" t="str">
        <f>IF(IFERROR(G44,0)=0,"", IFERROR(((1-'NHS Input'!$M$5)*G44+('NHS Input'!$M$5)*G44*(1+'NHS Input'!$N$5)^($B$74-2025))*(1+$D52+'Across Lot Input'!$G$13), ""))</f>
        <v/>
      </c>
      <c r="H78" s="33" t="str">
        <f>IF(IFERROR(H44,0)=0,"", IFERROR(((1-'NHS Input'!$M$5)*H44+('NHS Input'!$M$5)*H44*(1+'NHS Input'!$N$5)^($B$74-2025))*(1+$D52+'Across Lot Input'!$G$13), ""))</f>
        <v/>
      </c>
      <c r="I78" s="33" t="str">
        <f>IF(IFERROR(I44,0)=0,"", IFERROR(((1-'NHS Input'!$M$5)*I44+('NHS Input'!$M$5)*I44*(1+'NHS Input'!$N$5)^($B$74-2025))*(1+$D52+'Across Lot Input'!$G$13), ""))</f>
        <v/>
      </c>
      <c r="J78" s="33" t="str">
        <f>IF(IFERROR(J44,0)=0,"", IFERROR(((1-'NHS Input'!$M$5)*J44+('NHS Input'!$M$5)*J44*(1+'NHS Input'!$N$5)^($B$74-2025))*(1+$D52+'Across Lot Input'!$G$13), ""))</f>
        <v/>
      </c>
      <c r="K78" s="33" t="str">
        <f>IF(IFERROR(K44,0)=0,"", IFERROR(((1-'NHS Input'!$M$5)*K44+('NHS Input'!$M$5)*K44*(1+'NHS Input'!$N$5)^($B$74-2025))*(1+$D52+'Across Lot Input'!$G$13), ""))</f>
        <v/>
      </c>
      <c r="L78" s="33" t="str">
        <f>IF(IFERROR(L44,0)=0,"", IFERROR(((1-'NHS Input'!$M$5)*L44+('NHS Input'!$M$5)*L44*(1+'NHS Input'!$N$5)^($B$74-2025))*(1+$D52+'Across Lot Input'!$G$13), ""))</f>
        <v/>
      </c>
    </row>
    <row r="80" spans="2:12" x14ac:dyDescent="0.2">
      <c r="B80" s="31" t="s">
        <v>85</v>
      </c>
      <c r="C80" s="5" t="str">
        <f>C74</f>
        <v>0-10%</v>
      </c>
      <c r="D80" s="5" t="str">
        <f t="shared" ref="D80:J80" si="12">D74</f>
        <v>10-20%</v>
      </c>
      <c r="E80" s="5" t="str">
        <f t="shared" si="12"/>
        <v>20-30%</v>
      </c>
      <c r="F80" s="5" t="str">
        <f t="shared" si="12"/>
        <v>30-40%</v>
      </c>
      <c r="G80" s="5" t="str">
        <f t="shared" si="12"/>
        <v>40-50%</v>
      </c>
      <c r="H80" s="5" t="str">
        <f t="shared" si="12"/>
        <v>50-60%</v>
      </c>
      <c r="I80" s="5" t="str">
        <f t="shared" si="12"/>
        <v>60-70%</v>
      </c>
      <c r="J80" s="5" t="str">
        <f t="shared" si="12"/>
        <v>70-80%</v>
      </c>
      <c r="K80" s="5" t="str">
        <f t="shared" ref="K80:L80" si="13">K74</f>
        <v>80-90%</v>
      </c>
      <c r="L80" s="5" t="str">
        <f t="shared" si="13"/>
        <v>90-100%</v>
      </c>
    </row>
    <row r="81" spans="2:12" hidden="1" x14ac:dyDescent="0.2">
      <c r="C81" s="21">
        <v>0</v>
      </c>
      <c r="D81" s="21">
        <v>0.1</v>
      </c>
      <c r="E81" s="21">
        <v>0.2</v>
      </c>
      <c r="F81" s="21">
        <v>0.3</v>
      </c>
      <c r="G81" s="21">
        <v>0.4</v>
      </c>
      <c r="H81" s="21">
        <v>0.5</v>
      </c>
      <c r="I81" s="21">
        <v>0.6</v>
      </c>
      <c r="J81" s="21">
        <v>0.7</v>
      </c>
      <c r="K81" s="21">
        <v>0.8</v>
      </c>
      <c r="L81" s="21">
        <v>0.9</v>
      </c>
    </row>
    <row r="82" spans="2:12" x14ac:dyDescent="0.2">
      <c r="B82" s="20" t="str">
        <f>IF(B13=0,"",B13)</f>
        <v/>
      </c>
      <c r="C82" s="32" t="str">
        <f>IFERROR((C58*$C$21+C64*$D$21+C70*$E$21+C76*$F$21)/SUM($C$21:$F$21), "")</f>
        <v/>
      </c>
      <c r="D82" s="33" t="str">
        <f t="shared" ref="D82:L82" si="14">IFERROR((D58*$C$21+D64*$D$21+D70*$E$21+D76*$F$21)/SUM($C$21:$F$21), "")</f>
        <v/>
      </c>
      <c r="E82" s="33" t="str">
        <f t="shared" si="14"/>
        <v/>
      </c>
      <c r="F82" s="33" t="str">
        <f t="shared" si="14"/>
        <v/>
      </c>
      <c r="G82" s="32" t="str">
        <f t="shared" si="14"/>
        <v/>
      </c>
      <c r="H82" s="33" t="str">
        <f t="shared" si="14"/>
        <v/>
      </c>
      <c r="I82" s="33" t="str">
        <f t="shared" si="14"/>
        <v/>
      </c>
      <c r="J82" s="33" t="str">
        <f t="shared" si="14"/>
        <v/>
      </c>
      <c r="K82" s="33" t="str">
        <f t="shared" si="14"/>
        <v/>
      </c>
      <c r="L82" s="33" t="str">
        <f t="shared" si="14"/>
        <v/>
      </c>
    </row>
    <row r="83" spans="2:12" x14ac:dyDescent="0.2">
      <c r="B83" s="20" t="str">
        <f t="shared" ref="B83:B84" si="15">IF(B14=0,"",B14)</f>
        <v/>
      </c>
      <c r="C83" s="32" t="str">
        <f t="shared" ref="C83" si="16">IFERROR((C59*$C$21+C65*$D$21+C71*$E$21+C77*$F$21)/SUM($C$21:$F$21), "")</f>
        <v/>
      </c>
      <c r="D83" s="33" t="str">
        <f t="shared" ref="D83:L83" si="17">IFERROR((D59*$C$21+D65*$D$21+D71*$E$21+D77*$F$21)/SUM($C$21:$F$21), "")</f>
        <v/>
      </c>
      <c r="E83" s="33" t="str">
        <f t="shared" si="17"/>
        <v/>
      </c>
      <c r="F83" s="33" t="str">
        <f t="shared" si="17"/>
        <v/>
      </c>
      <c r="G83" s="32" t="str">
        <f t="shared" si="17"/>
        <v/>
      </c>
      <c r="H83" s="33" t="str">
        <f t="shared" si="17"/>
        <v/>
      </c>
      <c r="I83" s="33" t="str">
        <f t="shared" si="17"/>
        <v/>
      </c>
      <c r="J83" s="33" t="str">
        <f t="shared" si="17"/>
        <v/>
      </c>
      <c r="K83" s="33" t="str">
        <f t="shared" si="17"/>
        <v/>
      </c>
      <c r="L83" s="33" t="str">
        <f t="shared" si="17"/>
        <v/>
      </c>
    </row>
    <row r="84" spans="2:12" x14ac:dyDescent="0.2">
      <c r="B84" s="20" t="str">
        <f t="shared" si="15"/>
        <v/>
      </c>
      <c r="C84" s="32" t="str">
        <f t="shared" ref="C84" si="18">IFERROR((C60*$C$21+C66*$D$21+C72*$E$21+C78*$F$21)/SUM($C$21:$F$21), "")</f>
        <v/>
      </c>
      <c r="D84" s="33" t="str">
        <f t="shared" ref="D84:L84" si="19">IFERROR((D60*$C$21+D66*$D$21+D72*$E$21+D78*$F$21)/SUM($C$21:$F$21), "")</f>
        <v/>
      </c>
      <c r="E84" s="33" t="str">
        <f t="shared" si="19"/>
        <v/>
      </c>
      <c r="F84" s="33" t="str">
        <f t="shared" si="19"/>
        <v/>
      </c>
      <c r="G84" s="32" t="str">
        <f t="shared" si="19"/>
        <v/>
      </c>
      <c r="H84" s="33" t="str">
        <f t="shared" si="19"/>
        <v/>
      </c>
      <c r="I84" s="33" t="str">
        <f t="shared" si="19"/>
        <v/>
      </c>
      <c r="J84" s="33" t="str">
        <f t="shared" si="19"/>
        <v/>
      </c>
      <c r="K84" s="33" t="str">
        <f t="shared" si="19"/>
        <v/>
      </c>
      <c r="L84" s="33" t="str">
        <f t="shared" si="19"/>
        <v/>
      </c>
    </row>
    <row r="86" spans="2:12" ht="24.95" customHeight="1" x14ac:dyDescent="0.25">
      <c r="B86" s="10" t="str">
        <f>"Validity check for " &amp; B4</f>
        <v>Validity check for Lot 4 - SCIg</v>
      </c>
      <c r="C86" s="9"/>
      <c r="D86" s="9"/>
      <c r="E86" s="9"/>
      <c r="F86" s="9"/>
      <c r="G86" s="9"/>
      <c r="H86" s="9"/>
      <c r="I86" s="9"/>
      <c r="J86" s="9"/>
      <c r="K86" s="9"/>
      <c r="L86" s="9"/>
    </row>
    <row r="88" spans="2:12" s="27" customFormat="1" x14ac:dyDescent="0.2">
      <c r="B88" s="58" t="str">
        <f>IF(OR(B13&lt;&gt;"", B14&lt;&gt;"", B15&lt;&gt;""),
    IF(OR(F13&lt;&gt;"", F14&lt;&gt;"", F15&lt;&gt;"", H28&lt;&gt;"", H29&lt;&gt;"", H30&lt;&gt;"", D34&lt;&gt;"", D35&lt;&gt;"", D36&lt;&gt;"", C45&lt;&gt;"", D45&lt;&gt;"", E45&lt;&gt;"", F45&lt;&gt;"", G45&lt;&gt;"", H45&lt;&gt;"", I45&lt;&gt;"", J45&lt;&gt;"", K45&lt;&gt;"", L45&lt;&gt;"", E50&lt;&gt;"", E51&lt;&gt;"", E52&lt;&gt;"",D8&lt;&gt;"", C24&lt;&gt;""),
        "Quote is not valid. Please fill out all relevant cells.",
        "Quote is valid."),
    "")&amp; IF(F12&lt;&gt;"", "Please enter a brand name.", "")</f>
        <v>Please enter a brand name.</v>
      </c>
    </row>
    <row r="89" spans="2:12" s="27" customFormat="1" x14ac:dyDescent="0.2"/>
    <row r="90" spans="2:12" s="27" customFormat="1" x14ac:dyDescent="0.2"/>
  </sheetData>
  <sheetProtection algorithmName="SHA-512" hashValue="UaSfWwLFISP68YsoV9SCFhIN7jU/lebvb4rE22kOPHadFDXdDhVjyR/vxKNE8tgrdz/h6ZXk5C+k7OrmEJXsAw==" saltValue="tGM7EwOaUryyaVcakrz7lQ==" spinCount="100000" sheet="1" objects="1" scenarios="1"/>
  <mergeCells count="1">
    <mergeCell ref="B23:F23"/>
  </mergeCells>
  <conditionalFormatting sqref="B88">
    <cfRule type="cellIs" dxfId="56" priority="4" operator="equal">
      <formula>"Quote is valid."</formula>
    </cfRule>
  </conditionalFormatting>
  <conditionalFormatting sqref="C42:L42">
    <cfRule type="expression" dxfId="55" priority="19">
      <formula>C$41&gt;$G$28</formula>
    </cfRule>
  </conditionalFormatting>
  <conditionalFormatting sqref="C43:L43">
    <cfRule type="expression" dxfId="54" priority="18">
      <formula>C$41&gt;$G$29</formula>
    </cfRule>
  </conditionalFormatting>
  <conditionalFormatting sqref="C44:L44">
    <cfRule type="expression" dxfId="53" priority="17">
      <formula>C$41&gt;$G$30</formula>
    </cfRule>
  </conditionalFormatting>
  <conditionalFormatting sqref="C58:L58">
    <cfRule type="expression" dxfId="52" priority="16">
      <formula>C$41&gt;$G$28</formula>
    </cfRule>
  </conditionalFormatting>
  <conditionalFormatting sqref="C59:L59">
    <cfRule type="expression" dxfId="51" priority="15">
      <formula>C$41&gt;$G$29</formula>
    </cfRule>
  </conditionalFormatting>
  <conditionalFormatting sqref="C60:L60">
    <cfRule type="expression" dxfId="50" priority="14">
      <formula>C$41&gt;$G$30</formula>
    </cfRule>
  </conditionalFormatting>
  <conditionalFormatting sqref="C64:L64">
    <cfRule type="expression" dxfId="49" priority="13">
      <formula>C$41&gt;$G$28</formula>
    </cfRule>
  </conditionalFormatting>
  <conditionalFormatting sqref="C65:L65">
    <cfRule type="expression" dxfId="48" priority="12">
      <formula>C$41&gt;$G$29</formula>
    </cfRule>
  </conditionalFormatting>
  <conditionalFormatting sqref="C66:L66">
    <cfRule type="expression" dxfId="47" priority="11">
      <formula>C$41&gt;$G$30</formula>
    </cfRule>
  </conditionalFormatting>
  <conditionalFormatting sqref="C70:L70">
    <cfRule type="expression" dxfId="46" priority="10">
      <formula>C$41&gt;$G$28</formula>
    </cfRule>
  </conditionalFormatting>
  <conditionalFormatting sqref="C71:L71">
    <cfRule type="expression" dxfId="45" priority="9">
      <formula>C$41&gt;$G$29</formula>
    </cfRule>
  </conditionalFormatting>
  <conditionalFormatting sqref="C72:L72">
    <cfRule type="expression" dxfId="44" priority="8">
      <formula>C$41&gt;$G$30</formula>
    </cfRule>
  </conditionalFormatting>
  <conditionalFormatting sqref="C76:L76">
    <cfRule type="expression" dxfId="43" priority="7">
      <formula>C$41&gt;$G$28</formula>
    </cfRule>
  </conditionalFormatting>
  <conditionalFormatting sqref="C77:L77">
    <cfRule type="expression" dxfId="42" priority="6">
      <formula>C$41&gt;$G$29</formula>
    </cfRule>
  </conditionalFormatting>
  <conditionalFormatting sqref="C78:L78">
    <cfRule type="expression" dxfId="41" priority="5">
      <formula>C$41&gt;$G$30</formula>
    </cfRule>
  </conditionalFormatting>
  <conditionalFormatting sqref="C82:L82">
    <cfRule type="expression" dxfId="40" priority="3">
      <formula>C$41&gt;$G$28</formula>
    </cfRule>
  </conditionalFormatting>
  <conditionalFormatting sqref="C83:L83">
    <cfRule type="expression" dxfId="39" priority="2">
      <formula>C$41&gt;$G$29</formula>
    </cfRule>
  </conditionalFormatting>
  <conditionalFormatting sqref="C84:L84">
    <cfRule type="expression" dxfId="38" priority="1">
      <formula>C$41&gt;$G$30</formula>
    </cfRule>
  </conditionalFormatting>
  <dataValidations count="4">
    <dataValidation type="decimal" allowBlank="1" showInputMessage="1" showErrorMessage="1" error="Please enter a valid minimum attractive award percentage" sqref="C34:C36" xr:uid="{B5B4430F-19C4-45FF-852B-6BE7E58EDE7A}">
      <formula1>0</formula1>
      <formula2>0.1</formula2>
    </dataValidation>
    <dataValidation type="list" operator="greaterThanOrEqual" allowBlank="1" showInputMessage="1" showErrorMessage="1" sqref="C50:C52" xr:uid="{40C5A402-F8D0-47B8-A0C6-4DA161A44E13}">
      <formula1>"3 months, 4 months, 5 months, 6 months"</formula1>
    </dataValidation>
    <dataValidation type="list" allowBlank="1" showInputMessage="1" showErrorMessage="1" sqref="B24" xr:uid="{090BDDFA-74B1-4E34-91C2-4BA6BFC9ED28}">
      <formula1>"yes, no"</formula1>
    </dataValidation>
    <dataValidation type="decimal" operator="greaterThanOrEqual" allowBlank="1" showInputMessage="1" showErrorMessage="1" sqref="C28:F30 C42:L44 D13:D15" xr:uid="{0E3E5918-950F-4B13-8173-F4163DD452ED}">
      <formula1>0</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1A94B-A037-452A-B95D-FC4510B51146}">
  <sheetPr codeName="Sheet8">
    <tabColor theme="5"/>
  </sheetPr>
  <dimension ref="B2:L90"/>
  <sheetViews>
    <sheetView showGridLines="0" zoomScale="80" zoomScaleNormal="80" workbookViewId="0"/>
  </sheetViews>
  <sheetFormatPr defaultRowHeight="14.25" x14ac:dyDescent="0.2"/>
  <cols>
    <col min="1" max="1" width="3.625" customWidth="1"/>
    <col min="2" max="12" width="27.625" customWidth="1"/>
    <col min="16382" max="16384" width="9" bestFit="1" customWidth="1"/>
  </cols>
  <sheetData>
    <row r="2" spans="2:12" s="27" customFormat="1" ht="35.1" customHeight="1" x14ac:dyDescent="0.2">
      <c r="B2" s="18" t="s">
        <v>43</v>
      </c>
      <c r="C2" s="19"/>
      <c r="D2" s="19"/>
      <c r="E2" s="19"/>
      <c r="F2" s="19"/>
      <c r="G2" s="18"/>
      <c r="H2" s="18"/>
      <c r="I2" s="18"/>
      <c r="J2" s="18"/>
      <c r="K2" s="18"/>
      <c r="L2" s="18"/>
    </row>
    <row r="4" spans="2:12" ht="24.95" customHeight="1" thickBot="1" x14ac:dyDescent="0.3">
      <c r="B4" s="15" t="s">
        <v>41</v>
      </c>
      <c r="C4" s="12"/>
      <c r="D4" s="12"/>
      <c r="E4" s="12"/>
      <c r="F4" s="12"/>
      <c r="G4" s="12"/>
      <c r="H4" s="12"/>
      <c r="I4" s="12"/>
      <c r="J4" s="12"/>
      <c r="K4" s="12"/>
      <c r="L4" s="12"/>
    </row>
    <row r="5" spans="2:12" ht="5.0999999999999996" customHeight="1" thickTop="1" x14ac:dyDescent="0.2"/>
    <row r="6" spans="2:12" ht="24.95" customHeight="1" thickBot="1" x14ac:dyDescent="0.3">
      <c r="B6" s="14" t="s">
        <v>77</v>
      </c>
      <c r="C6" s="6"/>
      <c r="D6" s="6"/>
      <c r="E6" s="6"/>
      <c r="F6" s="6"/>
      <c r="G6" s="6"/>
      <c r="H6" s="6"/>
      <c r="I6" s="6"/>
      <c r="J6" s="6"/>
      <c r="K6" s="6"/>
      <c r="L6" s="6"/>
    </row>
    <row r="7" spans="2:12" ht="5.0999999999999996" customHeight="1" x14ac:dyDescent="0.2"/>
    <row r="8" spans="2:12" ht="15" x14ac:dyDescent="0.2">
      <c r="B8" s="11" t="s">
        <v>78</v>
      </c>
      <c r="C8" s="42"/>
      <c r="D8" s="34" t="str">
        <f>IF(C8="", "Please enter a valid supplier name.", "")</f>
        <v>Please enter a valid supplier name.</v>
      </c>
    </row>
    <row r="10" spans="2:12" ht="24.95" customHeight="1" thickBot="1" x14ac:dyDescent="0.3">
      <c r="B10" s="14" t="s">
        <v>22</v>
      </c>
      <c r="C10" s="6"/>
      <c r="D10" s="6"/>
      <c r="E10" s="6"/>
      <c r="F10" s="6"/>
      <c r="G10" s="6"/>
      <c r="H10" s="6"/>
      <c r="I10" s="6"/>
      <c r="J10" s="6"/>
      <c r="K10" s="6"/>
      <c r="L10" s="6"/>
    </row>
    <row r="11" spans="2:12" ht="5.0999999999999996" customHeight="1" x14ac:dyDescent="0.2"/>
    <row r="12" spans="2:12" ht="15" x14ac:dyDescent="0.2">
      <c r="B12" s="11" t="s">
        <v>23</v>
      </c>
      <c r="C12" s="17" t="s">
        <v>24</v>
      </c>
      <c r="D12" s="17" t="s">
        <v>55</v>
      </c>
      <c r="F12" s="57" t="str">
        <f>IF(AND(B13="", B14="", B15=""), "Please enter a valid brand name.", "")</f>
        <v>Please enter a valid brand name.</v>
      </c>
    </row>
    <row r="13" spans="2:12" ht="15" customHeight="1" x14ac:dyDescent="0.2">
      <c r="B13" s="42"/>
      <c r="C13" s="43"/>
      <c r="D13" s="22"/>
      <c r="F13" s="34" t="str">
        <f>IF(AND(B13&lt;&gt;"",OR(C13="",D13=""))," Please enter all product details for "&amp;B13 &amp; ". ","") &amp; IF(AND(D13&lt;&gt;"", MAX(C42:G42)&gt;0, D13&gt;MAX(C42:G42)), "The Reserve Price must be no greater than the highest price offered for any market share band.", "")</f>
        <v/>
      </c>
    </row>
    <row r="14" spans="2:12" ht="15" customHeight="1" x14ac:dyDescent="0.2">
      <c r="B14" s="42"/>
      <c r="C14" s="43"/>
      <c r="D14" s="22"/>
      <c r="F14" s="34" t="str">
        <f>IF(AND(B14&lt;&gt;"",OR(C14="",D14=""))," Please enter all product details for "&amp;B14 &amp; ". ","") &amp; IF(AND(D14&lt;&gt;"", MAX(C43:G43)&gt;0, D14&gt;MAX(C43:G43)), "The Reserve Price must be no greater than the highest price offered for any market share band.", "")</f>
        <v/>
      </c>
    </row>
    <row r="15" spans="2:12" ht="15" customHeight="1" x14ac:dyDescent="0.2">
      <c r="B15" s="42"/>
      <c r="C15" s="43"/>
      <c r="D15" s="22"/>
      <c r="F15" s="34" t="str">
        <f t="shared" ref="F15" si="0">IF(AND(B15&lt;&gt;"",OR(C15="",D15=""))," Please enter all product details for "&amp;B15 &amp; ". ","") &amp; IF(AND(D15&lt;&gt;"", MAX(C44:G44)&gt;0, D15&gt;MAX(C44:G44)), "The Reserve Price must be no greater than the highest price offered for any market share band.", "")</f>
        <v/>
      </c>
    </row>
    <row r="16" spans="2:12" ht="81" customHeight="1" x14ac:dyDescent="0.2"/>
    <row r="17" spans="2:12" ht="24.95" customHeight="1" x14ac:dyDescent="0.25">
      <c r="B17" s="10" t="s">
        <v>25</v>
      </c>
      <c r="C17" s="9"/>
      <c r="D17" s="9"/>
      <c r="E17" s="9"/>
      <c r="F17" s="9"/>
      <c r="G17" s="9"/>
      <c r="H17" s="9"/>
      <c r="I17" s="9"/>
      <c r="J17" s="9"/>
      <c r="K17" s="9"/>
      <c r="L17" s="9"/>
    </row>
    <row r="18" spans="2:12" ht="5.0999999999999996" customHeight="1" x14ac:dyDescent="0.2"/>
    <row r="19" spans="2:12" ht="15" customHeight="1" thickBot="1" x14ac:dyDescent="0.3">
      <c r="B19" s="13" t="s">
        <v>49</v>
      </c>
      <c r="D19" s="8"/>
      <c r="E19" s="8"/>
      <c r="F19" s="8"/>
      <c r="G19" s="8"/>
    </row>
    <row r="20" spans="2:12" ht="15" customHeight="1" thickTop="1" x14ac:dyDescent="0.2">
      <c r="C20" s="1">
        <v>2025</v>
      </c>
      <c r="D20" s="1">
        <v>2026</v>
      </c>
      <c r="E20" s="1">
        <v>2027</v>
      </c>
      <c r="F20" s="1">
        <v>2028</v>
      </c>
    </row>
    <row r="21" spans="2:12" ht="15" customHeight="1" x14ac:dyDescent="0.2">
      <c r="B21" s="20" t="s">
        <v>47</v>
      </c>
      <c r="C21" s="4">
        <f>INDEX('NHS Input'!$D$36:$H$42,MATCH($B$4,'NHS Input'!$B$36:$B$42,0),MATCH(C20,'NHS Input'!$D$35:$G$35,0))</f>
        <v>138968.2212</v>
      </c>
      <c r="D21" s="4">
        <f>INDEX('NHS Input'!$D$36:$H$42,MATCH($B$4,'NHS Input'!$B$36:$B$42,0),MATCH(D20,'NHS Input'!$D$35:$G$35,0))</f>
        <v>202531.62950272002</v>
      </c>
      <c r="E21" s="4">
        <f>INDEX('NHS Input'!$D$36:$H$42,MATCH($B$4,'NHS Input'!$B$36:$B$42,0),MATCH(E20,'NHS Input'!$D$35:$G$35,0))</f>
        <v>221635.33667058029</v>
      </c>
      <c r="F21" s="4">
        <f>INDEX('NHS Input'!$D$36:$H$42,MATCH($B$4,'NHS Input'!$B$36:$B$42,0),MATCH(F20,'NHS Input'!$D$35:$G$35,0))</f>
        <v>242813.44451684249</v>
      </c>
    </row>
    <row r="22" spans="2:12" ht="13.5" customHeight="1" x14ac:dyDescent="0.2"/>
    <row r="23" spans="2:12" ht="29.25" hidden="1" customHeight="1" x14ac:dyDescent="0.25">
      <c r="E23" s="8"/>
      <c r="F23" s="8"/>
      <c r="G23" s="8"/>
    </row>
    <row r="24" spans="2:12" ht="15" hidden="1" customHeight="1" x14ac:dyDescent="0.2"/>
    <row r="25" spans="2:12" ht="13.5" hidden="1" customHeight="1" x14ac:dyDescent="0.2"/>
    <row r="26" spans="2:12" ht="24.95" customHeight="1" thickBot="1" x14ac:dyDescent="0.3">
      <c r="B26" s="13" t="s">
        <v>87</v>
      </c>
      <c r="D26" s="8"/>
      <c r="E26" s="8"/>
      <c r="F26" s="8"/>
      <c r="G26" s="8"/>
    </row>
    <row r="27" spans="2:12" ht="15" thickTop="1" x14ac:dyDescent="0.2">
      <c r="C27" s="1" t="s">
        <v>3</v>
      </c>
      <c r="D27" s="1" t="s">
        <v>4</v>
      </c>
      <c r="E27" s="1" t="s">
        <v>5</v>
      </c>
      <c r="F27" s="1" t="s">
        <v>6</v>
      </c>
      <c r="G27" s="3" t="s">
        <v>7</v>
      </c>
    </row>
    <row r="28" spans="2:12" ht="15" customHeight="1" x14ac:dyDescent="0.2">
      <c r="B28" s="20" t="str">
        <f>IF(B13=0,"",B13)</f>
        <v/>
      </c>
      <c r="C28" s="23"/>
      <c r="D28" s="23"/>
      <c r="E28" s="23"/>
      <c r="F28" s="23"/>
      <c r="G28" s="80" cm="1">
        <f t="array" ref="G28">IFERROR(MIN(C28:F28/(110%*$C$21:$F$21),100%),"")</f>
        <v>0</v>
      </c>
      <c r="H28" s="34" t="str">
        <f>IF(AND(B28&lt;&gt;"", OR(C28="",D28="", E28="", F28="")), "Please enter available capacity for all years", "")</f>
        <v/>
      </c>
    </row>
    <row r="29" spans="2:12" ht="15" customHeight="1" x14ac:dyDescent="0.2">
      <c r="B29" s="20" t="str">
        <f>IF(B14=0,"",B14)</f>
        <v/>
      </c>
      <c r="C29" s="23"/>
      <c r="D29" s="23"/>
      <c r="E29" s="23"/>
      <c r="F29" s="23"/>
      <c r="G29" s="80" cm="1">
        <f t="array" ref="G29">IFERROR(MIN(C29:F29/(110%*$C$21:$F$21),100%),"")</f>
        <v>0</v>
      </c>
      <c r="H29" s="34" t="str">
        <f t="shared" ref="H29:H30" si="1">IF(AND(B29&lt;&gt;"", OR(C29="",D29="", E29="", F29="")), "Please enter available capacity for all years", "")</f>
        <v/>
      </c>
    </row>
    <row r="30" spans="2:12" ht="15" customHeight="1" x14ac:dyDescent="0.2">
      <c r="B30" s="20" t="str">
        <f>IF(B15=0,"",B15)</f>
        <v/>
      </c>
      <c r="C30" s="23"/>
      <c r="D30" s="23"/>
      <c r="E30" s="23"/>
      <c r="F30" s="23"/>
      <c r="G30" s="80" cm="1">
        <f t="array" ref="G30">IFERROR(MIN(C30:F30/(110%*$C$21:$F$21),100%),"")</f>
        <v>0</v>
      </c>
      <c r="H30" s="34" t="str">
        <f t="shared" si="1"/>
        <v/>
      </c>
    </row>
    <row r="31" spans="2:12" ht="13.5" customHeight="1" x14ac:dyDescent="0.25">
      <c r="B31" s="7"/>
    </row>
    <row r="32" spans="2:12" ht="24.95" customHeight="1" thickBot="1" x14ac:dyDescent="0.3">
      <c r="B32" s="13" t="str">
        <f>"Minimum attractive award percentage (any share between "&amp;C40&amp;")"</f>
        <v>Minimum attractive award percentage (any share between 0-20%)</v>
      </c>
      <c r="G32" s="8"/>
    </row>
    <row r="33" spans="2:12" ht="15" customHeight="1" thickTop="1" x14ac:dyDescent="0.25">
      <c r="B33" s="7"/>
      <c r="C33" s="3" t="s">
        <v>26</v>
      </c>
    </row>
    <row r="34" spans="2:12" ht="15" customHeight="1" x14ac:dyDescent="0.2">
      <c r="B34" s="20" t="str">
        <f>IF(B13=0,"",B13)</f>
        <v/>
      </c>
      <c r="C34" s="76"/>
      <c r="D34" s="35" t="str">
        <f>IF(AND(B34&lt;&gt;"", C34=""), "Please enter a minimum award % for " &amp;B34, "")</f>
        <v/>
      </c>
    </row>
    <row r="35" spans="2:12" ht="15" customHeight="1" x14ac:dyDescent="0.2">
      <c r="B35" s="20" t="str">
        <f>IF(B14=0,"",B14)</f>
        <v/>
      </c>
      <c r="C35" s="76"/>
      <c r="D35" s="35" t="str">
        <f t="shared" ref="D35:D36" si="2">IF(AND(B35&lt;&gt;"", C35=""), "Please enter a minimum award % for " &amp;B35, "")</f>
        <v/>
      </c>
    </row>
    <row r="36" spans="2:12" ht="15" customHeight="1" x14ac:dyDescent="0.2">
      <c r="B36" s="20" t="str">
        <f>IF(B15=0,"",B15)</f>
        <v/>
      </c>
      <c r="C36" s="76"/>
      <c r="D36" s="35" t="str">
        <f t="shared" si="2"/>
        <v/>
      </c>
    </row>
    <row r="37" spans="2:12" ht="13.5" customHeight="1" x14ac:dyDescent="0.2"/>
    <row r="38" spans="2:12" ht="24.95" customHeight="1" x14ac:dyDescent="0.25">
      <c r="B38" s="10" t="s">
        <v>48</v>
      </c>
      <c r="C38" s="9"/>
      <c r="D38" s="9"/>
      <c r="E38" s="9"/>
      <c r="F38" s="9"/>
      <c r="G38" s="9"/>
      <c r="H38" s="9"/>
      <c r="I38" s="9"/>
      <c r="J38" s="9"/>
      <c r="K38" s="9"/>
      <c r="L38" s="9"/>
    </row>
    <row r="40" spans="2:12" x14ac:dyDescent="0.2">
      <c r="C40" s="5" t="s">
        <v>9</v>
      </c>
      <c r="D40" s="5" t="s">
        <v>57</v>
      </c>
      <c r="E40" s="5" t="s">
        <v>58</v>
      </c>
      <c r="F40" s="5" t="s">
        <v>59</v>
      </c>
      <c r="G40" s="5" t="s">
        <v>60</v>
      </c>
    </row>
    <row r="41" spans="2:12" hidden="1" x14ac:dyDescent="0.2">
      <c r="C41" s="21">
        <v>0</v>
      </c>
      <c r="D41" s="21">
        <v>0.2</v>
      </c>
      <c r="E41" s="21">
        <v>0.4</v>
      </c>
      <c r="F41" s="21">
        <v>0.6</v>
      </c>
      <c r="G41" s="21">
        <v>0.8</v>
      </c>
      <c r="H41" s="30"/>
      <c r="I41" s="30"/>
      <c r="J41" s="30"/>
      <c r="K41" s="30"/>
      <c r="L41" s="30"/>
    </row>
    <row r="42" spans="2:12" x14ac:dyDescent="0.2">
      <c r="B42" s="20" t="str">
        <f>IF(B13=0,"",B13)</f>
        <v/>
      </c>
      <c r="C42" s="24"/>
      <c r="D42" s="22"/>
      <c r="E42" s="22"/>
      <c r="F42" s="22"/>
      <c r="G42" s="24"/>
    </row>
    <row r="43" spans="2:12" x14ac:dyDescent="0.2">
      <c r="B43" s="20" t="str">
        <f>IF(B14=0,"",B14)</f>
        <v/>
      </c>
      <c r="C43" s="24"/>
      <c r="D43" s="22"/>
      <c r="E43" s="22"/>
      <c r="F43" s="22"/>
      <c r="G43" s="24"/>
    </row>
    <row r="44" spans="2:12" x14ac:dyDescent="0.2">
      <c r="B44" s="20" t="str">
        <f>IF(B15=0,"",B15)</f>
        <v/>
      </c>
      <c r="C44" s="24"/>
      <c r="D44" s="22"/>
      <c r="E44" s="22"/>
      <c r="F44" s="22"/>
      <c r="G44" s="24"/>
    </row>
    <row r="45" spans="2:12" ht="30" customHeight="1" x14ac:dyDescent="0.2">
      <c r="C45" s="37" t="str">
        <f>IF(OR(AND(C$41&lt;=$G28,C42="",$G28&lt;&gt;0), AND(C$41&lt;=$G29,C43="",$G29&lt;&gt;0), AND(C$41&lt;=$G30,C44="", $G30&lt;&gt;0)), "Please enter pricing for "&amp; C40 &amp; " volume band", "")</f>
        <v/>
      </c>
      <c r="D45" s="37" t="str">
        <f t="shared" ref="D45:G45" si="3">IF(OR(AND(D$41&lt;=$G28,D42="",$G28&lt;&gt;0), AND(D$41&lt;=$G29,D43="",$G29&lt;&gt;0), AND(D$41&lt;=$G30,D44="", $G30&lt;&gt;0)), "Please enter pricing for "&amp; D40 &amp; " volume band", "")</f>
        <v/>
      </c>
      <c r="E45" s="37" t="str">
        <f t="shared" si="3"/>
        <v/>
      </c>
      <c r="F45" s="37" t="str">
        <f t="shared" si="3"/>
        <v/>
      </c>
      <c r="G45" s="37" t="str">
        <f t="shared" si="3"/>
        <v/>
      </c>
      <c r="H45" s="37"/>
      <c r="I45" s="37"/>
      <c r="J45" s="37"/>
      <c r="K45" s="37"/>
      <c r="L45" s="37"/>
    </row>
    <row r="46" spans="2:12" ht="24.95" customHeight="1" x14ac:dyDescent="0.25">
      <c r="B46" s="10" t="s">
        <v>27</v>
      </c>
      <c r="C46" s="9"/>
      <c r="D46" s="9"/>
      <c r="E46" s="9"/>
      <c r="F46" s="9"/>
      <c r="G46" s="9"/>
      <c r="H46" s="9"/>
      <c r="I46" s="9"/>
      <c r="J46" s="9"/>
      <c r="K46" s="9"/>
      <c r="L46" s="9"/>
    </row>
    <row r="47" spans="2:12" ht="5.0999999999999996" customHeight="1" x14ac:dyDescent="0.2"/>
    <row r="48" spans="2:12" ht="15" customHeight="1" thickBot="1" x14ac:dyDescent="0.3">
      <c r="B48" s="7" t="s">
        <v>86</v>
      </c>
    </row>
    <row r="49" spans="2:12" ht="15" thickTop="1" x14ac:dyDescent="0.2">
      <c r="C49" s="2" t="s">
        <v>28</v>
      </c>
      <c r="D49" s="2" t="s">
        <v>29</v>
      </c>
    </row>
    <row r="50" spans="2:12" ht="15" customHeight="1" x14ac:dyDescent="0.2">
      <c r="B50" s="20" t="str">
        <f>IF(B13=0,"",B13)</f>
        <v/>
      </c>
      <c r="C50" s="25"/>
      <c r="D50" s="55" t="str">
        <f>_xlfn.IFNA(_xlfn.XLOOKUP(C50,'NHS Input'!$J$5:$J$8,'NHS Input'!$K$5:$K$8),"")</f>
        <v/>
      </c>
      <c r="E50" s="35" t="str">
        <f>IF(AND(B50&lt;&gt;"",C50=""), "Please enter months of stock held in the UK for "&amp;B50, "")</f>
        <v/>
      </c>
    </row>
    <row r="51" spans="2:12" ht="15" customHeight="1" x14ac:dyDescent="0.2">
      <c r="B51" s="20" t="str">
        <f>IF(B14=0,"",B14)</f>
        <v/>
      </c>
      <c r="C51" s="25"/>
      <c r="D51" s="55" t="str">
        <f>_xlfn.IFNA(_xlfn.XLOOKUP(C51,'NHS Input'!$J$5:$J$8,'NHS Input'!$K$5:$K$8),"")</f>
        <v/>
      </c>
      <c r="E51" s="35" t="str">
        <f>IF(AND(B51&lt;&gt;"",C51=""), "Please enter months of stock held in the UK for "&amp;B51, "")</f>
        <v/>
      </c>
    </row>
    <row r="52" spans="2:12" ht="15" customHeight="1" x14ac:dyDescent="0.2">
      <c r="B52" s="20" t="str">
        <f>IF(B15=0,"",B15)</f>
        <v/>
      </c>
      <c r="C52" s="25"/>
      <c r="D52" s="55" t="str">
        <f>_xlfn.IFNA(_xlfn.XLOOKUP(C52,'NHS Input'!$J$5:$J$8,'NHS Input'!$K$5:$K$8),"")</f>
        <v/>
      </c>
      <c r="E52" s="35" t="str">
        <f>IF(AND(B52&lt;&gt;"",C52=""), "Please enter months of stock held in the UK for "&amp;B52, "")</f>
        <v/>
      </c>
    </row>
    <row r="53" spans="2:12" ht="13.5" customHeight="1" x14ac:dyDescent="0.2"/>
    <row r="54" spans="2:12" ht="24.95" customHeight="1" x14ac:dyDescent="0.25">
      <c r="B54" s="10" t="s">
        <v>54</v>
      </c>
      <c r="C54" s="9"/>
      <c r="D54" s="9"/>
      <c r="E54" s="9"/>
      <c r="F54" s="9"/>
      <c r="G54" s="9"/>
      <c r="H54" s="9"/>
      <c r="I54" s="9"/>
      <c r="J54" s="9"/>
      <c r="K54" s="9"/>
      <c r="L54" s="9"/>
    </row>
    <row r="56" spans="2:12" x14ac:dyDescent="0.2">
      <c r="B56" s="20" t="str">
        <f>C27</f>
        <v>2025</v>
      </c>
      <c r="C56" s="5" t="str">
        <f>C40</f>
        <v>0-20%</v>
      </c>
      <c r="D56" s="5" t="str">
        <f t="shared" ref="D56:G56" si="4">D40</f>
        <v>20-40%</v>
      </c>
      <c r="E56" s="5" t="str">
        <f t="shared" si="4"/>
        <v>40-60%</v>
      </c>
      <c r="F56" s="5" t="str">
        <f t="shared" si="4"/>
        <v>60-80%</v>
      </c>
      <c r="G56" s="5" t="str">
        <f t="shared" si="4"/>
        <v>80-100%</v>
      </c>
    </row>
    <row r="57" spans="2:12" hidden="1" x14ac:dyDescent="0.2">
      <c r="C57" s="21">
        <v>0</v>
      </c>
      <c r="D57" s="21">
        <v>0.2</v>
      </c>
      <c r="E57" s="21">
        <v>0.4</v>
      </c>
      <c r="F57" s="21">
        <v>0.6</v>
      </c>
      <c r="G57" s="21">
        <v>0.8</v>
      </c>
    </row>
    <row r="58" spans="2:12" x14ac:dyDescent="0.2">
      <c r="B58" s="20" t="str">
        <f>IF(B13=0,"",B13)</f>
        <v/>
      </c>
      <c r="C58" s="32" t="str">
        <f>IF(IFERROR(C42, 0) = 0, "", IFERROR(((1-'NHS Input'!$M$5)*C42+('NHS Input'!$M$5)*C42*(1+'NHS Input'!$N$5)^($B$56-2025))*(1+$D50+'Across Lot Input'!$D$13), ""))</f>
        <v/>
      </c>
      <c r="D58" s="33" t="str">
        <f>IF(IFERROR(D42, 0) = 0, "", IFERROR(((1-'NHS Input'!$M$5)*D42+('NHS Input'!$M$5)*D42*(1+'NHS Input'!$N$5)^($B$56-2025))*(1+$D50+'Across Lot Input'!$D$13), ""))</f>
        <v/>
      </c>
      <c r="E58" s="33" t="str">
        <f>IF(IFERROR(E42, 0) = 0, "", IFERROR(((1-'NHS Input'!$M$5)*E42+('NHS Input'!$M$5)*E42*(1+'NHS Input'!$N$5)^($B$56-2025))*(1+$D50+'Across Lot Input'!$D$13), ""))</f>
        <v/>
      </c>
      <c r="F58" s="33" t="str">
        <f>IF(IFERROR(F42, 0) = 0, "", IFERROR(((1-'NHS Input'!$M$5)*F42+('NHS Input'!$M$5)*F42*(1+'NHS Input'!$N$5)^($B$56-2025))*(1+$D50+'Across Lot Input'!$D$13), ""))</f>
        <v/>
      </c>
      <c r="G58" s="32" t="str">
        <f>IF(IFERROR(G42, 0) = 0, "", IFERROR(((1-'NHS Input'!$M$5)*G42+('NHS Input'!$M$5)*G42*(1+'NHS Input'!$N$5)^($B$56-2025))*(1+$D50+'Across Lot Input'!$D$13), ""))</f>
        <v/>
      </c>
    </row>
    <row r="59" spans="2:12" x14ac:dyDescent="0.2">
      <c r="B59" s="20" t="str">
        <f>IF(B14=0,"",B14)</f>
        <v/>
      </c>
      <c r="C59" s="32" t="str">
        <f>IF(IFERROR(C43, 0) = 0, "", IFERROR(((1-'NHS Input'!$M$5)*C43+('NHS Input'!$M$5)*C43*(1+'NHS Input'!$N$5)^($B$56-2025))*(1+$D51+'Across Lot Input'!$D$13), ""))</f>
        <v/>
      </c>
      <c r="D59" s="33" t="str">
        <f>IF(IFERROR(D43, 0) = 0, "", IFERROR(((1-'NHS Input'!$M$5)*D43+('NHS Input'!$M$5)*D43*(1+'NHS Input'!$N$5)^($B$56-2025))*(1+$D51+'Across Lot Input'!$D$13), ""))</f>
        <v/>
      </c>
      <c r="E59" s="33" t="str">
        <f>IF(IFERROR(E43, 0) = 0, "", IFERROR(((1-'NHS Input'!$M$5)*E43+('NHS Input'!$M$5)*E43*(1+'NHS Input'!$N$5)^($B$56-2025))*(1+$D51+'Across Lot Input'!$D$13), ""))</f>
        <v/>
      </c>
      <c r="F59" s="33" t="str">
        <f>IF(IFERROR(F43, 0) = 0, "", IFERROR(((1-'NHS Input'!$M$5)*F43+('NHS Input'!$M$5)*F43*(1+'NHS Input'!$N$5)^($B$56-2025))*(1+$D51+'Across Lot Input'!$D$13), ""))</f>
        <v/>
      </c>
      <c r="G59" s="32" t="str">
        <f>IF(IFERROR(G43, 0) = 0, "", IFERROR(((1-'NHS Input'!$M$5)*G43+('NHS Input'!$M$5)*G43*(1+'NHS Input'!$N$5)^($B$56-2025))*(1+$D51+'Across Lot Input'!$D$13), ""))</f>
        <v/>
      </c>
    </row>
    <row r="60" spans="2:12" x14ac:dyDescent="0.2">
      <c r="B60" s="20" t="str">
        <f>IF(B15=0,"",B15)</f>
        <v/>
      </c>
      <c r="C60" s="32" t="str">
        <f>IF(IFERROR(C44, 0) = 0, "", IFERROR(((1-'NHS Input'!$M$5)*C44+('NHS Input'!$M$5)*C44*(1+'NHS Input'!$N$5)^($B$56-2025))*(1+$D52+'Across Lot Input'!$D$13), ""))</f>
        <v/>
      </c>
      <c r="D60" s="33" t="str">
        <f>IF(IFERROR(D44, 0) = 0, "", IFERROR(((1-'NHS Input'!$M$5)*D44+('NHS Input'!$M$5)*D44*(1+'NHS Input'!$N$5)^($B$56-2025))*(1+$D52+'Across Lot Input'!$D$13), ""))</f>
        <v/>
      </c>
      <c r="E60" s="33" t="str">
        <f>IF(IFERROR(E44, 0) = 0, "", IFERROR(((1-'NHS Input'!$M$5)*E44+('NHS Input'!$M$5)*E44*(1+'NHS Input'!$N$5)^($B$56-2025))*(1+$D52+'Across Lot Input'!$D$13), ""))</f>
        <v/>
      </c>
      <c r="F60" s="33" t="str">
        <f>IF(IFERROR(F44, 0) = 0, "", IFERROR(((1-'NHS Input'!$M$5)*F44+('NHS Input'!$M$5)*F44*(1+'NHS Input'!$N$5)^($B$56-2025))*(1+$D52+'Across Lot Input'!$D$13), ""))</f>
        <v/>
      </c>
      <c r="G60" s="32" t="str">
        <f>IF(IFERROR(G44, 0) = 0, "", IFERROR(((1-'NHS Input'!$M$5)*G44+('NHS Input'!$M$5)*G44*(1+'NHS Input'!$N$5)^($B$56-2025))*(1+$D52+'Across Lot Input'!$D$13), ""))</f>
        <v/>
      </c>
    </row>
    <row r="61" spans="2:12" ht="15" customHeight="1" x14ac:dyDescent="0.2"/>
    <row r="62" spans="2:12" x14ac:dyDescent="0.2">
      <c r="B62" s="31">
        <f>D20</f>
        <v>2026</v>
      </c>
      <c r="C62" s="5" t="str">
        <f>C56</f>
        <v>0-20%</v>
      </c>
      <c r="D62" s="5" t="str">
        <f t="shared" ref="D62:G62" si="5">D56</f>
        <v>20-40%</v>
      </c>
      <c r="E62" s="5" t="str">
        <f t="shared" si="5"/>
        <v>40-60%</v>
      </c>
      <c r="F62" s="5" t="str">
        <f t="shared" si="5"/>
        <v>60-80%</v>
      </c>
      <c r="G62" s="5" t="str">
        <f t="shared" si="5"/>
        <v>80-100%</v>
      </c>
    </row>
    <row r="63" spans="2:12" hidden="1" x14ac:dyDescent="0.2">
      <c r="C63" s="21">
        <v>0</v>
      </c>
      <c r="D63" s="21">
        <v>0.2</v>
      </c>
      <c r="E63" s="21">
        <v>0.4</v>
      </c>
      <c r="F63" s="21">
        <v>0.6</v>
      </c>
      <c r="G63" s="21">
        <v>0.8</v>
      </c>
    </row>
    <row r="64" spans="2:12" x14ac:dyDescent="0.2">
      <c r="B64" s="20" t="str">
        <f>IF(B13=0,"",B13)</f>
        <v/>
      </c>
      <c r="C64" s="32" t="str">
        <f>IF(IFERROR(C42,0)=0,"",IFERROR(((1-'NHS Input'!$M$5)*C42+('NHS Input'!$M$5)*C42*(1+'NHS Input'!$N$5)^($B$62-2025))*(1+$D50+'Across Lot Input'!$E$13),""))</f>
        <v/>
      </c>
      <c r="D64" s="33" t="str">
        <f>IF(IFERROR(D42,0)=0,"",IFERROR(((1-'NHS Input'!$M$5)*D42+('NHS Input'!$M$5)*D42*(1+'NHS Input'!$N$5)^($B$62-2025))*(1+$D50+'Across Lot Input'!$E$13),""))</f>
        <v/>
      </c>
      <c r="E64" s="33" t="str">
        <f>IF(IFERROR(E42,0)=0,"",IFERROR(((1-'NHS Input'!$M$5)*E42+('NHS Input'!$M$5)*E42*(1+'NHS Input'!$N$5)^($B$62-2025))*(1+$D50+'Across Lot Input'!$E$13),""))</f>
        <v/>
      </c>
      <c r="F64" s="33" t="str">
        <f>IF(IFERROR(F42,0)=0,"",IFERROR(((1-'NHS Input'!$M$5)*F42+('NHS Input'!$M$5)*F42*(1+'NHS Input'!$N$5)^($B$62-2025))*(1+$D50+'Across Lot Input'!$E$13),""))</f>
        <v/>
      </c>
      <c r="G64" s="32" t="str">
        <f>IF(IFERROR(G42,0)=0,"",IFERROR(((1-'NHS Input'!$M$5)*G42+('NHS Input'!$M$5)*G42*(1+'NHS Input'!$N$5)^($B$62-2025))*(1+$D50+'Across Lot Input'!$E$13),""))</f>
        <v/>
      </c>
    </row>
    <row r="65" spans="2:7" x14ac:dyDescent="0.2">
      <c r="B65" s="20" t="str">
        <f>IF(B14=0,"",B14)</f>
        <v/>
      </c>
      <c r="C65" s="32" t="str">
        <f>IF(IFERROR(C43,0)=0,"",IFERROR(((1-'NHS Input'!$M$5)*C43+('NHS Input'!$M$5)*C43*(1+'NHS Input'!$N$5)^($B$62-2025))*(1+$D51+'Across Lot Input'!$E$13),""))</f>
        <v/>
      </c>
      <c r="D65" s="33" t="str">
        <f>IF(IFERROR(D43,0)=0,"",IFERROR(((1-'NHS Input'!$M$5)*D43+('NHS Input'!$M$5)*D43*(1+'NHS Input'!$N$5)^($B$62-2025))*(1+$D51+'Across Lot Input'!$E$13),""))</f>
        <v/>
      </c>
      <c r="E65" s="33" t="str">
        <f>IF(IFERROR(E43,0)=0,"",IFERROR(((1-'NHS Input'!$M$5)*E43+('NHS Input'!$M$5)*E43*(1+'NHS Input'!$N$5)^($B$62-2025))*(1+$D51+'Across Lot Input'!$E$13),""))</f>
        <v/>
      </c>
      <c r="F65" s="33" t="str">
        <f>IF(IFERROR(F43,0)=0,"",IFERROR(((1-'NHS Input'!$M$5)*F43+('NHS Input'!$M$5)*F43*(1+'NHS Input'!$N$5)^($B$62-2025))*(1+$D51+'Across Lot Input'!$E$13),""))</f>
        <v/>
      </c>
      <c r="G65" s="32" t="str">
        <f>IF(IFERROR(G43,0)=0,"",IFERROR(((1-'NHS Input'!$M$5)*G43+('NHS Input'!$M$5)*G43*(1+'NHS Input'!$N$5)^($B$62-2025))*(1+$D51+'Across Lot Input'!$E$13),""))</f>
        <v/>
      </c>
    </row>
    <row r="66" spans="2:7" x14ac:dyDescent="0.2">
      <c r="B66" s="20" t="str">
        <f>IF(B15=0,"",B15)</f>
        <v/>
      </c>
      <c r="C66" s="32" t="str">
        <f>IF(IFERROR(C44,0)=0,"",IFERROR(((1-'NHS Input'!$M$5)*C44+('NHS Input'!$M$5)*C44*(1+'NHS Input'!$N$5)^($B$62-2025))*(1+$D52+'Across Lot Input'!$E$13),""))</f>
        <v/>
      </c>
      <c r="D66" s="33" t="str">
        <f>IF(IFERROR(D44,0)=0,"",IFERROR(((1-'NHS Input'!$M$5)*D44+('NHS Input'!$M$5)*D44*(1+'NHS Input'!$N$5)^($B$62-2025))*(1+$D52+'Across Lot Input'!$E$13),""))</f>
        <v/>
      </c>
      <c r="E66" s="33" t="str">
        <f>IF(IFERROR(E44,0)=0,"",IFERROR(((1-'NHS Input'!$M$5)*E44+('NHS Input'!$M$5)*E44*(1+'NHS Input'!$N$5)^($B$62-2025))*(1+$D52+'Across Lot Input'!$E$13),""))</f>
        <v/>
      </c>
      <c r="F66" s="33" t="str">
        <f>IF(IFERROR(F44,0)=0,"",IFERROR(((1-'NHS Input'!$M$5)*F44+('NHS Input'!$M$5)*F44*(1+'NHS Input'!$N$5)^($B$62-2025))*(1+$D52+'Across Lot Input'!$E$13),""))</f>
        <v/>
      </c>
      <c r="G66" s="32" t="str">
        <f>IF(IFERROR(G44,0)=0,"",IFERROR(((1-'NHS Input'!$M$5)*G44+('NHS Input'!$M$5)*G44*(1+'NHS Input'!$N$5)^($B$62-2025))*(1+$D52+'Across Lot Input'!$E$13),""))</f>
        <v/>
      </c>
    </row>
    <row r="68" spans="2:7" x14ac:dyDescent="0.2">
      <c r="B68" s="31">
        <f>E20</f>
        <v>2027</v>
      </c>
      <c r="C68" s="5" t="str">
        <f>C62</f>
        <v>0-20%</v>
      </c>
      <c r="D68" s="5" t="str">
        <f t="shared" ref="D68:G68" si="6">D62</f>
        <v>20-40%</v>
      </c>
      <c r="E68" s="5" t="str">
        <f t="shared" si="6"/>
        <v>40-60%</v>
      </c>
      <c r="F68" s="5" t="str">
        <f t="shared" si="6"/>
        <v>60-80%</v>
      </c>
      <c r="G68" s="5" t="str">
        <f t="shared" si="6"/>
        <v>80-100%</v>
      </c>
    </row>
    <row r="69" spans="2:7" hidden="1" x14ac:dyDescent="0.2">
      <c r="C69" s="21">
        <v>0</v>
      </c>
      <c r="D69" s="21">
        <v>0.2</v>
      </c>
      <c r="E69" s="21">
        <v>0.4</v>
      </c>
      <c r="F69" s="21">
        <v>0.6</v>
      </c>
      <c r="G69" s="21">
        <v>0.8</v>
      </c>
    </row>
    <row r="70" spans="2:7" x14ac:dyDescent="0.2">
      <c r="B70" s="20" t="str">
        <f>IF(B13=0,"",B13)</f>
        <v/>
      </c>
      <c r="C70" s="32" t="str">
        <f>IF(IFERROR(C42,0)=0,"", IFERROR(((1-'NHS Input'!$M$5)*C42+('NHS Input'!$M$5)*C42*(1+'NHS Input'!$N$5)^($B$68-2025))*(1+$D50+'Across Lot Input'!$F$13), ""))</f>
        <v/>
      </c>
      <c r="D70" s="33" t="str">
        <f>IF(IFERROR(D42,0)=0,"", IFERROR(((1-'NHS Input'!$M$5)*D42+('NHS Input'!$M$5)*D42*(1+'NHS Input'!$N$5)^($B$68-2025))*(1+$D50+'Across Lot Input'!$F$13), ""))</f>
        <v/>
      </c>
      <c r="E70" s="33" t="str">
        <f>IF(IFERROR(E42,0)=0,"", IFERROR(((1-'NHS Input'!$M$5)*E42+('NHS Input'!$M$5)*E42*(1+'NHS Input'!$N$5)^($B$68-2025))*(1+$D50+'Across Lot Input'!$F$13), ""))</f>
        <v/>
      </c>
      <c r="F70" s="33" t="str">
        <f>IF(IFERROR(F42,0)=0,"", IFERROR(((1-'NHS Input'!$M$5)*F42+('NHS Input'!$M$5)*F42*(1+'NHS Input'!$N$5)^($B$68-2025))*(1+$D50+'Across Lot Input'!$F$13), ""))</f>
        <v/>
      </c>
      <c r="G70" s="32" t="str">
        <f>IF(IFERROR(G42,0)=0,"", IFERROR(((1-'NHS Input'!$M$5)*G42+('NHS Input'!$M$5)*G42*(1+'NHS Input'!$N$5)^($B$68-2025))*(1+$D50+'Across Lot Input'!$F$13), ""))</f>
        <v/>
      </c>
    </row>
    <row r="71" spans="2:7" x14ac:dyDescent="0.2">
      <c r="B71" s="20" t="str">
        <f>IF(B14=0,"",B14)</f>
        <v/>
      </c>
      <c r="C71" s="32" t="str">
        <f>IF(IFERROR(C43,0)=0,"", IFERROR(((1-'NHS Input'!$M$5)*C43+('NHS Input'!$M$5)*C43*(1+'NHS Input'!$N$5)^($B$68-2025))*(1+$D51+'Across Lot Input'!$F$13), ""))</f>
        <v/>
      </c>
      <c r="D71" s="33" t="str">
        <f>IF(IFERROR(D43,0)=0,"", IFERROR(((1-'NHS Input'!$M$5)*D43+('NHS Input'!$M$5)*D43*(1+'NHS Input'!$N$5)^($B$68-2025))*(1+$D51+'Across Lot Input'!$F$13), ""))</f>
        <v/>
      </c>
      <c r="E71" s="33" t="str">
        <f>IF(IFERROR(E43,0)=0,"", IFERROR(((1-'NHS Input'!$M$5)*E43+('NHS Input'!$M$5)*E43*(1+'NHS Input'!$N$5)^($B$68-2025))*(1+$D51+'Across Lot Input'!$F$13), ""))</f>
        <v/>
      </c>
      <c r="F71" s="33" t="str">
        <f>IF(IFERROR(F43,0)=0,"", IFERROR(((1-'NHS Input'!$M$5)*F43+('NHS Input'!$M$5)*F43*(1+'NHS Input'!$N$5)^($B$68-2025))*(1+$D51+'Across Lot Input'!$F$13), ""))</f>
        <v/>
      </c>
      <c r="G71" s="32" t="str">
        <f>IF(IFERROR(G43,0)=0,"", IFERROR(((1-'NHS Input'!$M$5)*G43+('NHS Input'!$M$5)*G43*(1+'NHS Input'!$N$5)^($B$68-2025))*(1+$D51+'Across Lot Input'!$F$13), ""))</f>
        <v/>
      </c>
    </row>
    <row r="72" spans="2:7" x14ac:dyDescent="0.2">
      <c r="B72" s="20" t="str">
        <f>IF(B15=0,"",B15)</f>
        <v/>
      </c>
      <c r="C72" s="32" t="str">
        <f>IF(IFERROR(C44,0)=0,"", IFERROR(((1-'NHS Input'!$M$5)*C44+('NHS Input'!$M$5)*C44*(1+'NHS Input'!$N$5)^($B$68-2025))*(1+$D52+'Across Lot Input'!$F$13), ""))</f>
        <v/>
      </c>
      <c r="D72" s="33" t="str">
        <f>IF(IFERROR(D44,0)=0,"", IFERROR(((1-'NHS Input'!$M$5)*D44+('NHS Input'!$M$5)*D44*(1+'NHS Input'!$N$5)^($B$68-2025))*(1+$D52+'Across Lot Input'!$F$13), ""))</f>
        <v/>
      </c>
      <c r="E72" s="33" t="str">
        <f>IF(IFERROR(E44,0)=0,"", IFERROR(((1-'NHS Input'!$M$5)*E44+('NHS Input'!$M$5)*E44*(1+'NHS Input'!$N$5)^($B$68-2025))*(1+$D52+'Across Lot Input'!$F$13), ""))</f>
        <v/>
      </c>
      <c r="F72" s="33" t="str">
        <f>IF(IFERROR(F44,0)=0,"", IFERROR(((1-'NHS Input'!$M$5)*F44+('NHS Input'!$M$5)*F44*(1+'NHS Input'!$N$5)^($B$68-2025))*(1+$D52+'Across Lot Input'!$F$13), ""))</f>
        <v/>
      </c>
      <c r="G72" s="32" t="str">
        <f>IF(IFERROR(G44,0)=0,"", IFERROR(((1-'NHS Input'!$M$5)*G44+('NHS Input'!$M$5)*G44*(1+'NHS Input'!$N$5)^($B$68-2025))*(1+$D52+'Across Lot Input'!$F$13), ""))</f>
        <v/>
      </c>
    </row>
    <row r="74" spans="2:7" x14ac:dyDescent="0.2">
      <c r="B74" s="31">
        <f>F20</f>
        <v>2028</v>
      </c>
      <c r="C74" s="5" t="str">
        <f>C68</f>
        <v>0-20%</v>
      </c>
      <c r="D74" s="5" t="str">
        <f t="shared" ref="D74:G74" si="7">D68</f>
        <v>20-40%</v>
      </c>
      <c r="E74" s="5" t="str">
        <f t="shared" si="7"/>
        <v>40-60%</v>
      </c>
      <c r="F74" s="5" t="str">
        <f t="shared" si="7"/>
        <v>60-80%</v>
      </c>
      <c r="G74" s="5" t="str">
        <f t="shared" si="7"/>
        <v>80-100%</v>
      </c>
    </row>
    <row r="75" spans="2:7" hidden="1" x14ac:dyDescent="0.2">
      <c r="C75" s="21">
        <v>0</v>
      </c>
      <c r="D75" s="21">
        <v>0.2</v>
      </c>
      <c r="E75" s="21">
        <v>0.4</v>
      </c>
      <c r="F75" s="21">
        <v>0.6</v>
      </c>
      <c r="G75" s="21">
        <v>0.8</v>
      </c>
    </row>
    <row r="76" spans="2:7" x14ac:dyDescent="0.2">
      <c r="B76" s="20" t="str">
        <f>IF(B13=0,"",B13)</f>
        <v/>
      </c>
      <c r="C76" s="32" t="str">
        <f>IF(IFERROR(C42,0)=0,"", IFERROR(((1-'NHS Input'!$M$5)*C42+('NHS Input'!$M$5)*C42*(1+'NHS Input'!$N$5)^($B$74-2025))*(1+$D50+'Across Lot Input'!$G$13), ""))</f>
        <v/>
      </c>
      <c r="D76" s="33" t="str">
        <f>IF(IFERROR(D42,0)=0,"", IFERROR(((1-'NHS Input'!$M$5)*D42+('NHS Input'!$M$5)*D42*(1+'NHS Input'!$N$5)^($B$74-2025))*(1+$D50+'Across Lot Input'!$G$13), ""))</f>
        <v/>
      </c>
      <c r="E76" s="33" t="str">
        <f>IF(IFERROR(E42,0)=0,"", IFERROR(((1-'NHS Input'!$M$5)*E42+('NHS Input'!$M$5)*E42*(1+'NHS Input'!$N$5)^($B$74-2025))*(1+$D50+'Across Lot Input'!$G$13), ""))</f>
        <v/>
      </c>
      <c r="F76" s="33" t="str">
        <f>IF(IFERROR(F42,0)=0,"", IFERROR(((1-'NHS Input'!$M$5)*F42+('NHS Input'!$M$5)*F42*(1+'NHS Input'!$N$5)^($B$74-2025))*(1+$D50+'Across Lot Input'!$G$13), ""))</f>
        <v/>
      </c>
      <c r="G76" s="32" t="str">
        <f>IF(IFERROR(G42,0)=0,"", IFERROR(((1-'NHS Input'!$M$5)*G42+('NHS Input'!$M$5)*G42*(1+'NHS Input'!$N$5)^($B$74-2025))*(1+$D50+'Across Lot Input'!$G$13), ""))</f>
        <v/>
      </c>
    </row>
    <row r="77" spans="2:7" x14ac:dyDescent="0.2">
      <c r="B77" s="20" t="str">
        <f t="shared" ref="B77:B78" si="8">IF(B14=0,"",B14)</f>
        <v/>
      </c>
      <c r="C77" s="32" t="str">
        <f>IF(IFERROR(C43,0)=0,"", IFERROR(((1-'NHS Input'!$M$5)*C43+('NHS Input'!$M$5)*C43*(1+'NHS Input'!$N$5)^($B$74-2025))*(1+$D51+'Across Lot Input'!$G$13), ""))</f>
        <v/>
      </c>
      <c r="D77" s="33" t="str">
        <f>IF(IFERROR(D43,0)=0,"", IFERROR(((1-'NHS Input'!$M$5)*D43+('NHS Input'!$M$5)*D43*(1+'NHS Input'!$N$5)^($B$74-2025))*(1+$D51+'Across Lot Input'!$G$13), ""))</f>
        <v/>
      </c>
      <c r="E77" s="33" t="str">
        <f>IF(IFERROR(E43,0)=0,"", IFERROR(((1-'NHS Input'!$M$5)*E43+('NHS Input'!$M$5)*E43*(1+'NHS Input'!$N$5)^($B$74-2025))*(1+$D51+'Across Lot Input'!$G$13), ""))</f>
        <v/>
      </c>
      <c r="F77" s="33" t="str">
        <f>IF(IFERROR(F43,0)=0,"", IFERROR(((1-'NHS Input'!$M$5)*F43+('NHS Input'!$M$5)*F43*(1+'NHS Input'!$N$5)^($B$74-2025))*(1+$D51+'Across Lot Input'!$G$13), ""))</f>
        <v/>
      </c>
      <c r="G77" s="32" t="str">
        <f>IF(IFERROR(G43,0)=0,"", IFERROR(((1-'NHS Input'!$M$5)*G43+('NHS Input'!$M$5)*G43*(1+'NHS Input'!$N$5)^($B$74-2025))*(1+$D51+'Across Lot Input'!$G$13), ""))</f>
        <v/>
      </c>
    </row>
    <row r="78" spans="2:7" x14ac:dyDescent="0.2">
      <c r="B78" s="20" t="str">
        <f t="shared" si="8"/>
        <v/>
      </c>
      <c r="C78" s="32" t="str">
        <f>IF(IFERROR(C44,0)=0,"", IFERROR(((1-'NHS Input'!$M$5)*C44+('NHS Input'!$M$5)*C44*(1+'NHS Input'!$N$5)^($B$74-2025))*(1+$D52+'Across Lot Input'!$G$13), ""))</f>
        <v/>
      </c>
      <c r="D78" s="33" t="str">
        <f>IF(IFERROR(D44,0)=0,"", IFERROR(((1-'NHS Input'!$M$5)*D44+('NHS Input'!$M$5)*D44*(1+'NHS Input'!$N$5)^($B$74-2025))*(1+$D52+'Across Lot Input'!$G$13), ""))</f>
        <v/>
      </c>
      <c r="E78" s="33" t="str">
        <f>IF(IFERROR(E44,0)=0,"", IFERROR(((1-'NHS Input'!$M$5)*E44+('NHS Input'!$M$5)*E44*(1+'NHS Input'!$N$5)^($B$74-2025))*(1+$D52+'Across Lot Input'!$G$13), ""))</f>
        <v/>
      </c>
      <c r="F78" s="33" t="str">
        <f>IF(IFERROR(F44,0)=0,"", IFERROR(((1-'NHS Input'!$M$5)*F44+('NHS Input'!$M$5)*F44*(1+'NHS Input'!$N$5)^($B$74-2025))*(1+$D52+'Across Lot Input'!$G$13), ""))</f>
        <v/>
      </c>
      <c r="G78" s="32" t="str">
        <f>IF(IFERROR(G44,0)=0,"", IFERROR(((1-'NHS Input'!$M$5)*G44+('NHS Input'!$M$5)*G44*(1+'NHS Input'!$N$5)^($B$74-2025))*(1+$D52+'Across Lot Input'!$G$13), ""))</f>
        <v/>
      </c>
    </row>
    <row r="80" spans="2:7" x14ac:dyDescent="0.2">
      <c r="B80" s="31" t="s">
        <v>85</v>
      </c>
      <c r="C80" s="5" t="str">
        <f>C74</f>
        <v>0-20%</v>
      </c>
      <c r="D80" s="5" t="str">
        <f t="shared" ref="D80:G80" si="9">D74</f>
        <v>20-40%</v>
      </c>
      <c r="E80" s="5" t="str">
        <f t="shared" si="9"/>
        <v>40-60%</v>
      </c>
      <c r="F80" s="5" t="str">
        <f t="shared" si="9"/>
        <v>60-80%</v>
      </c>
      <c r="G80" s="5" t="str">
        <f t="shared" si="9"/>
        <v>80-100%</v>
      </c>
    </row>
    <row r="81" spans="2:12" hidden="1" x14ac:dyDescent="0.2">
      <c r="C81" s="21">
        <v>0</v>
      </c>
      <c r="D81" s="21">
        <v>0.2</v>
      </c>
      <c r="E81" s="21">
        <v>0.4</v>
      </c>
      <c r="F81" s="21">
        <v>0.6</v>
      </c>
      <c r="G81" s="21">
        <v>0.8</v>
      </c>
    </row>
    <row r="82" spans="2:12" x14ac:dyDescent="0.2">
      <c r="B82" s="20" t="str">
        <f>IF(B13=0,"",B13)</f>
        <v/>
      </c>
      <c r="C82" s="32" t="str">
        <f>IFERROR((C58*$C$21+C64*$D$21+C70*$E$21+C76*$F$21)/SUM($C$21:$F$21), "")</f>
        <v/>
      </c>
      <c r="D82" s="33" t="str">
        <f t="shared" ref="D82:G82" si="10">IFERROR((D58*$C$21+D64*$D$21+D70*$E$21+D76*$F$21)/SUM($C$21:$F$21), "")</f>
        <v/>
      </c>
      <c r="E82" s="33" t="str">
        <f t="shared" si="10"/>
        <v/>
      </c>
      <c r="F82" s="33" t="str">
        <f t="shared" si="10"/>
        <v/>
      </c>
      <c r="G82" s="32" t="str">
        <f t="shared" si="10"/>
        <v/>
      </c>
    </row>
    <row r="83" spans="2:12" x14ac:dyDescent="0.2">
      <c r="B83" s="20" t="str">
        <f t="shared" ref="B83:B84" si="11">IF(B14=0,"",B14)</f>
        <v/>
      </c>
      <c r="C83" s="32" t="str">
        <f t="shared" ref="C83:G83" si="12">IFERROR((C59*$C$21+C65*$D$21+C71*$E$21+C77*$F$21)/SUM($C$21:$F$21), "")</f>
        <v/>
      </c>
      <c r="D83" s="33" t="str">
        <f t="shared" si="12"/>
        <v/>
      </c>
      <c r="E83" s="33" t="str">
        <f t="shared" si="12"/>
        <v/>
      </c>
      <c r="F83" s="33" t="str">
        <f t="shared" si="12"/>
        <v/>
      </c>
      <c r="G83" s="32" t="str">
        <f t="shared" si="12"/>
        <v/>
      </c>
    </row>
    <row r="84" spans="2:12" x14ac:dyDescent="0.2">
      <c r="B84" s="20" t="str">
        <f t="shared" si="11"/>
        <v/>
      </c>
      <c r="C84" s="32" t="str">
        <f t="shared" ref="C84:G84" si="13">IFERROR((C60*$C$21+C66*$D$21+C72*$E$21+C78*$F$21)/SUM($C$21:$F$21), "")</f>
        <v/>
      </c>
      <c r="D84" s="33" t="str">
        <f t="shared" si="13"/>
        <v/>
      </c>
      <c r="E84" s="33" t="str">
        <f t="shared" si="13"/>
        <v/>
      </c>
      <c r="F84" s="33" t="str">
        <f t="shared" si="13"/>
        <v/>
      </c>
      <c r="G84" s="32" t="str">
        <f t="shared" si="13"/>
        <v/>
      </c>
    </row>
    <row r="86" spans="2:12" ht="24.95" customHeight="1" x14ac:dyDescent="0.25">
      <c r="B86" s="10" t="str">
        <f>"Validity check for " &amp; B4</f>
        <v>Validity check for Lot 5 - fSCIg</v>
      </c>
      <c r="C86" s="9"/>
      <c r="D86" s="9"/>
      <c r="E86" s="9"/>
      <c r="F86" s="9"/>
      <c r="G86" s="9"/>
      <c r="H86" s="9"/>
      <c r="I86" s="9"/>
      <c r="J86" s="9"/>
      <c r="K86" s="9"/>
      <c r="L86" s="9"/>
    </row>
    <row r="88" spans="2:12" s="27" customFormat="1" x14ac:dyDescent="0.2">
      <c r="B88" s="58" t="str">
        <f>IF(OR(B13&lt;&gt;"", B14&lt;&gt;"", B15&lt;&gt;""),
    IF(OR(F13&lt;&gt;"", F14&lt;&gt;"", F15&lt;&gt;"", H28&lt;&gt;"", H29&lt;&gt;"", H30&lt;&gt;"", D34&lt;&gt;"", D35&lt;&gt;"", D36&lt;&gt;"", C45&lt;&gt;"", D45&lt;&gt;"", E45&lt;&gt;"", F45&lt;&gt;"", G45&lt;&gt;"", H45&lt;&gt;"", I45&lt;&gt;"", J45&lt;&gt;"", K45&lt;&gt;"", L45&lt;&gt;"", E50&lt;&gt;"", E51&lt;&gt;"", E52&lt;&gt;"",D8&lt;&gt;""),
        "Quote is not valid. Please fill out all relevant cells.",
        "Quote is valid."),
    "")&amp; IF(F12&lt;&gt;"", "Please enter a brand name.", "")</f>
        <v>Please enter a brand name.</v>
      </c>
    </row>
    <row r="89" spans="2:12" s="27" customFormat="1" x14ac:dyDescent="0.2"/>
    <row r="90" spans="2:12" s="27" customFormat="1" x14ac:dyDescent="0.2"/>
  </sheetData>
  <sheetProtection algorithmName="SHA-512" hashValue="2h8GatduTVg+ahZ2y0LTofa1jlSGQv/kGLwb7Wo1C6a/dhaGm4i848lneT8tdpwlmSBEbU3XQt7tzlyo2xKZgw==" saltValue="gbpNC/v0GlxXrbqFHet7PA==" spinCount="100000" sheet="1" objects="1" scenarios="1"/>
  <conditionalFormatting sqref="B88">
    <cfRule type="cellIs" dxfId="37" priority="4" operator="equal">
      <formula>"Quote is valid."</formula>
    </cfRule>
  </conditionalFormatting>
  <conditionalFormatting sqref="C42:G42">
    <cfRule type="expression" dxfId="36" priority="19">
      <formula>C$41&gt;$G$28</formula>
    </cfRule>
  </conditionalFormatting>
  <conditionalFormatting sqref="C43:G43">
    <cfRule type="expression" dxfId="35" priority="18">
      <formula>C$41&gt;$G$29</formula>
    </cfRule>
  </conditionalFormatting>
  <conditionalFormatting sqref="C44:G44">
    <cfRule type="expression" dxfId="34" priority="17">
      <formula>C$41&gt;$G$30</formula>
    </cfRule>
  </conditionalFormatting>
  <conditionalFormatting sqref="C58:G58">
    <cfRule type="expression" dxfId="33" priority="16">
      <formula>C$41&gt;$G$28</formula>
    </cfRule>
  </conditionalFormatting>
  <conditionalFormatting sqref="C59:G59">
    <cfRule type="expression" dxfId="32" priority="15">
      <formula>C$41&gt;$G$29</formula>
    </cfRule>
  </conditionalFormatting>
  <conditionalFormatting sqref="C60:G60">
    <cfRule type="expression" dxfId="31" priority="14">
      <formula>C$41&gt;$G$30</formula>
    </cfRule>
  </conditionalFormatting>
  <conditionalFormatting sqref="C64:G64">
    <cfRule type="expression" dxfId="30" priority="13">
      <formula>C$41&gt;$G$28</formula>
    </cfRule>
  </conditionalFormatting>
  <conditionalFormatting sqref="C65:G65">
    <cfRule type="expression" dxfId="29" priority="12">
      <formula>C$41&gt;$G$29</formula>
    </cfRule>
  </conditionalFormatting>
  <conditionalFormatting sqref="C66:G66">
    <cfRule type="expression" dxfId="28" priority="11">
      <formula>C$41&gt;$G$30</formula>
    </cfRule>
  </conditionalFormatting>
  <conditionalFormatting sqref="C70:G70">
    <cfRule type="expression" dxfId="27" priority="10">
      <formula>C$41&gt;$G$28</formula>
    </cfRule>
  </conditionalFormatting>
  <conditionalFormatting sqref="C71:G71">
    <cfRule type="expression" dxfId="26" priority="9">
      <formula>C$41&gt;$G$29</formula>
    </cfRule>
  </conditionalFormatting>
  <conditionalFormatting sqref="C72:G72">
    <cfRule type="expression" dxfId="25" priority="8">
      <formula>C$41&gt;$G$30</formula>
    </cfRule>
  </conditionalFormatting>
  <conditionalFormatting sqref="C76:G76">
    <cfRule type="expression" dxfId="24" priority="7">
      <formula>C$41&gt;$G$28</formula>
    </cfRule>
  </conditionalFormatting>
  <conditionalFormatting sqref="C77:G77">
    <cfRule type="expression" dxfId="23" priority="6">
      <formula>C$41&gt;$G$29</formula>
    </cfRule>
  </conditionalFormatting>
  <conditionalFormatting sqref="C78:G78">
    <cfRule type="expression" dxfId="22" priority="5">
      <formula>C$41&gt;$G$30</formula>
    </cfRule>
  </conditionalFormatting>
  <conditionalFormatting sqref="C82:G82">
    <cfRule type="expression" dxfId="21" priority="3">
      <formula>C$41&gt;$G$28</formula>
    </cfRule>
  </conditionalFormatting>
  <conditionalFormatting sqref="C83:G83">
    <cfRule type="expression" dxfId="20" priority="2">
      <formula>C$41&gt;$G$29</formula>
    </cfRule>
  </conditionalFormatting>
  <conditionalFormatting sqref="C84:G84">
    <cfRule type="expression" dxfId="19" priority="1">
      <formula>C$41&gt;$G$30</formula>
    </cfRule>
  </conditionalFormatting>
  <dataValidations count="3">
    <dataValidation type="list" operator="greaterThanOrEqual" allowBlank="1" showInputMessage="1" showErrorMessage="1" sqref="C50:C52" xr:uid="{64AAE29B-3D4B-43EB-992B-8C24A9E0A82B}">
      <formula1>"3 months, 4 months, 5 months, 6 months"</formula1>
    </dataValidation>
    <dataValidation type="decimal" allowBlank="1" showInputMessage="1" showErrorMessage="1" error="Please enter a valid minimum attractive award percentage" sqref="C34:C36" xr:uid="{DC811449-A19A-476A-90E7-2E7B45B8725E}">
      <formula1>0</formula1>
      <formula2>0.2</formula2>
    </dataValidation>
    <dataValidation type="decimal" operator="greaterThanOrEqual" allowBlank="1" showInputMessage="1" showErrorMessage="1" sqref="C28:F30 C42:G44 D13:D15" xr:uid="{4C6A0264-25AA-49AB-9B35-42C0B11B13F8}">
      <formula1>0</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0B950-45F8-4E85-B899-D31F25D339FF}">
  <sheetPr codeName="Sheet9">
    <tabColor theme="5"/>
  </sheetPr>
  <dimension ref="B2:L90"/>
  <sheetViews>
    <sheetView showGridLines="0" zoomScale="80" zoomScaleNormal="80" workbookViewId="0"/>
  </sheetViews>
  <sheetFormatPr defaultRowHeight="14.25" x14ac:dyDescent="0.2"/>
  <cols>
    <col min="1" max="1" width="3.625" customWidth="1"/>
    <col min="2" max="12" width="27.625" customWidth="1"/>
    <col min="16382" max="16384" width="9" bestFit="1" customWidth="1"/>
  </cols>
  <sheetData>
    <row r="2" spans="2:12" s="27" customFormat="1" ht="35.1" customHeight="1" x14ac:dyDescent="0.2">
      <c r="B2" s="18" t="s">
        <v>43</v>
      </c>
      <c r="C2" s="19"/>
      <c r="D2" s="19"/>
      <c r="E2" s="19"/>
      <c r="F2" s="19"/>
      <c r="G2" s="18"/>
      <c r="H2" s="18"/>
      <c r="I2" s="18"/>
      <c r="J2" s="18"/>
      <c r="K2" s="18"/>
      <c r="L2" s="18"/>
    </row>
    <row r="4" spans="2:12" ht="24.95" customHeight="1" thickBot="1" x14ac:dyDescent="0.3">
      <c r="B4" s="15" t="s">
        <v>42</v>
      </c>
      <c r="C4" s="12"/>
      <c r="D4" s="12"/>
      <c r="E4" s="12"/>
      <c r="F4" s="12"/>
      <c r="G4" s="12"/>
      <c r="H4" s="12"/>
      <c r="I4" s="12"/>
      <c r="J4" s="12"/>
      <c r="K4" s="12"/>
      <c r="L4" s="12"/>
    </row>
    <row r="5" spans="2:12" ht="5.0999999999999996" customHeight="1" thickTop="1" x14ac:dyDescent="0.2"/>
    <row r="6" spans="2:12" ht="24.95" customHeight="1" thickBot="1" x14ac:dyDescent="0.3">
      <c r="B6" s="14" t="s">
        <v>77</v>
      </c>
      <c r="C6" s="6"/>
      <c r="D6" s="6"/>
      <c r="E6" s="6"/>
      <c r="F6" s="6"/>
      <c r="G6" s="6"/>
      <c r="H6" s="6"/>
      <c r="I6" s="6"/>
      <c r="J6" s="6"/>
      <c r="K6" s="6"/>
      <c r="L6" s="6"/>
    </row>
    <row r="7" spans="2:12" ht="5.0999999999999996" customHeight="1" x14ac:dyDescent="0.2"/>
    <row r="8" spans="2:12" ht="15" x14ac:dyDescent="0.2">
      <c r="B8" s="11" t="s">
        <v>78</v>
      </c>
      <c r="C8" s="42"/>
      <c r="D8" s="34" t="str">
        <f>IF(C8="", "Please enter a valid supplier name.", "")</f>
        <v>Please enter a valid supplier name.</v>
      </c>
    </row>
    <row r="10" spans="2:12" ht="24.95" customHeight="1" thickBot="1" x14ac:dyDescent="0.3">
      <c r="B10" s="14" t="s">
        <v>22</v>
      </c>
      <c r="C10" s="6"/>
      <c r="D10" s="6"/>
      <c r="E10" s="6"/>
      <c r="F10" s="6"/>
      <c r="G10" s="6"/>
      <c r="H10" s="6"/>
      <c r="I10" s="6"/>
      <c r="J10" s="6"/>
      <c r="K10" s="6"/>
      <c r="L10" s="6"/>
    </row>
    <row r="11" spans="2:12" ht="5.0999999999999996" customHeight="1" x14ac:dyDescent="0.2"/>
    <row r="12" spans="2:12" ht="15" x14ac:dyDescent="0.2">
      <c r="B12" s="11" t="s">
        <v>23</v>
      </c>
      <c r="C12" s="17" t="s">
        <v>24</v>
      </c>
      <c r="D12" s="17" t="s">
        <v>56</v>
      </c>
      <c r="F12" s="57" t="str">
        <f>IF(AND(B13="", B14="", B15=""), "Please enter a valid brand name.", "")</f>
        <v>Please enter a valid brand name.</v>
      </c>
    </row>
    <row r="13" spans="2:12" ht="15" customHeight="1" x14ac:dyDescent="0.2">
      <c r="B13" s="42"/>
      <c r="C13" s="43"/>
      <c r="D13" s="78"/>
      <c r="F13" s="34" t="str">
        <f>IF(AND(B13&lt;&gt;"",OR(C13="",D13=""))," Please enter all product details for "&amp;B13 &amp; ". ","") &amp; IF(AND(D13&lt;&gt;"", MAX(C42:G42)&gt;0, D13&gt;MAX(C42:G42)), "The Reserve Price must be no greater than the highest price offered for any market share band.", "")</f>
        <v/>
      </c>
    </row>
    <row r="14" spans="2:12" ht="15" customHeight="1" x14ac:dyDescent="0.2">
      <c r="B14" s="42"/>
      <c r="C14" s="43"/>
      <c r="D14" s="78"/>
      <c r="F14" s="34" t="str">
        <f>IF(AND(B14&lt;&gt;"",OR(C14="",D14=""))," Please enter all product details for "&amp;B14 &amp; ". ","") &amp; IF(AND(D14&lt;&gt;"", MAX(C43:G43)&gt;0, D14&gt;MAX(C43:G43)), "The Reserve Price must be no greater than the highest price offered for any market share band.", "")</f>
        <v/>
      </c>
    </row>
    <row r="15" spans="2:12" ht="15" customHeight="1" x14ac:dyDescent="0.2">
      <c r="B15" s="42"/>
      <c r="C15" s="43"/>
      <c r="D15" s="78"/>
      <c r="F15" s="34" t="str">
        <f t="shared" ref="F15" si="0">IF(AND(B15&lt;&gt;"",OR(C15="",D15=""))," Please enter all product details for "&amp;B15 &amp; ". ","") &amp; IF(AND(D15&lt;&gt;"", MAX(C44:G44)&gt;0, D15&gt;MAX(C44:G44)), "The Reserve Price must be no greater than the highest price offered for any market share band.", "")</f>
        <v/>
      </c>
    </row>
    <row r="16" spans="2:12" ht="81" customHeight="1" x14ac:dyDescent="0.2"/>
    <row r="17" spans="2:12" ht="24.95" customHeight="1" x14ac:dyDescent="0.25">
      <c r="B17" s="10" t="s">
        <v>25</v>
      </c>
      <c r="C17" s="9"/>
      <c r="D17" s="9"/>
      <c r="E17" s="9"/>
      <c r="F17" s="9"/>
      <c r="G17" s="9"/>
      <c r="H17" s="9"/>
      <c r="I17" s="9"/>
      <c r="J17" s="9"/>
      <c r="K17" s="9"/>
      <c r="L17" s="9"/>
    </row>
    <row r="18" spans="2:12" ht="5.0999999999999996" customHeight="1" x14ac:dyDescent="0.2"/>
    <row r="19" spans="2:12" ht="15" customHeight="1" thickBot="1" x14ac:dyDescent="0.3">
      <c r="B19" s="13" t="s">
        <v>44</v>
      </c>
      <c r="D19" s="8"/>
      <c r="E19" s="8"/>
      <c r="F19" s="8"/>
      <c r="G19" s="8"/>
    </row>
    <row r="20" spans="2:12" ht="15" customHeight="1" thickTop="1" x14ac:dyDescent="0.2">
      <c r="C20" s="1">
        <v>2025</v>
      </c>
      <c r="D20" s="1">
        <v>2026</v>
      </c>
      <c r="E20" s="1">
        <v>2027</v>
      </c>
      <c r="F20" s="1">
        <v>2028</v>
      </c>
    </row>
    <row r="21" spans="2:12" ht="15" customHeight="1" x14ac:dyDescent="0.2">
      <c r="B21" s="20" t="s">
        <v>46</v>
      </c>
      <c r="C21" s="4">
        <f>INDEX('NHS Input'!$D$36:$H$42,MATCH($B$4,'NHS Input'!$B$36:$B$42,0),MATCH(C20,'NHS Input'!$D$35:$G$35,0))</f>
        <v>145315725.5</v>
      </c>
      <c r="D21" s="4">
        <f>INDEX('NHS Input'!$D$36:$H$42,MATCH($B$4,'NHS Input'!$B$36:$B$42,0),MATCH(D20,'NHS Input'!$D$35:$G$35,0))</f>
        <v>190627046.28999999</v>
      </c>
      <c r="E21" s="4">
        <f>INDEX('NHS Input'!$D$36:$H$42,MATCH($B$4,'NHS Input'!$B$36:$B$42,0),MATCH(E20,'NHS Input'!$D$35:$G$35,0))</f>
        <v>187571215.13854998</v>
      </c>
      <c r="F21" s="4">
        <f>INDEX('NHS Input'!$D$36:$H$42,MATCH($B$4,'NHS Input'!$B$36:$B$42,0),MATCH(F20,'NHS Input'!$D$35:$G$35,0))</f>
        <v>184585511.25674424</v>
      </c>
    </row>
    <row r="22" spans="2:12" ht="13.5" customHeight="1" x14ac:dyDescent="0.2"/>
    <row r="23" spans="2:12" ht="29.25" hidden="1" customHeight="1" x14ac:dyDescent="0.25">
      <c r="E23" s="8"/>
      <c r="F23" s="8"/>
      <c r="G23" s="8"/>
    </row>
    <row r="24" spans="2:12" ht="15" hidden="1" customHeight="1" x14ac:dyDescent="0.2"/>
    <row r="25" spans="2:12" ht="13.5" hidden="1" customHeight="1" x14ac:dyDescent="0.2"/>
    <row r="26" spans="2:12" ht="24.95" customHeight="1" thickBot="1" x14ac:dyDescent="0.3">
      <c r="B26" s="13" t="s">
        <v>103</v>
      </c>
      <c r="D26" s="8"/>
      <c r="E26" s="8"/>
      <c r="F26" s="8"/>
      <c r="G26" s="8"/>
    </row>
    <row r="27" spans="2:12" ht="15" thickTop="1" x14ac:dyDescent="0.2">
      <c r="C27" s="1" t="s">
        <v>3</v>
      </c>
      <c r="D27" s="1" t="s">
        <v>4</v>
      </c>
      <c r="E27" s="1" t="s">
        <v>5</v>
      </c>
      <c r="F27" s="1" t="s">
        <v>6</v>
      </c>
      <c r="G27" s="3" t="s">
        <v>7</v>
      </c>
    </row>
    <row r="28" spans="2:12" ht="15" customHeight="1" x14ac:dyDescent="0.2">
      <c r="B28" s="20" t="str">
        <f>IF(B13=0,"",B13)</f>
        <v/>
      </c>
      <c r="C28" s="23"/>
      <c r="D28" s="23"/>
      <c r="E28" s="23"/>
      <c r="F28" s="23"/>
      <c r="G28" s="80" cm="1">
        <f t="array" ref="G28">IFERROR(MIN(C28:F28/(110%*$C$21:$F$21),100%),"")</f>
        <v>0</v>
      </c>
      <c r="H28" s="34" t="str">
        <f>IF(AND(B28&lt;&gt;"", OR(C28="",D28="", E28="", F28="")), "Please enter available capacity for all years", "")</f>
        <v/>
      </c>
    </row>
    <row r="29" spans="2:12" ht="15" customHeight="1" x14ac:dyDescent="0.2">
      <c r="B29" s="20" t="str">
        <f>IF(B14=0,"",B14)</f>
        <v/>
      </c>
      <c r="C29" s="23"/>
      <c r="D29" s="23"/>
      <c r="E29" s="23"/>
      <c r="F29" s="23"/>
      <c r="G29" s="80" cm="1">
        <f t="array" ref="G29">IFERROR(MIN(C29:F29/(110%*$C$21:$F$21),100%),"")</f>
        <v>0</v>
      </c>
      <c r="H29" s="34" t="str">
        <f t="shared" ref="H29:H30" si="1">IF(AND(B29&lt;&gt;"", OR(C29="",D29="", E29="", F29="")), "Please enter available capacity for all years", "")</f>
        <v/>
      </c>
    </row>
    <row r="30" spans="2:12" ht="15" customHeight="1" x14ac:dyDescent="0.2">
      <c r="B30" s="20" t="str">
        <f>IF(B15=0,"",B15)</f>
        <v/>
      </c>
      <c r="C30" s="23"/>
      <c r="D30" s="23"/>
      <c r="E30" s="23"/>
      <c r="F30" s="23"/>
      <c r="G30" s="80" cm="1">
        <f t="array" ref="G30">IFERROR(MIN(C30:F30/(110%*$C$21:$F$21),100%),"")</f>
        <v>0</v>
      </c>
      <c r="H30" s="34" t="str">
        <f t="shared" si="1"/>
        <v/>
      </c>
    </row>
    <row r="31" spans="2:12" ht="13.5" customHeight="1" x14ac:dyDescent="0.25">
      <c r="B31" s="7"/>
    </row>
    <row r="32" spans="2:12" ht="24.95" customHeight="1" thickBot="1" x14ac:dyDescent="0.3">
      <c r="B32" s="13" t="str">
        <f>"Minimum attractive award percentage (any share between "&amp;C40&amp;")"</f>
        <v>Minimum attractive award percentage (any share between 0-20%)</v>
      </c>
      <c r="G32" s="8"/>
    </row>
    <row r="33" spans="2:12" ht="15" customHeight="1" thickTop="1" x14ac:dyDescent="0.25">
      <c r="B33" s="7"/>
      <c r="C33" s="3" t="s">
        <v>26</v>
      </c>
    </row>
    <row r="34" spans="2:12" ht="15" customHeight="1" x14ac:dyDescent="0.2">
      <c r="B34" s="20" t="str">
        <f>IF(B13=0,"",B13)</f>
        <v/>
      </c>
      <c r="C34" s="76"/>
      <c r="D34" s="35" t="str">
        <f>IF(AND(B34&lt;&gt;"", C34=""), "Please enter a minimum award % for " &amp;B34, "")</f>
        <v/>
      </c>
    </row>
    <row r="35" spans="2:12" ht="15" customHeight="1" x14ac:dyDescent="0.2">
      <c r="B35" s="20" t="str">
        <f>IF(B14=0,"",B14)</f>
        <v/>
      </c>
      <c r="C35" s="76"/>
      <c r="D35" s="35" t="str">
        <f t="shared" ref="D35:D36" si="2">IF(AND(B35&lt;&gt;"", C35=""), "Please enter a minimum award % for " &amp;B35, "")</f>
        <v/>
      </c>
    </row>
    <row r="36" spans="2:12" ht="15" customHeight="1" x14ac:dyDescent="0.2">
      <c r="B36" s="20" t="str">
        <f>IF(B15=0,"",B15)</f>
        <v/>
      </c>
      <c r="C36" s="76"/>
      <c r="D36" s="35" t="str">
        <f t="shared" si="2"/>
        <v/>
      </c>
    </row>
    <row r="37" spans="2:12" ht="13.5" customHeight="1" x14ac:dyDescent="0.2"/>
    <row r="38" spans="2:12" ht="24.95" customHeight="1" x14ac:dyDescent="0.25">
      <c r="B38" s="10" t="s">
        <v>45</v>
      </c>
      <c r="C38" s="9"/>
      <c r="D38" s="9"/>
      <c r="E38" s="9"/>
      <c r="F38" s="9"/>
      <c r="G38" s="9"/>
      <c r="H38" s="9"/>
      <c r="I38" s="9"/>
      <c r="J38" s="9"/>
      <c r="K38" s="9"/>
      <c r="L38" s="9"/>
    </row>
    <row r="40" spans="2:12" ht="13.5" customHeight="1" x14ac:dyDescent="0.2">
      <c r="C40" s="5" t="s">
        <v>9</v>
      </c>
      <c r="D40" s="5" t="s">
        <v>57</v>
      </c>
      <c r="E40" s="5" t="s">
        <v>58</v>
      </c>
      <c r="F40" s="5" t="s">
        <v>59</v>
      </c>
      <c r="G40" s="5" t="s">
        <v>60</v>
      </c>
    </row>
    <row r="41" spans="2:12" hidden="1" x14ac:dyDescent="0.2">
      <c r="C41" s="21">
        <v>0</v>
      </c>
      <c r="D41" s="21">
        <v>0.2</v>
      </c>
      <c r="E41" s="21">
        <v>0.4</v>
      </c>
      <c r="F41" s="21">
        <v>0.6</v>
      </c>
      <c r="G41" s="21">
        <v>0.8</v>
      </c>
      <c r="H41" s="30"/>
      <c r="I41" s="30"/>
      <c r="J41" s="30"/>
      <c r="K41" s="30"/>
      <c r="L41" s="30"/>
    </row>
    <row r="42" spans="2:12" x14ac:dyDescent="0.2">
      <c r="B42" s="20" t="str">
        <f>IF(B13=0,"",B13)</f>
        <v/>
      </c>
      <c r="C42" s="79"/>
      <c r="D42" s="78"/>
      <c r="E42" s="78"/>
      <c r="F42" s="78"/>
      <c r="G42" s="78"/>
    </row>
    <row r="43" spans="2:12" x14ac:dyDescent="0.2">
      <c r="B43" s="20" t="str">
        <f>IF(B14=0,"",B14)</f>
        <v/>
      </c>
      <c r="C43" s="79"/>
      <c r="D43" s="78"/>
      <c r="E43" s="78"/>
      <c r="F43" s="78"/>
      <c r="G43" s="78"/>
    </row>
    <row r="44" spans="2:12" x14ac:dyDescent="0.2">
      <c r="B44" s="20" t="str">
        <f>IF(B15=0,"",B15)</f>
        <v/>
      </c>
      <c r="C44" s="79"/>
      <c r="D44" s="78"/>
      <c r="E44" s="78"/>
      <c r="F44" s="78"/>
      <c r="G44" s="78"/>
    </row>
    <row r="45" spans="2:12" ht="30" customHeight="1" x14ac:dyDescent="0.2">
      <c r="C45" s="37" t="str">
        <f>IF(OR(AND(C$41&lt;=$G28,C42="",$G28&lt;&gt;0), AND(C$41&lt;=$G29,C43="",$G29&lt;&gt;0), AND(C$41&lt;=$G30,C44="", $G30&lt;&gt;0)), "Please enter pricing for "&amp; C40 &amp; " volume band", "")</f>
        <v/>
      </c>
      <c r="D45" s="37" t="str">
        <f t="shared" ref="D45:G45" si="3">IF(OR(AND(D$41&lt;=$G28,D42="",$G28&lt;&gt;0), AND(D$41&lt;=$G29,D43="",$G29&lt;&gt;0), AND(D$41&lt;=$G30,D44="", $G30&lt;&gt;0)), "Please enter pricing for "&amp; D40 &amp; " volume band", "")</f>
        <v/>
      </c>
      <c r="E45" s="37" t="str">
        <f t="shared" si="3"/>
        <v/>
      </c>
      <c r="F45" s="37" t="str">
        <f t="shared" si="3"/>
        <v/>
      </c>
      <c r="G45" s="37" t="str">
        <f t="shared" si="3"/>
        <v/>
      </c>
      <c r="H45" s="37"/>
      <c r="I45" s="37"/>
      <c r="J45" s="37"/>
      <c r="K45" s="37"/>
      <c r="L45" s="37"/>
    </row>
    <row r="46" spans="2:12" ht="24.95" customHeight="1" x14ac:dyDescent="0.25">
      <c r="B46" s="10" t="s">
        <v>27</v>
      </c>
      <c r="C46" s="9"/>
      <c r="D46" s="9"/>
      <c r="E46" s="9"/>
      <c r="F46" s="9"/>
      <c r="G46" s="9"/>
      <c r="H46" s="9"/>
      <c r="I46" s="9"/>
      <c r="J46" s="9"/>
      <c r="K46" s="9"/>
      <c r="L46" s="9"/>
    </row>
    <row r="47" spans="2:12" ht="5.0999999999999996" customHeight="1" x14ac:dyDescent="0.2"/>
    <row r="48" spans="2:12" ht="15" customHeight="1" thickBot="1" x14ac:dyDescent="0.3">
      <c r="B48" s="7" t="s">
        <v>86</v>
      </c>
    </row>
    <row r="49" spans="2:12" ht="15" thickTop="1" x14ac:dyDescent="0.2">
      <c r="C49" s="2" t="s">
        <v>28</v>
      </c>
      <c r="D49" s="2" t="s">
        <v>29</v>
      </c>
    </row>
    <row r="50" spans="2:12" ht="15" customHeight="1" x14ac:dyDescent="0.2">
      <c r="B50" s="20" t="str">
        <f>IF(B13=0,"",B13)</f>
        <v/>
      </c>
      <c r="C50" s="25"/>
      <c r="D50" s="55" t="str">
        <f>_xlfn.IFNA(_xlfn.XLOOKUP(C50,'NHS Input'!$J$5:$J$8,'NHS Input'!$K$5:$K$8),"")</f>
        <v/>
      </c>
      <c r="E50" s="35" t="str">
        <f>IF(AND(B50&lt;&gt;"",C50=""), "Please enter months of stock held in the UK for "&amp;B50, "")</f>
        <v/>
      </c>
    </row>
    <row r="51" spans="2:12" ht="15" customHeight="1" x14ac:dyDescent="0.2">
      <c r="B51" s="20" t="str">
        <f>IF(B14=0,"",B14)</f>
        <v/>
      </c>
      <c r="C51" s="25"/>
      <c r="D51" s="55" t="str">
        <f>_xlfn.IFNA(_xlfn.XLOOKUP(C51,'NHS Input'!$J$5:$J$8,'NHS Input'!$K$5:$K$8),"")</f>
        <v/>
      </c>
      <c r="E51" s="35" t="str">
        <f>IF(AND(B51&lt;&gt;"",C51=""), "Please enter months of stock held in the UK for "&amp;B51, "")</f>
        <v/>
      </c>
    </row>
    <row r="52" spans="2:12" ht="15" customHeight="1" x14ac:dyDescent="0.2">
      <c r="B52" s="20" t="str">
        <f>IF(B15=0,"",B15)</f>
        <v/>
      </c>
      <c r="C52" s="25"/>
      <c r="D52" s="55" t="str">
        <f>_xlfn.IFNA(_xlfn.XLOOKUP(C52,'NHS Input'!$J$5:$J$8,'NHS Input'!$K$5:$K$8),"")</f>
        <v/>
      </c>
      <c r="E52" s="35" t="str">
        <f>IF(AND(B52&lt;&gt;"",C52=""), "Please enter months of stock held in the UK for "&amp;B52, "")</f>
        <v/>
      </c>
    </row>
    <row r="53" spans="2:12" ht="13.5" customHeight="1" x14ac:dyDescent="0.2"/>
    <row r="54" spans="2:12" ht="24.95" customHeight="1" x14ac:dyDescent="0.25">
      <c r="B54" s="10" t="s">
        <v>54</v>
      </c>
      <c r="C54" s="9"/>
      <c r="D54" s="9"/>
      <c r="E54" s="9"/>
      <c r="F54" s="9"/>
      <c r="G54" s="9"/>
      <c r="H54" s="9"/>
      <c r="I54" s="9"/>
      <c r="J54" s="9"/>
      <c r="K54" s="9"/>
      <c r="L54" s="9"/>
    </row>
    <row r="56" spans="2:12" ht="13.5" customHeight="1" x14ac:dyDescent="0.2">
      <c r="B56" s="20" t="str">
        <f>C27</f>
        <v>2025</v>
      </c>
      <c r="C56" s="5" t="str">
        <f>C40</f>
        <v>0-20%</v>
      </c>
      <c r="D56" s="5" t="str">
        <f t="shared" ref="D56:G56" si="4">D40</f>
        <v>20-40%</v>
      </c>
      <c r="E56" s="5" t="str">
        <f t="shared" si="4"/>
        <v>40-60%</v>
      </c>
      <c r="F56" s="5" t="str">
        <f t="shared" si="4"/>
        <v>60-80%</v>
      </c>
      <c r="G56" s="5" t="str">
        <f t="shared" si="4"/>
        <v>80-100%</v>
      </c>
    </row>
    <row r="57" spans="2:12" hidden="1" x14ac:dyDescent="0.2">
      <c r="C57" s="21">
        <v>0</v>
      </c>
      <c r="D57" s="21">
        <v>0.2</v>
      </c>
      <c r="E57" s="21">
        <v>0.4</v>
      </c>
      <c r="F57" s="21">
        <v>0.6</v>
      </c>
      <c r="G57" s="21">
        <v>0.8</v>
      </c>
    </row>
    <row r="58" spans="2:12" x14ac:dyDescent="0.2">
      <c r="B58" s="20" t="str">
        <f>IF(B13=0,"",B13)</f>
        <v/>
      </c>
      <c r="C58" s="81" t="str">
        <f>IF(IFERROR(C42, 0) = 0, "", IFERROR(((1-'NHS Input'!$M$5)*C42+('NHS Input'!$M$5)*C42*(1+'NHS Input'!$N$5)^($B$56-2025))*(1+$D50+'Across Lot Input'!$D$13), ""))</f>
        <v/>
      </c>
      <c r="D58" s="82" t="str">
        <f>IF(IFERROR(D42, 0) = 0, "", IFERROR(((1-'NHS Input'!$M$5)*D42+('NHS Input'!$M$5)*D42*(1+'NHS Input'!$N$5)^($B$56-2025))*(1+$D50+'Across Lot Input'!$D$13), ""))</f>
        <v/>
      </c>
      <c r="E58" s="82" t="str">
        <f>IF(IFERROR(E42, 0) = 0, "", IFERROR(((1-'NHS Input'!$M$5)*E42+('NHS Input'!$M$5)*E42*(1+'NHS Input'!$N$5)^($B$56-2025))*(1+$D50+'Across Lot Input'!$D$13), ""))</f>
        <v/>
      </c>
      <c r="F58" s="82" t="str">
        <f>IF(IFERROR(F42, 0) = 0, "", IFERROR(((1-'NHS Input'!$M$5)*F42+('NHS Input'!$M$5)*F42*(1+'NHS Input'!$N$5)^($B$56-2025))*(1+$D50+'Across Lot Input'!$D$13), ""))</f>
        <v/>
      </c>
      <c r="G58" s="82" t="str">
        <f>IF(IFERROR(G42, 0) = 0, "", IFERROR(((1-'NHS Input'!$M$5)*G42+('NHS Input'!$M$5)*G42*(1+'NHS Input'!$N$5)^($B$56-2025))*(1+$D50+'Across Lot Input'!$D$13), ""))</f>
        <v/>
      </c>
    </row>
    <row r="59" spans="2:12" x14ac:dyDescent="0.2">
      <c r="B59" s="20" t="str">
        <f>IF(B14=0,"",B14)</f>
        <v/>
      </c>
      <c r="C59" s="81" t="str">
        <f>IF(IFERROR(C43, 0) = 0, "", IFERROR(((1-'NHS Input'!$M$5)*C43+('NHS Input'!$M$5)*C43*(1+'NHS Input'!$N$5)^($B$56-2025))*(1+$D51+'Across Lot Input'!$D$13), ""))</f>
        <v/>
      </c>
      <c r="D59" s="82" t="str">
        <f>IF(IFERROR(D43, 0) = 0, "", IFERROR(((1-'NHS Input'!$M$5)*D43+('NHS Input'!$M$5)*D43*(1+'NHS Input'!$N$5)^($B$56-2025))*(1+$D51+'Across Lot Input'!$D$13), ""))</f>
        <v/>
      </c>
      <c r="E59" s="82" t="str">
        <f>IF(IFERROR(E43, 0) = 0, "", IFERROR(((1-'NHS Input'!$M$5)*E43+('NHS Input'!$M$5)*E43*(1+'NHS Input'!$N$5)^($B$56-2025))*(1+$D51+'Across Lot Input'!$D$13), ""))</f>
        <v/>
      </c>
      <c r="F59" s="82" t="str">
        <f>IF(IFERROR(F43, 0) = 0, "", IFERROR(((1-'NHS Input'!$M$5)*F43+('NHS Input'!$M$5)*F43*(1+'NHS Input'!$N$5)^($B$56-2025))*(1+$D51+'Across Lot Input'!$D$13), ""))</f>
        <v/>
      </c>
      <c r="G59" s="82" t="str">
        <f>IF(IFERROR(G43, 0) = 0, "", IFERROR(((1-'NHS Input'!$M$5)*G43+('NHS Input'!$M$5)*G43*(1+'NHS Input'!$N$5)^($B$56-2025))*(1+$D51+'Across Lot Input'!$D$13), ""))</f>
        <v/>
      </c>
    </row>
    <row r="60" spans="2:12" x14ac:dyDescent="0.2">
      <c r="B60" s="20" t="str">
        <f>IF(B15=0,"",B15)</f>
        <v/>
      </c>
      <c r="C60" s="81" t="str">
        <f>IF(IFERROR(C44, 0) = 0, "", IFERROR(((1-'NHS Input'!$M$5)*C44+('NHS Input'!$M$5)*C44*(1+'NHS Input'!$N$5)^($B$56-2025))*(1+$D52+'Across Lot Input'!$D$13), ""))</f>
        <v/>
      </c>
      <c r="D60" s="82" t="str">
        <f>IF(IFERROR(D44, 0) = 0, "", IFERROR(((1-'NHS Input'!$M$5)*D44+('NHS Input'!$M$5)*D44*(1+'NHS Input'!$N$5)^($B$56-2025))*(1+$D52+'Across Lot Input'!$D$13), ""))</f>
        <v/>
      </c>
      <c r="E60" s="82" t="str">
        <f>IF(IFERROR(E44, 0) = 0, "", IFERROR(((1-'NHS Input'!$M$5)*E44+('NHS Input'!$M$5)*E44*(1+'NHS Input'!$N$5)^($B$56-2025))*(1+$D52+'Across Lot Input'!$D$13), ""))</f>
        <v/>
      </c>
      <c r="F60" s="82" t="str">
        <f>IF(IFERROR(F44, 0) = 0, "", IFERROR(((1-'NHS Input'!$M$5)*F44+('NHS Input'!$M$5)*F44*(1+'NHS Input'!$N$5)^($B$56-2025))*(1+$D52+'Across Lot Input'!$D$13), ""))</f>
        <v/>
      </c>
      <c r="G60" s="82" t="str">
        <f>IF(IFERROR(G44, 0) = 0, "", IFERROR(((1-'NHS Input'!$M$5)*G44+('NHS Input'!$M$5)*G44*(1+'NHS Input'!$N$5)^($B$56-2025))*(1+$D52+'Across Lot Input'!$D$13), ""))</f>
        <v/>
      </c>
    </row>
    <row r="61" spans="2:12" ht="15" customHeight="1" x14ac:dyDescent="0.2"/>
    <row r="62" spans="2:12" ht="13.5" customHeight="1" x14ac:dyDescent="0.2">
      <c r="B62" s="31">
        <f>D20</f>
        <v>2026</v>
      </c>
      <c r="C62" s="5" t="str">
        <f>C56</f>
        <v>0-20%</v>
      </c>
      <c r="D62" s="5" t="str">
        <f t="shared" ref="D62:G62" si="5">D56</f>
        <v>20-40%</v>
      </c>
      <c r="E62" s="5" t="str">
        <f t="shared" si="5"/>
        <v>40-60%</v>
      </c>
      <c r="F62" s="5" t="str">
        <f t="shared" si="5"/>
        <v>60-80%</v>
      </c>
      <c r="G62" s="5" t="str">
        <f t="shared" si="5"/>
        <v>80-100%</v>
      </c>
    </row>
    <row r="63" spans="2:12" hidden="1" x14ac:dyDescent="0.2">
      <c r="C63" s="21">
        <v>0</v>
      </c>
      <c r="D63" s="21">
        <v>0.2</v>
      </c>
      <c r="E63" s="21">
        <v>0.4</v>
      </c>
      <c r="F63" s="21">
        <v>0.6</v>
      </c>
      <c r="G63" s="21">
        <v>0.8</v>
      </c>
    </row>
    <row r="64" spans="2:12" x14ac:dyDescent="0.2">
      <c r="B64" s="20" t="str">
        <f>IF(B13=0,"",B13)</f>
        <v/>
      </c>
      <c r="C64" s="81" t="str">
        <f>IF(IFERROR(C42,0)=0,"",IFERROR(((1-'NHS Input'!$M$5)*C42+('NHS Input'!$M$5)*C42*(1+'NHS Input'!$N$5)^($B$62-2025))*(1+$D50+'Across Lot Input'!$E$13),""))</f>
        <v/>
      </c>
      <c r="D64" s="82" t="str">
        <f>IF(IFERROR(D42,0)=0,"",IFERROR(((1-'NHS Input'!$M$5)*D42+('NHS Input'!$M$5)*D42*(1+'NHS Input'!$N$5)^($B$62-2025))*(1+$D50+'Across Lot Input'!$E$13),""))</f>
        <v/>
      </c>
      <c r="E64" s="82" t="str">
        <f>IF(IFERROR(E42,0)=0,"",IFERROR(((1-'NHS Input'!$M$5)*E42+('NHS Input'!$M$5)*E42*(1+'NHS Input'!$N$5)^($B$62-2025))*(1+$D50+'Across Lot Input'!$E$13),""))</f>
        <v/>
      </c>
      <c r="F64" s="82" t="str">
        <f>IF(IFERROR(F42,0)=0,"",IFERROR(((1-'NHS Input'!$M$5)*F42+('NHS Input'!$M$5)*F42*(1+'NHS Input'!$N$5)^($B$62-2025))*(1+$D50+'Across Lot Input'!$E$13),""))</f>
        <v/>
      </c>
      <c r="G64" s="82" t="str">
        <f>IF(IFERROR(G42,0)=0,"",IFERROR(((1-'NHS Input'!$M$5)*G42+('NHS Input'!$M$5)*G42*(1+'NHS Input'!$N$5)^($B$62-2025))*(1+$D50+'Across Lot Input'!$E$13),""))</f>
        <v/>
      </c>
    </row>
    <row r="65" spans="2:7" x14ac:dyDescent="0.2">
      <c r="B65" s="20" t="str">
        <f>IF(B14=0,"",B14)</f>
        <v/>
      </c>
      <c r="C65" s="81" t="str">
        <f>IF(IFERROR(C43,0)=0,"",IFERROR(((1-'NHS Input'!$M$5)*C43+('NHS Input'!$M$5)*C43*(1+'NHS Input'!$N$5)^($B$62-2025))*(1+$D51+'Across Lot Input'!$E$13),""))</f>
        <v/>
      </c>
      <c r="D65" s="82" t="str">
        <f>IF(IFERROR(D43,0)=0,"",IFERROR(((1-'NHS Input'!$M$5)*D43+('NHS Input'!$M$5)*D43*(1+'NHS Input'!$N$5)^($B$62-2025))*(1+$D51+'Across Lot Input'!$E$13),""))</f>
        <v/>
      </c>
      <c r="E65" s="82" t="str">
        <f>IF(IFERROR(E43,0)=0,"",IFERROR(((1-'NHS Input'!$M$5)*E43+('NHS Input'!$M$5)*E43*(1+'NHS Input'!$N$5)^($B$62-2025))*(1+$D51+'Across Lot Input'!$E$13),""))</f>
        <v/>
      </c>
      <c r="F65" s="82" t="str">
        <f>IF(IFERROR(F43,0)=0,"",IFERROR(((1-'NHS Input'!$M$5)*F43+('NHS Input'!$M$5)*F43*(1+'NHS Input'!$N$5)^($B$62-2025))*(1+$D51+'Across Lot Input'!$E$13),""))</f>
        <v/>
      </c>
      <c r="G65" s="82" t="str">
        <f>IF(IFERROR(G43,0)=0,"",IFERROR(((1-'NHS Input'!$M$5)*G43+('NHS Input'!$M$5)*G43*(1+'NHS Input'!$N$5)^($B$62-2025))*(1+$D51+'Across Lot Input'!$E$13),""))</f>
        <v/>
      </c>
    </row>
    <row r="66" spans="2:7" x14ac:dyDescent="0.2">
      <c r="B66" s="20" t="str">
        <f>IF(B15=0,"",B15)</f>
        <v/>
      </c>
      <c r="C66" s="81" t="str">
        <f>IF(IFERROR(C44,0)=0,"",IFERROR(((1-'NHS Input'!$M$5)*C44+('NHS Input'!$M$5)*C44*(1+'NHS Input'!$N$5)^($B$62-2025))*(1+$D52+'Across Lot Input'!$E$13),""))</f>
        <v/>
      </c>
      <c r="D66" s="82" t="str">
        <f>IF(IFERROR(D44,0)=0,"",IFERROR(((1-'NHS Input'!$M$5)*D44+('NHS Input'!$M$5)*D44*(1+'NHS Input'!$N$5)^($B$62-2025))*(1+$D52+'Across Lot Input'!$E$13),""))</f>
        <v/>
      </c>
      <c r="E66" s="82" t="str">
        <f>IF(IFERROR(E44,0)=0,"",IFERROR(((1-'NHS Input'!$M$5)*E44+('NHS Input'!$M$5)*E44*(1+'NHS Input'!$N$5)^($B$62-2025))*(1+$D52+'Across Lot Input'!$E$13),""))</f>
        <v/>
      </c>
      <c r="F66" s="82" t="str">
        <f>IF(IFERROR(F44,0)=0,"",IFERROR(((1-'NHS Input'!$M$5)*F44+('NHS Input'!$M$5)*F44*(1+'NHS Input'!$N$5)^($B$62-2025))*(1+$D52+'Across Lot Input'!$E$13),""))</f>
        <v/>
      </c>
      <c r="G66" s="82" t="str">
        <f>IF(IFERROR(G44,0)=0,"",IFERROR(((1-'NHS Input'!$M$5)*G44+('NHS Input'!$M$5)*G44*(1+'NHS Input'!$N$5)^($B$62-2025))*(1+$D52+'Across Lot Input'!$E$13),""))</f>
        <v/>
      </c>
    </row>
    <row r="68" spans="2:7" ht="13.5" customHeight="1" x14ac:dyDescent="0.2">
      <c r="B68" s="31">
        <f>E20</f>
        <v>2027</v>
      </c>
      <c r="C68" s="5" t="str">
        <f>C62</f>
        <v>0-20%</v>
      </c>
      <c r="D68" s="5" t="str">
        <f t="shared" ref="D68:G68" si="6">D62</f>
        <v>20-40%</v>
      </c>
      <c r="E68" s="5" t="str">
        <f t="shared" si="6"/>
        <v>40-60%</v>
      </c>
      <c r="F68" s="5" t="str">
        <f t="shared" si="6"/>
        <v>60-80%</v>
      </c>
      <c r="G68" s="5" t="str">
        <f t="shared" si="6"/>
        <v>80-100%</v>
      </c>
    </row>
    <row r="69" spans="2:7" hidden="1" x14ac:dyDescent="0.2">
      <c r="C69" s="21">
        <v>0</v>
      </c>
      <c r="D69" s="21">
        <v>0.2</v>
      </c>
      <c r="E69" s="21">
        <v>0.4</v>
      </c>
      <c r="F69" s="21">
        <v>0.6</v>
      </c>
      <c r="G69" s="21">
        <v>0.8</v>
      </c>
    </row>
    <row r="70" spans="2:7" x14ac:dyDescent="0.2">
      <c r="B70" s="20" t="str">
        <f>IF(B13=0,"",B13)</f>
        <v/>
      </c>
      <c r="C70" s="81" t="str">
        <f>IF(IFERROR(C42,0)=0,"", IFERROR(((1-'NHS Input'!$M$5)*C42+('NHS Input'!$M$5)*C42*(1+'NHS Input'!$N$5)^($B$68-2025))*(1+$D50+'Across Lot Input'!$F$13), ""))</f>
        <v/>
      </c>
      <c r="D70" s="82" t="str">
        <f>IF(IFERROR(D42,0)=0,"", IFERROR(((1-'NHS Input'!$M$5)*D42+('NHS Input'!$M$5)*D42*(1+'NHS Input'!$N$5)^($B$68-2025))*(1+$D50+'Across Lot Input'!$F$13), ""))</f>
        <v/>
      </c>
      <c r="E70" s="82" t="str">
        <f>IF(IFERROR(E42,0)=0,"", IFERROR(((1-'NHS Input'!$M$5)*E42+('NHS Input'!$M$5)*E42*(1+'NHS Input'!$N$5)^($B$68-2025))*(1+$D50+'Across Lot Input'!$F$13), ""))</f>
        <v/>
      </c>
      <c r="F70" s="82" t="str">
        <f>IF(IFERROR(F42,0)=0,"", IFERROR(((1-'NHS Input'!$M$5)*F42+('NHS Input'!$M$5)*F42*(1+'NHS Input'!$N$5)^($B$68-2025))*(1+$D50+'Across Lot Input'!$F$13), ""))</f>
        <v/>
      </c>
      <c r="G70" s="82" t="str">
        <f>IF(IFERROR(G42,0)=0,"", IFERROR(((1-'NHS Input'!$M$5)*G42+('NHS Input'!$M$5)*G42*(1+'NHS Input'!$N$5)^($B$68-2025))*(1+$D50+'Across Lot Input'!$F$13), ""))</f>
        <v/>
      </c>
    </row>
    <row r="71" spans="2:7" x14ac:dyDescent="0.2">
      <c r="B71" s="20" t="str">
        <f>IF(B14=0,"",B14)</f>
        <v/>
      </c>
      <c r="C71" s="81" t="str">
        <f>IF(IFERROR(C43,0)=0,"", IFERROR(((1-'NHS Input'!$M$5)*C43+('NHS Input'!$M$5)*C43*(1+'NHS Input'!$N$5)^($B$68-2025))*(1+$D51+'Across Lot Input'!$F$13), ""))</f>
        <v/>
      </c>
      <c r="D71" s="82" t="str">
        <f>IF(IFERROR(D43,0)=0,"", IFERROR(((1-'NHS Input'!$M$5)*D43+('NHS Input'!$M$5)*D43*(1+'NHS Input'!$N$5)^($B$68-2025))*(1+$D51+'Across Lot Input'!$F$13), ""))</f>
        <v/>
      </c>
      <c r="E71" s="82" t="str">
        <f>IF(IFERROR(E43,0)=0,"", IFERROR(((1-'NHS Input'!$M$5)*E43+('NHS Input'!$M$5)*E43*(1+'NHS Input'!$N$5)^($B$68-2025))*(1+$D51+'Across Lot Input'!$F$13), ""))</f>
        <v/>
      </c>
      <c r="F71" s="82" t="str">
        <f>IF(IFERROR(F43,0)=0,"", IFERROR(((1-'NHS Input'!$M$5)*F43+('NHS Input'!$M$5)*F43*(1+'NHS Input'!$N$5)^($B$68-2025))*(1+$D51+'Across Lot Input'!$F$13), ""))</f>
        <v/>
      </c>
      <c r="G71" s="82" t="str">
        <f>IF(IFERROR(G43,0)=0,"", IFERROR(((1-'NHS Input'!$M$5)*G43+('NHS Input'!$M$5)*G43*(1+'NHS Input'!$N$5)^($B$68-2025))*(1+$D51+'Across Lot Input'!$F$13), ""))</f>
        <v/>
      </c>
    </row>
    <row r="72" spans="2:7" x14ac:dyDescent="0.2">
      <c r="B72" s="20" t="str">
        <f>IF(B15=0,"",B15)</f>
        <v/>
      </c>
      <c r="C72" s="81" t="str">
        <f>IF(IFERROR(C44,0)=0,"", IFERROR(((1-'NHS Input'!$M$5)*C44+('NHS Input'!$M$5)*C44*(1+'NHS Input'!$N$5)^($B$68-2025))*(1+$D52+'Across Lot Input'!$F$13), ""))</f>
        <v/>
      </c>
      <c r="D72" s="82" t="str">
        <f>IF(IFERROR(D44,0)=0,"", IFERROR(((1-'NHS Input'!$M$5)*D44+('NHS Input'!$M$5)*D44*(1+'NHS Input'!$N$5)^($B$68-2025))*(1+$D52+'Across Lot Input'!$F$13), ""))</f>
        <v/>
      </c>
      <c r="E72" s="82" t="str">
        <f>IF(IFERROR(E44,0)=0,"", IFERROR(((1-'NHS Input'!$M$5)*E44+('NHS Input'!$M$5)*E44*(1+'NHS Input'!$N$5)^($B$68-2025))*(1+$D52+'Across Lot Input'!$F$13), ""))</f>
        <v/>
      </c>
      <c r="F72" s="82" t="str">
        <f>IF(IFERROR(F44,0)=0,"", IFERROR(((1-'NHS Input'!$M$5)*F44+('NHS Input'!$M$5)*F44*(1+'NHS Input'!$N$5)^($B$68-2025))*(1+$D52+'Across Lot Input'!$F$13), ""))</f>
        <v/>
      </c>
      <c r="G72" s="82" t="str">
        <f>IF(IFERROR(G44,0)=0,"", IFERROR(((1-'NHS Input'!$M$5)*G44+('NHS Input'!$M$5)*G44*(1+'NHS Input'!$N$5)^($B$68-2025))*(1+$D52+'Across Lot Input'!$F$13), ""))</f>
        <v/>
      </c>
    </row>
    <row r="74" spans="2:7" ht="13.5" customHeight="1" x14ac:dyDescent="0.2">
      <c r="B74" s="31">
        <f>F20</f>
        <v>2028</v>
      </c>
      <c r="C74" s="5" t="str">
        <f>C68</f>
        <v>0-20%</v>
      </c>
      <c r="D74" s="5" t="str">
        <f t="shared" ref="D74:G74" si="7">D68</f>
        <v>20-40%</v>
      </c>
      <c r="E74" s="5" t="str">
        <f t="shared" si="7"/>
        <v>40-60%</v>
      </c>
      <c r="F74" s="5" t="str">
        <f t="shared" si="7"/>
        <v>60-80%</v>
      </c>
      <c r="G74" s="5" t="str">
        <f t="shared" si="7"/>
        <v>80-100%</v>
      </c>
    </row>
    <row r="75" spans="2:7" hidden="1" x14ac:dyDescent="0.2">
      <c r="C75" s="21">
        <v>0</v>
      </c>
      <c r="D75" s="21">
        <v>0.2</v>
      </c>
      <c r="E75" s="21">
        <v>0.4</v>
      </c>
      <c r="F75" s="21">
        <v>0.6</v>
      </c>
      <c r="G75" s="21">
        <v>0.8</v>
      </c>
    </row>
    <row r="76" spans="2:7" x14ac:dyDescent="0.2">
      <c r="B76" s="20" t="str">
        <f>IF(B13=0,"",B13)</f>
        <v/>
      </c>
      <c r="C76" s="81" t="str">
        <f>IF(IFERROR(C42,0)=0,"", IFERROR(((1-'NHS Input'!$M$5)*C42+('NHS Input'!$M$5)*C42*(1+'NHS Input'!$N$5)^($B$74-2025))*(1+$D50+'Across Lot Input'!$G$13), ""))</f>
        <v/>
      </c>
      <c r="D76" s="82" t="str">
        <f>IF(IFERROR(D42,0)=0,"", IFERROR(((1-'NHS Input'!$M$5)*D42+('NHS Input'!$M$5)*D42*(1+'NHS Input'!$N$5)^($B$74-2025))*(1+$D50+'Across Lot Input'!$G$13), ""))</f>
        <v/>
      </c>
      <c r="E76" s="82" t="str">
        <f>IF(IFERROR(E42,0)=0,"", IFERROR(((1-'NHS Input'!$M$5)*E42+('NHS Input'!$M$5)*E42*(1+'NHS Input'!$N$5)^($B$74-2025))*(1+$D50+'Across Lot Input'!$G$13), ""))</f>
        <v/>
      </c>
      <c r="F76" s="82" t="str">
        <f>IF(IFERROR(F42,0)=0,"", IFERROR(((1-'NHS Input'!$M$5)*F42+('NHS Input'!$M$5)*F42*(1+'NHS Input'!$N$5)^($B$74-2025))*(1+$D50+'Across Lot Input'!$G$13), ""))</f>
        <v/>
      </c>
      <c r="G76" s="82" t="str">
        <f>IF(IFERROR(G42,0)=0,"", IFERROR(((1-'NHS Input'!$M$5)*G42+('NHS Input'!$M$5)*G42*(1+'NHS Input'!$N$5)^($B$74-2025))*(1+$D50+'Across Lot Input'!$G$13), ""))</f>
        <v/>
      </c>
    </row>
    <row r="77" spans="2:7" x14ac:dyDescent="0.2">
      <c r="B77" s="20" t="str">
        <f t="shared" ref="B77:B78" si="8">IF(B14=0,"",B14)</f>
        <v/>
      </c>
      <c r="C77" s="81" t="str">
        <f>IF(IFERROR(C43,0)=0,"", IFERROR(((1-'NHS Input'!$M$5)*C43+('NHS Input'!$M$5)*C43*(1+'NHS Input'!$N$5)^($B$74-2025))*(1+$D51+'Across Lot Input'!$G$13), ""))</f>
        <v/>
      </c>
      <c r="D77" s="82" t="str">
        <f>IF(IFERROR(D43,0)=0,"", IFERROR(((1-'NHS Input'!$M$5)*D43+('NHS Input'!$M$5)*D43*(1+'NHS Input'!$N$5)^($B$74-2025))*(1+$D51+'Across Lot Input'!$G$13), ""))</f>
        <v/>
      </c>
      <c r="E77" s="82" t="str">
        <f>IF(IFERROR(E43,0)=0,"", IFERROR(((1-'NHS Input'!$M$5)*E43+('NHS Input'!$M$5)*E43*(1+'NHS Input'!$N$5)^($B$74-2025))*(1+$D51+'Across Lot Input'!$G$13), ""))</f>
        <v/>
      </c>
      <c r="F77" s="82" t="str">
        <f>IF(IFERROR(F43,0)=0,"", IFERROR(((1-'NHS Input'!$M$5)*F43+('NHS Input'!$M$5)*F43*(1+'NHS Input'!$N$5)^($B$74-2025))*(1+$D51+'Across Lot Input'!$G$13), ""))</f>
        <v/>
      </c>
      <c r="G77" s="82" t="str">
        <f>IF(IFERROR(G43,0)=0,"", IFERROR(((1-'NHS Input'!$M$5)*G43+('NHS Input'!$M$5)*G43*(1+'NHS Input'!$N$5)^($B$74-2025))*(1+$D51+'Across Lot Input'!$G$13), ""))</f>
        <v/>
      </c>
    </row>
    <row r="78" spans="2:7" x14ac:dyDescent="0.2">
      <c r="B78" s="20" t="str">
        <f t="shared" si="8"/>
        <v/>
      </c>
      <c r="C78" s="81" t="str">
        <f>IF(IFERROR(C44,0)=0,"", IFERROR(((1-'NHS Input'!$M$5)*C44+('NHS Input'!$M$5)*C44*(1+'NHS Input'!$N$5)^($B$74-2025))*(1+$D52+'Across Lot Input'!$G$13), ""))</f>
        <v/>
      </c>
      <c r="D78" s="82" t="str">
        <f>IF(IFERROR(D44,0)=0,"", IFERROR(((1-'NHS Input'!$M$5)*D44+('NHS Input'!$M$5)*D44*(1+'NHS Input'!$N$5)^($B$74-2025))*(1+$D52+'Across Lot Input'!$G$13), ""))</f>
        <v/>
      </c>
      <c r="E78" s="82" t="str">
        <f>IF(IFERROR(E44,0)=0,"", IFERROR(((1-'NHS Input'!$M$5)*E44+('NHS Input'!$M$5)*E44*(1+'NHS Input'!$N$5)^($B$74-2025))*(1+$D52+'Across Lot Input'!$G$13), ""))</f>
        <v/>
      </c>
      <c r="F78" s="82" t="str">
        <f>IF(IFERROR(F44,0)=0,"", IFERROR(((1-'NHS Input'!$M$5)*F44+('NHS Input'!$M$5)*F44*(1+'NHS Input'!$N$5)^($B$74-2025))*(1+$D52+'Across Lot Input'!$G$13), ""))</f>
        <v/>
      </c>
      <c r="G78" s="82" t="str">
        <f>IF(IFERROR(G44,0)=0,"", IFERROR(((1-'NHS Input'!$M$5)*G44+('NHS Input'!$M$5)*G44*(1+'NHS Input'!$N$5)^($B$74-2025))*(1+$D52+'Across Lot Input'!$G$13), ""))</f>
        <v/>
      </c>
    </row>
    <row r="80" spans="2:7" ht="13.5" customHeight="1" x14ac:dyDescent="0.2">
      <c r="B80" s="31" t="s">
        <v>85</v>
      </c>
      <c r="C80" s="5" t="str">
        <f>C74</f>
        <v>0-20%</v>
      </c>
      <c r="D80" s="5" t="str">
        <f t="shared" ref="D80:G80" si="9">D74</f>
        <v>20-40%</v>
      </c>
      <c r="E80" s="5" t="str">
        <f t="shared" si="9"/>
        <v>40-60%</v>
      </c>
      <c r="F80" s="5" t="str">
        <f t="shared" si="9"/>
        <v>60-80%</v>
      </c>
      <c r="G80" s="5" t="str">
        <f t="shared" si="9"/>
        <v>80-100%</v>
      </c>
    </row>
    <row r="81" spans="2:12" hidden="1" x14ac:dyDescent="0.2">
      <c r="C81" s="21">
        <v>0</v>
      </c>
      <c r="D81" s="21">
        <v>0.2</v>
      </c>
      <c r="E81" s="21">
        <v>0.4</v>
      </c>
      <c r="F81" s="21">
        <v>0.6</v>
      </c>
      <c r="G81" s="21">
        <v>0.8</v>
      </c>
    </row>
    <row r="82" spans="2:12" x14ac:dyDescent="0.2">
      <c r="B82" s="20" t="str">
        <f>IF(B13=0,"",B13)</f>
        <v/>
      </c>
      <c r="C82" s="81" t="str">
        <f>IFERROR((C58*$C$21+C64*$D$21+C70*$E$21+C76*$F$21)/SUM($C$21:$F$21), "")</f>
        <v/>
      </c>
      <c r="D82" s="82" t="str">
        <f t="shared" ref="D82:G82" si="10">IFERROR((D58*$C$21+D64*$D$21+D70*$E$21+D76*$F$21)/SUM($C$21:$F$21), "")</f>
        <v/>
      </c>
      <c r="E82" s="82" t="str">
        <f t="shared" si="10"/>
        <v/>
      </c>
      <c r="F82" s="82" t="str">
        <f t="shared" si="10"/>
        <v/>
      </c>
      <c r="G82" s="82" t="str">
        <f t="shared" si="10"/>
        <v/>
      </c>
    </row>
    <row r="83" spans="2:12" x14ac:dyDescent="0.2">
      <c r="B83" s="20" t="str">
        <f t="shared" ref="B83:B84" si="11">IF(B14=0,"",B14)</f>
        <v/>
      </c>
      <c r="C83" s="81" t="str">
        <f t="shared" ref="C83:G83" si="12">IFERROR((C59*$C$21+C65*$D$21+C71*$E$21+C77*$F$21)/SUM($C$21:$F$21), "")</f>
        <v/>
      </c>
      <c r="D83" s="82" t="str">
        <f t="shared" si="12"/>
        <v/>
      </c>
      <c r="E83" s="82" t="str">
        <f t="shared" si="12"/>
        <v/>
      </c>
      <c r="F83" s="82" t="str">
        <f t="shared" si="12"/>
        <v/>
      </c>
      <c r="G83" s="82" t="str">
        <f t="shared" si="12"/>
        <v/>
      </c>
    </row>
    <row r="84" spans="2:12" x14ac:dyDescent="0.2">
      <c r="B84" s="20" t="str">
        <f t="shared" si="11"/>
        <v/>
      </c>
      <c r="C84" s="81" t="str">
        <f t="shared" ref="C84:G84" si="13">IFERROR((C60*$C$21+C66*$D$21+C72*$E$21+C78*$F$21)/SUM($C$21:$F$21), "")</f>
        <v/>
      </c>
      <c r="D84" s="82" t="str">
        <f t="shared" si="13"/>
        <v/>
      </c>
      <c r="E84" s="82" t="str">
        <f t="shared" si="13"/>
        <v/>
      </c>
      <c r="F84" s="82" t="str">
        <f t="shared" si="13"/>
        <v/>
      </c>
      <c r="G84" s="82" t="str">
        <f t="shared" si="13"/>
        <v/>
      </c>
    </row>
    <row r="86" spans="2:12" ht="24.95" customHeight="1" x14ac:dyDescent="0.25">
      <c r="B86" s="10" t="str">
        <f>"Validity check for " &amp; B4</f>
        <v>Validity check for Lot 6 - Anti-D</v>
      </c>
      <c r="C86" s="9"/>
      <c r="D86" s="9"/>
      <c r="E86" s="9"/>
      <c r="F86" s="9"/>
      <c r="G86" s="9"/>
      <c r="H86" s="9"/>
      <c r="I86" s="9"/>
      <c r="J86" s="9"/>
      <c r="K86" s="9"/>
      <c r="L86" s="9"/>
    </row>
    <row r="88" spans="2:12" s="27" customFormat="1" x14ac:dyDescent="0.2">
      <c r="B88" s="58" t="str">
        <f>IF(OR(B13&lt;&gt;"", B14&lt;&gt;"", B15&lt;&gt;""),
    IF(OR(F13&lt;&gt;"", F14&lt;&gt;"", F15&lt;&gt;"", H28&lt;&gt;"", H29&lt;&gt;"", H30&lt;&gt;"", D34&lt;&gt;"", D35&lt;&gt;"", D36&lt;&gt;"", C45&lt;&gt;"", D45&lt;&gt;"", E45&lt;&gt;"", F45&lt;&gt;"", G45&lt;&gt;"", H45&lt;&gt;"", I45&lt;&gt;"", J45&lt;&gt;"", K45&lt;&gt;"", L45&lt;&gt;"", E50&lt;&gt;"", E51&lt;&gt;"", E52&lt;&gt;"",D8&lt;&gt;""),
        "Quote is not valid. Please fill out all relevant cells.",
        "Quote is valid."),
    "")&amp; IF(F12&lt;&gt;"", "Please enter a brand name.", "")</f>
        <v>Please enter a brand name.</v>
      </c>
    </row>
    <row r="89" spans="2:12" s="27" customFormat="1" x14ac:dyDescent="0.2"/>
    <row r="90" spans="2:12" s="27" customFormat="1" x14ac:dyDescent="0.2"/>
  </sheetData>
  <sheetProtection algorithmName="SHA-512" hashValue="HkkcOe5DrE7C4dt8PXwxNZFnN5Gjz1ds7qylrI5LlKcxRR7sw0xuUnvczHD7iaeNcVzRIkhU5gGlDTCWRsTCEw==" saltValue="AAArgXciuRunb+y/8CkhPA==" spinCount="100000" sheet="1" objects="1" scenarios="1"/>
  <conditionalFormatting sqref="B88">
    <cfRule type="cellIs" dxfId="18" priority="4" operator="equal">
      <formula>"Quote is valid."</formula>
    </cfRule>
  </conditionalFormatting>
  <conditionalFormatting sqref="C42:G42">
    <cfRule type="expression" dxfId="17" priority="19">
      <formula>C$41&gt;$G$28</formula>
    </cfRule>
  </conditionalFormatting>
  <conditionalFormatting sqref="C43:G43">
    <cfRule type="expression" dxfId="16" priority="18">
      <formula>C$41&gt;$G$29</formula>
    </cfRule>
  </conditionalFormatting>
  <conditionalFormatting sqref="C44:G44">
    <cfRule type="expression" dxfId="15" priority="17">
      <formula>C$41&gt;$G$30</formula>
    </cfRule>
  </conditionalFormatting>
  <conditionalFormatting sqref="C58:G58">
    <cfRule type="expression" dxfId="14" priority="16">
      <formula>C$41&gt;$G$28</formula>
    </cfRule>
  </conditionalFormatting>
  <conditionalFormatting sqref="C59:G59">
    <cfRule type="expression" dxfId="13" priority="15">
      <formula>C$41&gt;$G$29</formula>
    </cfRule>
  </conditionalFormatting>
  <conditionalFormatting sqref="C60:G60">
    <cfRule type="expression" dxfId="12" priority="14">
      <formula>C$41&gt;$G$30</formula>
    </cfRule>
  </conditionalFormatting>
  <conditionalFormatting sqref="C64:G64">
    <cfRule type="expression" dxfId="11" priority="13">
      <formula>C$41&gt;$G$28</formula>
    </cfRule>
  </conditionalFormatting>
  <conditionalFormatting sqref="C65:G65">
    <cfRule type="expression" dxfId="10" priority="12">
      <formula>C$41&gt;$G$29</formula>
    </cfRule>
  </conditionalFormatting>
  <conditionalFormatting sqref="C66:G66">
    <cfRule type="expression" dxfId="9" priority="11">
      <formula>C$41&gt;$G$30</formula>
    </cfRule>
  </conditionalFormatting>
  <conditionalFormatting sqref="C70:G70">
    <cfRule type="expression" dxfId="8" priority="10">
      <formula>C$41&gt;$G$28</formula>
    </cfRule>
  </conditionalFormatting>
  <conditionalFormatting sqref="C71:G71">
    <cfRule type="expression" dxfId="7" priority="9">
      <formula>C$41&gt;$G$29</formula>
    </cfRule>
  </conditionalFormatting>
  <conditionalFormatting sqref="C72:G72">
    <cfRule type="expression" dxfId="6" priority="8">
      <formula>C$41&gt;$G$30</formula>
    </cfRule>
  </conditionalFormatting>
  <conditionalFormatting sqref="C76:G76">
    <cfRule type="expression" dxfId="5" priority="7">
      <formula>C$41&gt;$G$28</formula>
    </cfRule>
  </conditionalFormatting>
  <conditionalFormatting sqref="C77:G77">
    <cfRule type="expression" dxfId="4" priority="6">
      <formula>C$41&gt;$G$29</formula>
    </cfRule>
  </conditionalFormatting>
  <conditionalFormatting sqref="C78:G78">
    <cfRule type="expression" dxfId="3" priority="5">
      <formula>C$41&gt;$G$30</formula>
    </cfRule>
  </conditionalFormatting>
  <conditionalFormatting sqref="C82:G82">
    <cfRule type="expression" dxfId="2" priority="3">
      <formula>C$41&gt;$G$28</formula>
    </cfRule>
  </conditionalFormatting>
  <conditionalFormatting sqref="C83:G83">
    <cfRule type="expression" dxfId="1" priority="2">
      <formula>C$41&gt;$G$29</formula>
    </cfRule>
  </conditionalFormatting>
  <conditionalFormatting sqref="C84:G84">
    <cfRule type="expression" dxfId="0" priority="1">
      <formula>C$41&gt;$G$30</formula>
    </cfRule>
  </conditionalFormatting>
  <dataValidations count="3">
    <dataValidation type="decimal" allowBlank="1" showInputMessage="1" showErrorMessage="1" error="Please enter a valid minimum attractive award percentage" sqref="C34:C36" xr:uid="{D044BF3F-7A41-4B27-8EF5-EEB2D26BA571}">
      <formula1>0</formula1>
      <formula2>0.2</formula2>
    </dataValidation>
    <dataValidation type="list" operator="greaterThanOrEqual" allowBlank="1" showInputMessage="1" showErrorMessage="1" sqref="C50:C52" xr:uid="{A7EBCA68-3901-4EAA-83CC-5B832033CE1C}">
      <formula1>"3 months, 4 months, 5 months, 6 months"</formula1>
    </dataValidation>
    <dataValidation type="decimal" operator="greaterThanOrEqual" allowBlank="1" showInputMessage="1" showErrorMessage="1" sqref="C28:F30 C42:G44 D13:D15" xr:uid="{89872712-8E8E-422D-BD23-74EC017701BF}">
      <formula1>0</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798D5-D675-448A-8624-A5D495357D06}">
  <sheetPr codeName="Sheet12">
    <tabColor theme="8" tint="0.79998168889431442"/>
  </sheetPr>
  <dimension ref="B2:H16"/>
  <sheetViews>
    <sheetView showGridLines="0" zoomScale="80" zoomScaleNormal="80" workbookViewId="0"/>
  </sheetViews>
  <sheetFormatPr defaultColWidth="8.625" defaultRowHeight="14.25" x14ac:dyDescent="0.2"/>
  <cols>
    <col min="1" max="1" width="3.625" style="27" customWidth="1"/>
    <col min="2" max="2" width="30.375" style="27" customWidth="1"/>
    <col min="3" max="3" width="2.375" style="27" customWidth="1"/>
    <col min="4" max="7" width="35.625" style="27" customWidth="1"/>
    <col min="8" max="8" width="27.625" style="27" customWidth="1"/>
    <col min="9" max="9" width="11.75" style="27" bestFit="1" customWidth="1"/>
    <col min="10" max="10" width="16.125" style="27" customWidth="1"/>
    <col min="11" max="16384" width="8.625" style="27"/>
  </cols>
  <sheetData>
    <row r="2" spans="2:8" ht="35.1" customHeight="1" x14ac:dyDescent="0.2">
      <c r="B2" s="18" t="s">
        <v>51</v>
      </c>
      <c r="C2" s="18"/>
      <c r="D2" s="18"/>
      <c r="E2" s="18"/>
      <c r="F2" s="18"/>
      <c r="G2" s="18"/>
      <c r="H2" s="18"/>
    </row>
    <row r="3" spans="2:8" ht="20.100000000000001" customHeight="1" x14ac:dyDescent="0.2"/>
    <row r="4" spans="2:8" ht="5.0999999999999996" customHeight="1" x14ac:dyDescent="0.2"/>
    <row r="5" spans="2:8" ht="24.95" customHeight="1" thickBot="1" x14ac:dyDescent="0.25">
      <c r="B5" s="41" t="s">
        <v>70</v>
      </c>
    </row>
    <row r="6" spans="2:8" ht="24.95" customHeight="1" thickTop="1" x14ac:dyDescent="0.2">
      <c r="D6" s="2" t="s">
        <v>3</v>
      </c>
      <c r="E6" s="2" t="s">
        <v>4</v>
      </c>
      <c r="F6" s="2" t="s">
        <v>5</v>
      </c>
      <c r="G6" s="2" t="s">
        <v>6</v>
      </c>
    </row>
    <row r="7" spans="2:8" ht="24.95" hidden="1" customHeight="1" x14ac:dyDescent="0.2">
      <c r="D7" s="54">
        <f>D8/SUM('NHS Input'!D38:D40)</f>
        <v>0</v>
      </c>
      <c r="E7" s="54">
        <f>E8/SUM('NHS Input'!E38:E40)</f>
        <v>0</v>
      </c>
      <c r="F7" s="54">
        <f>F8/SUM('NHS Input'!F38:F40)</f>
        <v>0</v>
      </c>
      <c r="G7" s="54">
        <f>G8/SUM('NHS Input'!G38:G40)</f>
        <v>0</v>
      </c>
    </row>
    <row r="8" spans="2:8" ht="24.95" customHeight="1" x14ac:dyDescent="0.2">
      <c r="B8" s="26" t="s">
        <v>50</v>
      </c>
      <c r="D8" s="77"/>
      <c r="E8" s="77"/>
      <c r="F8" s="77"/>
      <c r="G8" s="77"/>
    </row>
    <row r="9" spans="2:8" ht="24.95" customHeight="1" x14ac:dyDescent="0.2"/>
    <row r="10" spans="2:8" ht="24.95" customHeight="1" thickBot="1" x14ac:dyDescent="0.25">
      <c r="B10" s="28" t="s">
        <v>30</v>
      </c>
      <c r="C10" s="29"/>
      <c r="D10" s="29"/>
      <c r="E10" s="29"/>
      <c r="F10" s="29"/>
      <c r="G10" s="29"/>
      <c r="H10" s="29"/>
    </row>
    <row r="11" spans="2:8" ht="24.95" customHeight="1" thickBot="1" x14ac:dyDescent="0.25"/>
    <row r="12" spans="2:8" ht="30" customHeight="1" thickTop="1" x14ac:dyDescent="0.2">
      <c r="D12" s="1">
        <v>2025</v>
      </c>
      <c r="E12" s="1">
        <v>2026</v>
      </c>
      <c r="F12" s="1">
        <v>2027</v>
      </c>
      <c r="G12" s="1">
        <v>2028</v>
      </c>
    </row>
    <row r="13" spans="2:8" ht="24.95" customHeight="1" x14ac:dyDescent="0.2">
      <c r="B13" s="26" t="s">
        <v>31</v>
      </c>
      <c r="D13" s="40"/>
      <c r="E13" s="40"/>
      <c r="F13" s="40"/>
      <c r="G13" s="40"/>
    </row>
    <row r="14" spans="2:8" ht="24.95" customHeight="1" x14ac:dyDescent="0.2">
      <c r="B14" s="26" t="s">
        <v>32</v>
      </c>
      <c r="D14" s="38">
        <v>0.11856999999999999</v>
      </c>
      <c r="E14" s="38">
        <v>0.1236</v>
      </c>
      <c r="F14" s="38">
        <v>0.12232999999999999</v>
      </c>
      <c r="G14" s="38">
        <v>0.11483</v>
      </c>
    </row>
    <row r="15" spans="2:8" ht="24.95" customHeight="1" x14ac:dyDescent="0.2"/>
    <row r="16" spans="2:8" ht="24.95" customHeight="1" x14ac:dyDescent="0.2"/>
  </sheetData>
  <sheetProtection algorithmName="SHA-512" hashValue="4LIHSPAF5dz5pAtobNWbpkCiW4vD1PvMJ2BDOmQPJ9He81KgVZyUEyMLXfM1/rp6o0DpFlUzbiti0Pl+2mEXDA==" saltValue="wwCSsHgI86j177WzOeHu2w==" spinCount="100000" sheet="1" objects="1" scenarios="1"/>
  <dataValidations count="2">
    <dataValidation type="decimal" allowBlank="1" showInputMessage="1" showErrorMessage="1" error="Offered rebate adjustment can not exceed the maximum" sqref="D13:G13" xr:uid="{E5017D6E-D6B9-4BB8-A0DB-5B1749E26D8F}">
      <formula1>0</formula1>
      <formula2>D14</formula2>
    </dataValidation>
    <dataValidation type="decimal" operator="greaterThanOrEqual" allowBlank="1" showInputMessage="1" showErrorMessage="1" sqref="D8:G8" xr:uid="{E7475EA1-350E-4E22-A145-2FC4DA26F82D}">
      <formula1>0</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0d7ac99-d1c0-41e3-bca5-1d60f924309e">
      <Terms xmlns="http://schemas.microsoft.com/office/infopath/2007/PartnerControls"/>
    </lcf76f155ced4ddcb4097134ff3c332f>
    <TaxCatchAll xmlns="bbb1cdd1-cf5a-48b9-b14b-3d868fa48288" xsi:nil="true"/>
    <_ip_UnifiedCompliancePolicyUIAction xmlns="bbb1cdd1-cf5a-48b9-b14b-3d868fa48288" xsi:nil="true"/>
    <_ip_UnifiedCompliancePolicyProperties xmlns="bbb1cdd1-cf5a-48b9-b14b-3d868fa4828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FBDD0518DC8D47AB81220F76114120" ma:contentTypeVersion="19" ma:contentTypeDescription="Create a new document." ma:contentTypeScope="" ma:versionID="085745667d653fef91ff8fccdec8e6eb">
  <xsd:schema xmlns:xsd="http://www.w3.org/2001/XMLSchema" xmlns:xs="http://www.w3.org/2001/XMLSchema" xmlns:p="http://schemas.microsoft.com/office/2006/metadata/properties" xmlns:ns2="bbb1cdd1-cf5a-48b9-b14b-3d868fa48288" xmlns:ns3="c0d7ac99-d1c0-41e3-bca5-1d60f924309e" targetNamespace="http://schemas.microsoft.com/office/2006/metadata/properties" ma:root="true" ma:fieldsID="6f088f1cb7fa8c70a31aba041c7fb215" ns2:_="" ns3:_="">
    <xsd:import namespace="bbb1cdd1-cf5a-48b9-b14b-3d868fa48288"/>
    <xsd:import namespace="c0d7ac99-d1c0-41e3-bca5-1d60f924309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2:_ip_UnifiedCompliancePolicyProperties" minOccurs="0"/>
                <xsd:element ref="ns2:_ip_UnifiedCompliancePolicyUIAction"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Location"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b1cdd1-cf5a-48b9-b14b-3d868fa48288" elementFormDefault="qualified">
    <xsd:import namespace="http://schemas.microsoft.com/office/2006/documentManagement/types"/>
    <xsd:import namespace="http://schemas.microsoft.com/office/infopath/2007/PartnerControls"/>
    <xsd:element name="SharedWithUsers" ma:index="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ip_UnifiedCompliancePolicyProperties" ma:index="14" nillable="true" ma:displayName="Unified Compliance Policy Properties" ma:internalName="_ip_UnifiedCompliancePolicyProperties" ma:readOnly="false">
      <xsd:simpleType>
        <xsd:restriction base="dms:Note"/>
      </xsd:simpleType>
    </xsd:element>
    <xsd:element name="_ip_UnifiedCompliancePolicyUIAction" ma:index="15" nillable="true" ma:displayName="Unified Compliance Policy UI Action" ma:hidden="true" ma:internalName="_ip_UnifiedCompliancePolicyUIAction" ma:readOnly="false">
      <xsd:simpleType>
        <xsd:restriction base="dms:Text"/>
      </xsd:simpleType>
    </xsd:element>
    <xsd:element name="TaxCatchAll" ma:index="22" nillable="true" ma:displayName="Taxonomy Catch All Column" ma:hidden="true" ma:list="{b87fcb59-3518-4cc0-ba6a-4520f0c3fe3b}" ma:internalName="TaxCatchAll" ma:showField="CatchAllData" ma:web="bbb1cdd1-cf5a-48b9-b14b-3d868fa4828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0d7ac99-d1c0-41e3-bca5-1d60f924309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B674E3-191F-42CC-BCCB-D6357D824374}">
  <ds:schemaRefs>
    <ds:schemaRef ds:uri="http://schemas.microsoft.com/office/2006/documentManagement/types"/>
    <ds:schemaRef ds:uri="http://schemas.openxmlformats.org/package/2006/metadata/core-properties"/>
    <ds:schemaRef ds:uri="http://schemas.microsoft.com/office/2006/metadata/properties"/>
    <ds:schemaRef ds:uri="http://schemas.microsoft.com/office/infopath/2007/PartnerControls"/>
    <ds:schemaRef ds:uri="http://purl.org/dc/dcmitype/"/>
    <ds:schemaRef ds:uri="http://purl.org/dc/elements/1.1/"/>
    <ds:schemaRef ds:uri="http://purl.org/dc/terms/"/>
    <ds:schemaRef ds:uri="5d3adc05-9de3-4f32-94f1-8cdba41bb852"/>
    <ds:schemaRef ds:uri="d70f4084-cf39-45da-9656-338e0f7f4a4a"/>
    <ds:schemaRef ds:uri="http://www.w3.org/XML/1998/namespace"/>
    <ds:schemaRef ds:uri="c0d7ac99-d1c0-41e3-bca5-1d60f924309e"/>
    <ds:schemaRef ds:uri="bbb1cdd1-cf5a-48b9-b14b-3d868fa48288"/>
  </ds:schemaRefs>
</ds:datastoreItem>
</file>

<file path=customXml/itemProps2.xml><?xml version="1.0" encoding="utf-8"?>
<ds:datastoreItem xmlns:ds="http://schemas.openxmlformats.org/officeDocument/2006/customXml" ds:itemID="{620C0666-B782-4BD9-98E1-EB5303231C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b1cdd1-cf5a-48b9-b14b-3d868fa48288"/>
    <ds:schemaRef ds:uri="c0d7ac99-d1c0-41e3-bca5-1d60f92430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53A780-C29D-46BD-A655-E4C1037A3CA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Instructions</vt:lpstr>
      <vt:lpstr>Lot 1 - Low Albumin</vt:lpstr>
      <vt:lpstr>Lot 1 - High Albumin</vt:lpstr>
      <vt:lpstr>Lot 2 - 5% IVIg</vt:lpstr>
      <vt:lpstr>Lot 3 - 10% IVIg</vt:lpstr>
      <vt:lpstr>Lot 4 - SCIg</vt:lpstr>
      <vt:lpstr>Lot 5 - fSCIg</vt:lpstr>
      <vt:lpstr>Lot 6 - Anti-D</vt:lpstr>
      <vt:lpstr>Across Lot Input</vt:lpstr>
      <vt:lpstr>NHS Input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2024-06-04T08:18:51Z</dcterms:created>
  <dcterms:modified xsi:type="dcterms:W3CDTF">2024-08-02T14:41:36Z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0x010100DC5E7FD1730C42469871EBE3497E8D44</vt:lpwstr>
  </property>
  <property fmtid="{D5CDD505-2E9C-101B-9397-08002B2CF9AE}" pid="4" name="_dlc_DocIdItemGuid">
    <vt:lpwstr>5b0d9a5c-adf0-4e8f-b78f-19192efa753c</vt:lpwstr>
  </property>
</Properties>
</file>