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northstarhg.sharepoint.com/sites/Communities/Shared Documents/Social Value from Procurement/Processes/"/>
    </mc:Choice>
  </mc:AlternateContent>
  <xr:revisionPtr revIDLastSave="30" documentId="8_{4F9BDE89-943B-4A33-BB1B-A98714704E4B}" xr6:coauthVersionLast="47" xr6:coauthVersionMax="47" xr10:uidLastSave="{75BDAAB9-E908-47F4-9383-D9BA730C3A3F}"/>
  <bookViews>
    <workbookView xWindow="624" yWindow="624" windowWidth="21600" windowHeight="11388" activeTab="1" xr2:uid="{00000000-000D-0000-FFFF-FFFF00000000}"/>
  </bookViews>
  <sheets>
    <sheet name="Introduction" sheetId="4" r:id="rId1"/>
    <sheet name="Calculator" sheetId="1" r:id="rId2"/>
    <sheet name="HACT Values" sheetId="3" r:id="rId3"/>
    <sheet name="Workings - Do not edit" sheetId="2" state="hidden" r:id="rId4"/>
    <sheet name="Sheet1" sheetId="5" state="hidden" r:id="rId5"/>
  </sheets>
  <definedNames>
    <definedName name="Threshold">'Workings - Do not edit'!$A$1:$B$73</definedName>
    <definedName name="Thresholds">'Workings - Do not edit'!$A$1:$B$73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3" l="1"/>
  <c r="E17" i="3"/>
  <c r="E16" i="3"/>
  <c r="E12" i="3"/>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 r="J3" i="2"/>
  <c r="B25" i="2"/>
  <c r="B26" i="2"/>
  <c r="B27" i="2"/>
  <c r="B28" i="2"/>
  <c r="B29" i="2"/>
  <c r="B30" i="2"/>
  <c r="B31" i="2"/>
  <c r="B32" i="2"/>
  <c r="B33" i="2"/>
  <c r="B34" i="2"/>
  <c r="B35" i="2"/>
  <c r="B36" i="2"/>
  <c r="B37" i="2"/>
  <c r="B38" i="2"/>
  <c r="B39" i="2"/>
  <c r="B40" i="2"/>
  <c r="B41" i="2"/>
  <c r="B3" i="2"/>
  <c r="C3" i="2" s="1"/>
  <c r="B4" i="2"/>
  <c r="B5" i="2"/>
  <c r="B6" i="2"/>
  <c r="B7" i="2"/>
  <c r="B8" i="2"/>
  <c r="B9" i="2"/>
  <c r="B10" i="2"/>
  <c r="B11" i="2"/>
  <c r="B12" i="2"/>
  <c r="B13" i="2"/>
  <c r="B14" i="2"/>
  <c r="B15" i="2"/>
  <c r="B16" i="2"/>
  <c r="B17" i="2"/>
  <c r="B18" i="2"/>
  <c r="B19" i="2"/>
  <c r="B20" i="2"/>
  <c r="B21" i="2"/>
  <c r="B22" i="2"/>
  <c r="B23" i="2"/>
  <c r="B24" i="2"/>
  <c r="C73" i="2"/>
  <c r="E15" i="3" l="1"/>
  <c r="E14" i="3"/>
  <c r="E13" i="3"/>
  <c r="E11" i="3"/>
  <c r="A4" i="2" l="1"/>
  <c r="C4" i="2" s="1"/>
  <c r="D3" i="2" s="1"/>
  <c r="A5" i="2" l="1"/>
  <c r="C17" i="1"/>
  <c r="C4" i="3" s="1"/>
  <c r="D19" i="3" s="1"/>
  <c r="E19" i="3" l="1"/>
  <c r="E20" i="3" s="1"/>
  <c r="A6" i="2"/>
  <c r="C5" i="2"/>
  <c r="D4" i="2" s="1"/>
  <c r="A7" i="2" l="1"/>
  <c r="C6" i="2"/>
  <c r="D5" i="2" s="1"/>
  <c r="A8" i="2" l="1"/>
  <c r="C7" i="2"/>
  <c r="D6" i="2" s="1"/>
  <c r="A9" i="2" l="1"/>
  <c r="C8" i="2"/>
  <c r="D7" i="2" s="1"/>
  <c r="A10" i="2" l="1"/>
  <c r="C9" i="2"/>
  <c r="D8" i="2" s="1"/>
  <c r="A11" i="2" l="1"/>
  <c r="C10" i="2"/>
  <c r="D9" i="2" s="1"/>
  <c r="A12" i="2" l="1"/>
  <c r="C11" i="2"/>
  <c r="D10" i="2" s="1"/>
  <c r="A13" i="2" l="1"/>
  <c r="C12" i="2"/>
  <c r="D11" i="2" s="1"/>
  <c r="A14" i="2" l="1"/>
  <c r="C13" i="2"/>
  <c r="D12" i="2" s="1"/>
  <c r="A15" i="2" l="1"/>
  <c r="C14" i="2"/>
  <c r="D13" i="2" s="1"/>
  <c r="A16" i="2" l="1"/>
  <c r="C15" i="2"/>
  <c r="D14" i="2" s="1"/>
  <c r="A17" i="2" l="1"/>
  <c r="C16" i="2"/>
  <c r="D15" i="2" s="1"/>
  <c r="A18" i="2" l="1"/>
  <c r="C17" i="2"/>
  <c r="D16" i="2" s="1"/>
  <c r="A19" i="2" l="1"/>
  <c r="C18" i="2"/>
  <c r="D17" i="2" s="1"/>
  <c r="A20" i="2" l="1"/>
  <c r="C19" i="2"/>
  <c r="D18" i="2" s="1"/>
  <c r="A21" i="2" l="1"/>
  <c r="C20" i="2"/>
  <c r="D19" i="2" s="1"/>
  <c r="A22" i="2" l="1"/>
  <c r="C21" i="2"/>
  <c r="D20" i="2" s="1"/>
  <c r="A23" i="2" l="1"/>
  <c r="C22" i="2"/>
  <c r="D21" i="2" s="1"/>
  <c r="A24" i="2" l="1"/>
  <c r="C23" i="2"/>
  <c r="D22" i="2" s="1"/>
  <c r="A25" i="2" l="1"/>
  <c r="C24" i="2"/>
  <c r="D23" i="2" s="1"/>
  <c r="A26" i="2" l="1"/>
  <c r="C25" i="2"/>
  <c r="D24" i="2" s="1"/>
  <c r="A27" i="2" l="1"/>
  <c r="C26" i="2"/>
  <c r="D25" i="2" s="1"/>
  <c r="A28" i="2" l="1"/>
  <c r="C27" i="2"/>
  <c r="D26" i="2" s="1"/>
  <c r="A29" i="2" l="1"/>
  <c r="C28" i="2"/>
  <c r="D27" i="2" s="1"/>
  <c r="A30" i="2" l="1"/>
  <c r="C29" i="2"/>
  <c r="D28" i="2" s="1"/>
  <c r="A31" i="2" l="1"/>
  <c r="C30" i="2"/>
  <c r="D29" i="2" s="1"/>
  <c r="A32" i="2" l="1"/>
  <c r="C31" i="2"/>
  <c r="D30" i="2" s="1"/>
  <c r="A33" i="2" l="1"/>
  <c r="C32" i="2"/>
  <c r="D31" i="2" s="1"/>
  <c r="A34" i="2" l="1"/>
  <c r="C33" i="2"/>
  <c r="D32" i="2" s="1"/>
  <c r="A35" i="2" l="1"/>
  <c r="C34" i="2"/>
  <c r="D33" i="2" s="1"/>
  <c r="A36" i="2" l="1"/>
  <c r="C35" i="2"/>
  <c r="D34" i="2" s="1"/>
  <c r="A37" i="2" l="1"/>
  <c r="C36" i="2"/>
  <c r="D35" i="2" s="1"/>
  <c r="A38" i="2" l="1"/>
  <c r="C37" i="2"/>
  <c r="D36" i="2" s="1"/>
  <c r="C13" i="1"/>
  <c r="C16" i="1" s="1"/>
  <c r="A39" i="2" l="1"/>
  <c r="C38" i="2"/>
  <c r="D37" i="2" s="1"/>
  <c r="C18" i="1"/>
  <c r="C3" i="3"/>
  <c r="A40" i="2" l="1"/>
  <c r="C39" i="2"/>
  <c r="D38" i="2" s="1"/>
  <c r="C5" i="3"/>
  <c r="E21" i="3"/>
  <c r="E22" i="3" s="1"/>
  <c r="A41" i="2" l="1"/>
  <c r="C40" i="2"/>
  <c r="D39" i="2" s="1"/>
  <c r="A42" i="2" l="1"/>
  <c r="C41" i="2"/>
  <c r="D40" i="2" s="1"/>
  <c r="A43" i="2" l="1"/>
  <c r="C42" i="2"/>
  <c r="D41" i="2" s="1"/>
  <c r="A44" i="2" l="1"/>
  <c r="C43" i="2"/>
  <c r="D42" i="2" s="1"/>
  <c r="A45" i="2" l="1"/>
  <c r="C44" i="2"/>
  <c r="D43" i="2" s="1"/>
  <c r="A46" i="2" l="1"/>
  <c r="C45" i="2"/>
  <c r="D44" i="2" s="1"/>
  <c r="A47" i="2" l="1"/>
  <c r="C46" i="2"/>
  <c r="D45" i="2" s="1"/>
  <c r="A48" i="2" l="1"/>
  <c r="C47" i="2"/>
  <c r="D46" i="2" s="1"/>
  <c r="A49" i="2" l="1"/>
  <c r="C48" i="2"/>
  <c r="D47" i="2" s="1"/>
  <c r="A50" i="2" l="1"/>
  <c r="C49" i="2"/>
  <c r="D48" i="2" s="1"/>
  <c r="A51" i="2" l="1"/>
  <c r="C50" i="2"/>
  <c r="D49" i="2" s="1"/>
  <c r="A52" i="2" l="1"/>
  <c r="C51" i="2"/>
  <c r="D50" i="2" s="1"/>
  <c r="A53" i="2" l="1"/>
  <c r="C52" i="2"/>
  <c r="D51" i="2" s="1"/>
  <c r="A54" i="2" l="1"/>
  <c r="C53" i="2"/>
  <c r="D52" i="2" s="1"/>
  <c r="A55" i="2" l="1"/>
  <c r="C54" i="2"/>
  <c r="D53" i="2" s="1"/>
  <c r="A56" i="2" l="1"/>
  <c r="C55" i="2"/>
  <c r="D54" i="2" s="1"/>
  <c r="A57" i="2" l="1"/>
  <c r="C56" i="2"/>
  <c r="D55" i="2" s="1"/>
  <c r="A58" i="2" l="1"/>
  <c r="C57" i="2"/>
  <c r="D56" i="2" s="1"/>
  <c r="A59" i="2" l="1"/>
  <c r="C58" i="2"/>
  <c r="D57" i="2" s="1"/>
  <c r="A60" i="2" l="1"/>
  <c r="C59" i="2"/>
  <c r="D58" i="2" s="1"/>
  <c r="A61" i="2" l="1"/>
  <c r="C60" i="2"/>
  <c r="D59" i="2" s="1"/>
  <c r="A62" i="2" l="1"/>
  <c r="C61" i="2"/>
  <c r="D60" i="2" s="1"/>
  <c r="A63" i="2" l="1"/>
  <c r="C62" i="2"/>
  <c r="D61" i="2" s="1"/>
  <c r="A64" i="2" l="1"/>
  <c r="C63" i="2"/>
  <c r="D62" i="2" s="1"/>
  <c r="A65" i="2" l="1"/>
  <c r="C64" i="2"/>
  <c r="D63" i="2" s="1"/>
  <c r="A66" i="2" l="1"/>
  <c r="C65" i="2"/>
  <c r="D64" i="2" s="1"/>
  <c r="A67" i="2" l="1"/>
  <c r="C66" i="2"/>
  <c r="D65" i="2" s="1"/>
  <c r="A68" i="2" l="1"/>
  <c r="C67" i="2"/>
  <c r="D66" i="2" s="1"/>
  <c r="A69" i="2" l="1"/>
  <c r="C68" i="2"/>
  <c r="D67" i="2" s="1"/>
  <c r="A70" i="2" l="1"/>
  <c r="C69" i="2"/>
  <c r="D68" i="2" s="1"/>
  <c r="A71" i="2" l="1"/>
  <c r="C70" i="2"/>
  <c r="D69" i="2" s="1"/>
  <c r="A72" i="2" l="1"/>
  <c r="C72" i="2" s="1"/>
  <c r="C71" i="2"/>
  <c r="D70" i="2" s="1"/>
  <c r="D73" i="2" l="1"/>
  <c r="D72" i="2"/>
  <c r="D71" i="2"/>
</calcChain>
</file>

<file path=xl/sharedStrings.xml><?xml version="1.0" encoding="utf-8"?>
<sst xmlns="http://schemas.openxmlformats.org/spreadsheetml/2006/main" count="36" uniqueCount="32">
  <si>
    <t>Bidder Name</t>
  </si>
  <si>
    <t>Contract Value</t>
  </si>
  <si>
    <t>Baseline Expectation (%)</t>
  </si>
  <si>
    <t>Baseline expectation</t>
  </si>
  <si>
    <t>Donations/Work in-kind</t>
  </si>
  <si>
    <t>Other social value</t>
  </si>
  <si>
    <t>Main contact for Social Value</t>
  </si>
  <si>
    <t>Name</t>
  </si>
  <si>
    <t>Position</t>
  </si>
  <si>
    <t>Telephone number</t>
  </si>
  <si>
    <t>Email</t>
  </si>
  <si>
    <t>Suggested Split</t>
  </si>
  <si>
    <t xml:space="preserve">Outcome </t>
  </si>
  <si>
    <t>Outcome Unit Social Value</t>
  </si>
  <si>
    <t>Number/Value pledged</t>
  </si>
  <si>
    <t>Value</t>
  </si>
  <si>
    <t>2 week work placements</t>
  </si>
  <si>
    <t>Employing apprentices as a direct result of winning the contract</t>
  </si>
  <si>
    <t>Employing full-time members of staff as a direct result of winning the contract</t>
  </si>
  <si>
    <t>Community Labour days</t>
  </si>
  <si>
    <t>In Kind/Donations</t>
  </si>
  <si>
    <t>N/A</t>
  </si>
  <si>
    <t>Total</t>
  </si>
  <si>
    <t>Baseline Expectation</t>
  </si>
  <si>
    <t xml:space="preserve">% of Total </t>
  </si>
  <si>
    <t>Threshold</t>
  </si>
  <si>
    <t>Percentage</t>
  </si>
  <si>
    <t>Difference</t>
  </si>
  <si>
    <t>Employing part-time members of staff as a direct result of winning the contract</t>
  </si>
  <si>
    <t>Workplace visit</t>
  </si>
  <si>
    <t>121 Career advice and mentoring</t>
  </si>
  <si>
    <t>Group careers advice presentation / workshop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</si>
</sst>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quot;£&quot;#,##0"/>
    <numFmt numFmtId="167" formatCode="&quot;£&quot;#,##0.00"/>
  </numFmts>
  <fonts count="5" x14ac:knownFonts="1">
    <font>
      <sz val="11"/>
      <color theme="1"/>
      <name val="Calibri"/>
      <family val="2"/>
      <scheme val="minor"/>
    </font>
    <font>
      <sz val="11"/>
      <color theme="1"/>
      <name val="Montserrat Light"/>
      <family val="3"/>
    </font>
    <font>
      <sz val="10"/>
      <color rgb="FF574123"/>
      <name val="Tahoma"/>
      <family val="2"/>
    </font>
    <font>
      <sz val="11"/>
      <color theme="0"/>
      <name val="Montserrat Light"/>
      <family val="3"/>
    </font>
    <font>
      <sz val="11"/>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2">
    <xf numFmtId="0" fontId="0" fillId="0" borderId="0" xfId="0"/>
    <xf numFmtId="0" fontId="1" fillId="2" borderId="1" xfId="0" applyFont="1" applyFill="1" applyBorder="1"/>
    <xf numFmtId="165" fontId="1" fillId="0" borderId="1" xfId="0" applyNumberFormat="1" applyFont="1" applyBorder="1" applyAlignment="1">
      <alignment horizontal="center"/>
    </xf>
    <xf numFmtId="0" fontId="1" fillId="2" borderId="1" xfId="0" applyFont="1" applyFill="1" applyBorder="1" applyAlignment="1">
      <alignment horizontal="center"/>
    </xf>
    <xf numFmtId="166" fontId="1" fillId="0" borderId="1" xfId="0" applyNumberFormat="1" applyFont="1" applyBorder="1"/>
    <xf numFmtId="0" fontId="1" fillId="2" borderId="1" xfId="0" applyFont="1" applyFill="1" applyBorder="1" applyAlignment="1">
      <alignment wrapText="1"/>
    </xf>
    <xf numFmtId="167" fontId="1" fillId="0" borderId="1" xfId="0" applyNumberFormat="1" applyFont="1" applyBorder="1" applyAlignment="1">
      <alignment wrapText="1"/>
    </xf>
    <xf numFmtId="167" fontId="1" fillId="0" borderId="2" xfId="0" applyNumberFormat="1" applyFont="1" applyBorder="1" applyAlignment="1">
      <alignment wrapText="1"/>
    </xf>
    <xf numFmtId="167" fontId="1" fillId="0" borderId="1" xfId="0" applyNumberFormat="1" applyFont="1" applyBorder="1"/>
    <xf numFmtId="0" fontId="1" fillId="0" borderId="1" xfId="0" applyFont="1" applyBorder="1"/>
    <xf numFmtId="0" fontId="1" fillId="0" borderId="3" xfId="0" applyFont="1" applyBorder="1"/>
    <xf numFmtId="167" fontId="1" fillId="0" borderId="3" xfId="0" applyNumberFormat="1" applyFont="1" applyBorder="1"/>
    <xf numFmtId="10" fontId="1" fillId="0" borderId="1" xfId="0" applyNumberFormat="1" applyFont="1" applyBorder="1"/>
    <xf numFmtId="0" fontId="3" fillId="0" borderId="0" xfId="0" applyFont="1" applyProtection="1">
      <protection hidden="1"/>
    </xf>
    <xf numFmtId="3" fontId="3" fillId="0" borderId="0" xfId="0" applyNumberFormat="1" applyFont="1" applyAlignment="1" applyProtection="1">
      <alignment horizontal="center"/>
      <protection hidden="1"/>
    </xf>
    <xf numFmtId="164" fontId="3" fillId="0" borderId="0" xfId="0" applyNumberFormat="1" applyFont="1" applyAlignment="1" applyProtection="1">
      <alignment horizontal="center"/>
      <protection hidden="1"/>
    </xf>
    <xf numFmtId="0" fontId="1" fillId="0" borderId="0" xfId="0" applyFont="1"/>
    <xf numFmtId="0" fontId="3" fillId="0" borderId="0" xfId="0" applyFont="1"/>
    <xf numFmtId="0" fontId="4" fillId="0" borderId="0" xfId="0" applyFont="1"/>
    <xf numFmtId="2" fontId="3" fillId="0" borderId="0" xfId="0" applyNumberFormat="1" applyFont="1" applyAlignment="1" applyProtection="1">
      <alignment horizontal="center"/>
      <protection hidden="1"/>
    </xf>
    <xf numFmtId="167" fontId="3" fillId="0" borderId="0" xfId="0" applyNumberFormat="1" applyFont="1"/>
    <xf numFmtId="166" fontId="1" fillId="3" borderId="1" xfId="0" applyNumberFormat="1" applyFont="1" applyFill="1" applyBorder="1" applyAlignment="1" applyProtection="1">
      <alignment horizontal="center"/>
      <protection locked="0"/>
    </xf>
    <xf numFmtId="1" fontId="1" fillId="3" borderId="1" xfId="0" applyNumberFormat="1" applyFont="1" applyFill="1" applyBorder="1" applyProtection="1">
      <protection locked="0"/>
    </xf>
    <xf numFmtId="0" fontId="0" fillId="3" borderId="1" xfId="0" applyFill="1" applyBorder="1"/>
    <xf numFmtId="0" fontId="0" fillId="4" borderId="0" xfId="0" applyFill="1"/>
    <xf numFmtId="0" fontId="2" fillId="4" borderId="0" xfId="0" applyFont="1" applyFill="1"/>
    <xf numFmtId="0" fontId="1" fillId="4" borderId="0" xfId="0" applyFont="1"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2" fontId="1" fillId="3" borderId="1" xfId="0" applyNumberFormat="1" applyFont="1" applyFill="1" applyBorder="1" applyProtection="1">
      <protection locked="0"/>
    </xf>
    <xf numFmtId="0" fontId="1" fillId="2" borderId="4" xfId="0" applyFont="1" applyFill="1" applyBorder="1"/>
    <xf numFmtId="167" fontId="1" fillId="3" borderId="1" xfId="0" applyNumberFormat="1" applyFont="1" applyFill="1" applyBorder="1"/>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361950</xdr:colOff>
      <xdr:row>1</xdr:row>
      <xdr:rowOff>0</xdr:rowOff>
    </xdr:from>
    <xdr:to>
      <xdr:col>15</xdr:col>
      <xdr:colOff>219075</xdr:colOff>
      <xdr:row>60</xdr:row>
      <xdr:rowOff>57150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1950" y="342900"/>
          <a:ext cx="9001125" cy="11334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latin typeface="Hero" pitchFamily="50" charset="0"/>
            </a:rPr>
            <a:t>Social Value Baseline Expectations Calculator</a:t>
          </a:r>
        </a:p>
        <a:p>
          <a:endParaRPr lang="en-GB" sz="1600">
            <a:latin typeface="Hero" pitchFamily="50" charset="0"/>
          </a:endParaRPr>
        </a:p>
        <a:p>
          <a:r>
            <a:rPr lang="en-GB" sz="1400">
              <a:latin typeface="Hero" pitchFamily="50" charset="0"/>
            </a:rPr>
            <a:t>Introduction</a:t>
          </a:r>
        </a:p>
        <a:p>
          <a:endParaRPr lang="en-GB" sz="1400">
            <a:latin typeface="Hero" pitchFamily="50" charset="0"/>
          </a:endParaRPr>
        </a:p>
        <a:p>
          <a:r>
            <a:rPr lang="en-GB" sz="1200">
              <a:latin typeface="Montserrat Light" pitchFamily="50" charset="0"/>
            </a:rPr>
            <a:t>North Star regularly tenders for new suppliers of goods and services. As part of this process the successful bidders are asked to make commitments to maximise the social value of their contracts by contributing time, money, expertise or a combination of these to North Star’s Community Investment Strategy.</a:t>
          </a:r>
        </a:p>
        <a:p>
          <a:endParaRPr lang="en-GB" sz="1200">
            <a:latin typeface="Montserrat Light" pitchFamily="50" charset="0"/>
          </a:endParaRPr>
        </a:p>
        <a:p>
          <a:r>
            <a:rPr lang="en-GB" sz="1200">
              <a:latin typeface="Montserrat Light" pitchFamily="50" charset="0"/>
            </a:rPr>
            <a:t>This</a:t>
          </a:r>
          <a:r>
            <a:rPr lang="en-GB" sz="1200" baseline="0">
              <a:latin typeface="Montserrat Light" pitchFamily="50" charset="0"/>
            </a:rPr>
            <a:t> tool has been designed to quickly and easily show bidders what the North Star's Social Value expectataions are for the contract they are bidding for and how they can fulfil them.</a:t>
          </a:r>
        </a:p>
        <a:p>
          <a:endParaRPr lang="en-GB" sz="1200" baseline="0">
            <a:latin typeface="Montserrat Light" pitchFamily="50" charset="0"/>
          </a:endParaRPr>
        </a:p>
        <a:p>
          <a:endParaRPr lang="en-GB" sz="1200" baseline="0">
            <a:latin typeface="Montserrat Light" pitchFamily="50" charset="0"/>
          </a:endParaRPr>
        </a:p>
        <a:p>
          <a:r>
            <a:rPr lang="en-GB" sz="1400" baseline="0">
              <a:latin typeface="Hero" pitchFamily="50" charset="0"/>
            </a:rPr>
            <a:t>Instructions</a:t>
          </a:r>
        </a:p>
        <a:p>
          <a:endParaRPr lang="en-GB" sz="1400" baseline="0">
            <a:latin typeface="Hero" pitchFamily="50" charset="0"/>
          </a:endParaRPr>
        </a:p>
        <a:p>
          <a:r>
            <a:rPr lang="en-GB" sz="1200" baseline="0">
              <a:latin typeface="Montserrat Light" pitchFamily="50" charset="0"/>
            </a:rPr>
            <a:t>Boxes which require a response have been highighted in yellow.</a:t>
          </a:r>
        </a:p>
        <a:p>
          <a:endParaRPr lang="en-GB" sz="1200" baseline="0">
            <a:latin typeface="Montserrat Light" pitchFamily="50" charset="0"/>
          </a:endParaRPr>
        </a:p>
        <a:p>
          <a:r>
            <a:rPr lang="en-GB" sz="1200" baseline="0">
              <a:latin typeface="Montserrat Light" pitchFamily="50" charset="0"/>
            </a:rPr>
            <a:t>1. On the "Calculator" tab, enter the bidding organisation's name in the first yellow box and the contract value/your proprosed price into the second yellow box headed "Contract Value". </a:t>
          </a: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r>
            <a:rPr lang="en-GB" sz="1200" baseline="0">
              <a:latin typeface="Montserrat Light" pitchFamily="50" charset="0"/>
            </a:rPr>
            <a:t>This will populate the three boxes below with your baseline expectation value, value of donations and work in-kind and other  social value activities. It will also show the percentage of contract value/price that the values below have been calculated on to right of the contract value box. Please also complete the main contact details section. This should be the person North Star can contact to discuss delivery and progress towards your social commitments.</a:t>
          </a:r>
        </a:p>
        <a:p>
          <a:endParaRPr lang="en-GB" sz="1200" baseline="0">
            <a:latin typeface="Montserrat Light" pitchFamily="50" charset="0"/>
          </a:endParaRPr>
        </a:p>
        <a:p>
          <a:r>
            <a:rPr lang="en-GB" sz="1200" baseline="0">
              <a:latin typeface="Montserrat Light" pitchFamily="50" charset="0"/>
            </a:rPr>
            <a:t>Please also add the name of the person who will act as the main contact for social value work.  </a:t>
          </a:r>
        </a:p>
        <a:p>
          <a:endParaRPr lang="en-GB" sz="1200" baseline="0">
            <a:latin typeface="Montserrat Light" pitchFamily="50" charset="0"/>
          </a:endParaRPr>
        </a:p>
        <a:p>
          <a:endParaRPr lang="en-GB" sz="1200" baseline="0">
            <a:latin typeface="Montserrat Light" pitchFamily="50" charset="0"/>
          </a:endParaRPr>
        </a:p>
        <a:p>
          <a:r>
            <a:rPr lang="en-GB" sz="1200" baseline="0">
              <a:latin typeface="Montserrat Light" pitchFamily="50" charset="0"/>
            </a:rPr>
            <a:t>2. On the HACT values tab you can now enter the number of each Social Value element you are prpeared to commit to as well as the value of doantions or in-kind work into the yellow boxes.</a:t>
          </a: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endParaRPr lang="en-GB" sz="1200" baseline="0">
            <a:latin typeface="Montserrat Light" pitchFamily="50" charset="0"/>
          </a:endParaRPr>
        </a:p>
        <a:p>
          <a:r>
            <a:rPr lang="en-GB" sz="1200" baseline="0">
              <a:latin typeface="Montserrat Light" pitchFamily="50" charset="0"/>
            </a:rPr>
            <a:t>The box in the bottom right hand will turn green when you have met the baseline expectation. </a:t>
          </a:r>
        </a:p>
        <a:p>
          <a:endParaRPr lang="en-GB" sz="1200" baseline="0">
            <a:latin typeface="Montserrat Light" pitchFamily="50" charset="0"/>
          </a:endParaRPr>
        </a:p>
        <a:p>
          <a:r>
            <a:rPr lang="en-GB" sz="1200" baseline="0">
              <a:latin typeface="Montserrat Light" pitchFamily="50" charset="0"/>
            </a:rPr>
            <a:t> </a:t>
          </a:r>
          <a:endParaRPr lang="en-GB" sz="1200">
            <a:latin typeface="Montserrat Light" pitchFamily="50" charset="0"/>
          </a:endParaRPr>
        </a:p>
        <a:p>
          <a:endParaRPr lang="en-GB" sz="1200">
            <a:latin typeface="Montserrat Light" pitchFamily="50" charset="0"/>
          </a:endParaRPr>
        </a:p>
      </xdr:txBody>
    </xdr:sp>
    <xdr:clientData/>
  </xdr:twoCellAnchor>
  <xdr:twoCellAnchor editAs="oneCell">
    <xdr:from>
      <xdr:col>4</xdr:col>
      <xdr:colOff>335280</xdr:colOff>
      <xdr:row>44</xdr:row>
      <xdr:rowOff>171451</xdr:rowOff>
    </xdr:from>
    <xdr:to>
      <xdr:col>11</xdr:col>
      <xdr:colOff>316230</xdr:colOff>
      <xdr:row>59</xdr:row>
      <xdr:rowOff>106993</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07920" y="8218171"/>
          <a:ext cx="4354830" cy="2678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247650</xdr:colOff>
      <xdr:row>46</xdr:row>
      <xdr:rowOff>89536</xdr:rowOff>
    </xdr:from>
    <xdr:to>
      <xdr:col>10</xdr:col>
      <xdr:colOff>285750</xdr:colOff>
      <xdr:row>57</xdr:row>
      <xdr:rowOff>108586</xdr:rowOff>
    </xdr:to>
    <xdr:sp macro="" textlink="">
      <xdr:nvSpPr>
        <xdr:cNvPr id="7" name="Oval 6">
          <a:extLst>
            <a:ext uri="{FF2B5EF4-FFF2-40B4-BE49-F238E27FC236}">
              <a16:creationId xmlns:a16="http://schemas.microsoft.com/office/drawing/2014/main" id="{00000000-0008-0000-0000-000007000000}"/>
            </a:ext>
          </a:extLst>
        </xdr:cNvPr>
        <xdr:cNvSpPr/>
      </xdr:nvSpPr>
      <xdr:spPr>
        <a:xfrm>
          <a:off x="4819650" y="8502016"/>
          <a:ext cx="1287780" cy="203073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5</xdr:col>
      <xdr:colOff>405765</xdr:colOff>
      <xdr:row>22</xdr:row>
      <xdr:rowOff>78034</xdr:rowOff>
    </xdr:from>
    <xdr:to>
      <xdr:col>10</xdr:col>
      <xdr:colOff>215265</xdr:colOff>
      <xdr:row>32</xdr:row>
      <xdr:rowOff>53340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l="3436" t="28622" r="37346" b="12927"/>
        <a:stretch/>
      </xdr:blipFill>
      <xdr:spPr>
        <a:xfrm>
          <a:off x="3103245" y="4101394"/>
          <a:ext cx="2933700" cy="1804106"/>
        </a:xfrm>
        <a:prstGeom prst="rect">
          <a:avLst/>
        </a:prstGeom>
      </xdr:spPr>
    </xdr:pic>
    <xdr:clientData/>
  </xdr:twoCellAnchor>
  <xdr:twoCellAnchor>
    <xdr:from>
      <xdr:col>7</xdr:col>
      <xdr:colOff>468630</xdr:colOff>
      <xdr:row>25</xdr:row>
      <xdr:rowOff>9525</xdr:rowOff>
    </xdr:from>
    <xdr:to>
      <xdr:col>10</xdr:col>
      <xdr:colOff>201930</xdr:colOff>
      <xdr:row>26</xdr:row>
      <xdr:rowOff>95250</xdr:rowOff>
    </xdr:to>
    <xdr:sp macro="" textlink="">
      <xdr:nvSpPr>
        <xdr:cNvPr id="5" name="Oval 4">
          <a:extLst>
            <a:ext uri="{FF2B5EF4-FFF2-40B4-BE49-F238E27FC236}">
              <a16:creationId xmlns:a16="http://schemas.microsoft.com/office/drawing/2014/main" id="{00000000-0008-0000-0000-000005000000}"/>
            </a:ext>
          </a:extLst>
        </xdr:cNvPr>
        <xdr:cNvSpPr/>
      </xdr:nvSpPr>
      <xdr:spPr>
        <a:xfrm>
          <a:off x="4415790" y="4581525"/>
          <a:ext cx="1607820" cy="2686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390525</xdr:colOff>
      <xdr:row>26</xdr:row>
      <xdr:rowOff>24765</xdr:rowOff>
    </xdr:from>
    <xdr:to>
      <xdr:col>8</xdr:col>
      <xdr:colOff>123825</xdr:colOff>
      <xdr:row>27</xdr:row>
      <xdr:rowOff>110490</xdr:rowOff>
    </xdr:to>
    <xdr:sp macro="" textlink="">
      <xdr:nvSpPr>
        <xdr:cNvPr id="11" name="Oval 10">
          <a:extLst>
            <a:ext uri="{FF2B5EF4-FFF2-40B4-BE49-F238E27FC236}">
              <a16:creationId xmlns:a16="http://schemas.microsoft.com/office/drawing/2014/main" id="{00000000-0008-0000-0000-00000B000000}"/>
            </a:ext>
          </a:extLst>
        </xdr:cNvPr>
        <xdr:cNvSpPr/>
      </xdr:nvSpPr>
      <xdr:spPr>
        <a:xfrm>
          <a:off x="3088005" y="4779645"/>
          <a:ext cx="1607820" cy="2686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66262</xdr:colOff>
      <xdr:row>0</xdr:row>
      <xdr:rowOff>49695</xdr:rowOff>
    </xdr:from>
    <xdr:to>
      <xdr:col>2</xdr:col>
      <xdr:colOff>372717</xdr:colOff>
      <xdr:row>7</xdr:row>
      <xdr:rowOff>132522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6262" y="49695"/>
          <a:ext cx="3760303" cy="1416327"/>
        </a:xfrm>
        <a:prstGeom prst="rect">
          <a:avLst/>
        </a:prstGeom>
      </xdr:spPr>
    </xdr:pic>
    <xdr:clientData/>
  </xdr:twoCellAnchor>
  <xdr:twoCellAnchor>
    <xdr:from>
      <xdr:col>2</xdr:col>
      <xdr:colOff>117198</xdr:colOff>
      <xdr:row>2</xdr:row>
      <xdr:rowOff>107675</xdr:rowOff>
    </xdr:from>
    <xdr:to>
      <xdr:col>3</xdr:col>
      <xdr:colOff>505239</xdr:colOff>
      <xdr:row>6</xdr:row>
      <xdr:rowOff>115958</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571046" y="488675"/>
          <a:ext cx="3386345" cy="770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a:latin typeface="Montserrat Light" pitchFamily="50" charset="0"/>
            </a:rPr>
            <a:t>Social Value Baseline </a:t>
          </a:r>
        </a:p>
        <a:p>
          <a:r>
            <a:rPr lang="en-GB" sz="2000">
              <a:latin typeface="Montserrat Light" pitchFamily="50" charset="0"/>
            </a:rPr>
            <a:t>Expectations Calculator</a:t>
          </a:r>
        </a:p>
        <a:p>
          <a:endParaRPr lang="en-GB" sz="2000">
            <a:latin typeface="Montserrat Light" pitchFamily="50" charset="0"/>
          </a:endParaRPr>
        </a:p>
        <a:p>
          <a:endParaRPr lang="en-GB" sz="2000">
            <a:latin typeface="Montserrat Light" pitchFamily="50"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8" sqref="D78"/>
    </sheetView>
  </sheetViews>
  <sheetFormatPr defaultColWidth="9.140625" defaultRowHeight="15" x14ac:dyDescent="0.25"/>
  <cols>
    <col min="1" max="1" width="2.85546875" style="24" customWidth="1"/>
    <col min="2" max="16384" width="9.140625" style="24"/>
  </cols>
  <sheetData/>
  <sheetProtection algorithmName="SHA-512" hashValue="CWeRdnDarFKu4EC8a3qulp9ADlDwc80TQcf9mN11RiYtDD75tazO1kN9v7bXPSAmZAD/jHSPteYj6ujeNa1Quw==" saltValue="LKYJefhiMjcpWtVkbrqyq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38"/>
  <sheetViews>
    <sheetView tabSelected="1" topLeftCell="A8" zoomScale="115" zoomScaleNormal="115" workbookViewId="0">
      <selection activeCell="B16" sqref="B16"/>
    </sheetView>
  </sheetViews>
  <sheetFormatPr defaultRowHeight="15" x14ac:dyDescent="0.25"/>
  <cols>
    <col min="1" max="1" width="3" style="24" customWidth="1"/>
    <col min="2" max="2" width="48.85546875" customWidth="1"/>
    <col min="3" max="3" width="45" customWidth="1"/>
    <col min="4" max="22" width="9.140625" style="24"/>
  </cols>
  <sheetData>
    <row r="1" spans="2:13" x14ac:dyDescent="0.25">
      <c r="B1" s="24"/>
      <c r="C1" s="24"/>
    </row>
    <row r="2" spans="2:13" x14ac:dyDescent="0.25">
      <c r="B2" s="24"/>
      <c r="C2" s="24"/>
    </row>
    <row r="3" spans="2:13" x14ac:dyDescent="0.25">
      <c r="B3" s="24"/>
      <c r="C3" s="24"/>
    </row>
    <row r="4" spans="2:13" x14ac:dyDescent="0.25">
      <c r="B4" s="24"/>
      <c r="C4" s="24"/>
    </row>
    <row r="5" spans="2:13" x14ac:dyDescent="0.25">
      <c r="B5" s="24"/>
      <c r="C5" s="24"/>
    </row>
    <row r="6" spans="2:13" x14ac:dyDescent="0.25">
      <c r="B6" s="24"/>
      <c r="C6" s="24"/>
    </row>
    <row r="7" spans="2:13" x14ac:dyDescent="0.25">
      <c r="B7" s="24"/>
      <c r="C7" s="24"/>
    </row>
    <row r="8" spans="2:13" x14ac:dyDescent="0.25">
      <c r="B8" s="24"/>
      <c r="C8" s="24"/>
    </row>
    <row r="9" spans="2:13" x14ac:dyDescent="0.25">
      <c r="B9" s="24"/>
      <c r="C9" s="24"/>
    </row>
    <row r="10" spans="2:13" ht="18" x14ac:dyDescent="0.35">
      <c r="B10" s="1" t="s">
        <v>0</v>
      </c>
      <c r="C10" s="23"/>
    </row>
    <row r="12" spans="2:13" ht="18" x14ac:dyDescent="0.35">
      <c r="B12" s="3" t="s">
        <v>1</v>
      </c>
      <c r="C12" s="3" t="s">
        <v>2</v>
      </c>
    </row>
    <row r="13" spans="2:13" ht="18" x14ac:dyDescent="0.35">
      <c r="B13" s="21"/>
      <c r="C13" s="2" t="e">
        <f>VLOOKUP(B13,'Workings - Do not edit'!A2:B73,2,TRUE)</f>
        <v>#N/A</v>
      </c>
    </row>
    <row r="14" spans="2:13" s="24" customFormat="1" x14ac:dyDescent="0.25"/>
    <row r="15" spans="2:13" s="24" customFormat="1" x14ac:dyDescent="0.25"/>
    <row r="16" spans="2:13" ht="18" x14ac:dyDescent="0.35">
      <c r="B16" s="1" t="s">
        <v>3</v>
      </c>
      <c r="C16" s="4" t="e">
        <f>SUM(B13/100*C13)</f>
        <v>#N/A</v>
      </c>
      <c r="M16" s="25"/>
    </row>
    <row r="17" spans="2:3" ht="18" x14ac:dyDescent="0.35">
      <c r="B17" s="1" t="s">
        <v>4</v>
      </c>
      <c r="C17" s="4">
        <f>SUM(B13/100*1)</f>
        <v>0</v>
      </c>
    </row>
    <row r="18" spans="2:3" ht="18" x14ac:dyDescent="0.35">
      <c r="B18" s="1" t="s">
        <v>5</v>
      </c>
      <c r="C18" s="4" t="e">
        <f>SUM(C16-C17)</f>
        <v>#N/A</v>
      </c>
    </row>
    <row r="19" spans="2:3" s="24" customFormat="1" x14ac:dyDescent="0.25"/>
    <row r="20" spans="2:3" s="24" customFormat="1" ht="18" x14ac:dyDescent="0.35">
      <c r="B20" s="30" t="s">
        <v>6</v>
      </c>
    </row>
    <row r="21" spans="2:3" s="24" customFormat="1" ht="18" x14ac:dyDescent="0.35">
      <c r="B21" s="1" t="s">
        <v>7</v>
      </c>
      <c r="C21" s="23"/>
    </row>
    <row r="22" spans="2:3" s="24" customFormat="1" ht="18" x14ac:dyDescent="0.35">
      <c r="B22" s="1" t="s">
        <v>8</v>
      </c>
      <c r="C22" s="23"/>
    </row>
    <row r="23" spans="2:3" s="24" customFormat="1" ht="18" x14ac:dyDescent="0.35">
      <c r="B23" s="1" t="s">
        <v>9</v>
      </c>
      <c r="C23" s="23"/>
    </row>
    <row r="24" spans="2:3" s="24" customFormat="1" ht="18" x14ac:dyDescent="0.35">
      <c r="B24" s="1" t="s">
        <v>10</v>
      </c>
      <c r="C24" s="23"/>
    </row>
    <row r="25" spans="2:3" s="24" customFormat="1" x14ac:dyDescent="0.25"/>
    <row r="26" spans="2:3" s="24" customFormat="1" x14ac:dyDescent="0.25"/>
    <row r="27" spans="2:3" s="24" customFormat="1" x14ac:dyDescent="0.25"/>
    <row r="28" spans="2:3" s="24" customFormat="1" x14ac:dyDescent="0.25"/>
    <row r="29" spans="2:3" s="24" customFormat="1" x14ac:dyDescent="0.25"/>
    <row r="30" spans="2:3" s="24" customFormat="1" x14ac:dyDescent="0.25"/>
    <row r="31" spans="2:3" s="24" customFormat="1" x14ac:dyDescent="0.25"/>
    <row r="32" spans="2:3" s="24" customFormat="1" x14ac:dyDescent="0.25"/>
    <row r="33" s="24" customFormat="1" x14ac:dyDescent="0.25"/>
    <row r="34" s="24" customFormat="1" x14ac:dyDescent="0.25"/>
    <row r="35" s="24" customFormat="1" x14ac:dyDescent="0.25"/>
    <row r="36" s="24" customFormat="1" x14ac:dyDescent="0.25"/>
    <row r="37" s="24" customFormat="1" x14ac:dyDescent="0.25"/>
    <row r="38" s="24" customFormat="1" x14ac:dyDescent="0.25"/>
  </sheetData>
  <sheetProtection selectLockedCells="1"/>
  <pageMargins left="0.7" right="0.7" top="0.75" bottom="0.75" header="0.3" footer="0.3"/>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57"/>
  <sheetViews>
    <sheetView workbookViewId="0">
      <selection activeCell="C19" sqref="C19"/>
    </sheetView>
  </sheetViews>
  <sheetFormatPr defaultRowHeight="15" x14ac:dyDescent="0.25"/>
  <cols>
    <col min="1" max="1" width="5.5703125" style="24" customWidth="1"/>
    <col min="2" max="2" width="27" bestFit="1" customWidth="1"/>
    <col min="3" max="3" width="18.7109375" customWidth="1"/>
    <col min="4" max="4" width="24" bestFit="1" customWidth="1"/>
    <col min="5" max="5" width="18.7109375" customWidth="1"/>
    <col min="6" max="23" width="38.5703125" style="24" customWidth="1"/>
  </cols>
  <sheetData>
    <row r="1" spans="2:24" s="24" customFormat="1" x14ac:dyDescent="0.25"/>
    <row r="2" spans="2:24" s="24" customFormat="1" ht="18" x14ac:dyDescent="0.35">
      <c r="B2" s="26" t="s">
        <v>11</v>
      </c>
    </row>
    <row r="3" spans="2:24" ht="18" x14ac:dyDescent="0.35">
      <c r="B3" s="1" t="s">
        <v>3</v>
      </c>
      <c r="C3" s="4" t="e">
        <f>Calculator!C16</f>
        <v>#N/A</v>
      </c>
      <c r="D3" s="24"/>
      <c r="E3" s="24"/>
      <c r="X3" s="24"/>
    </row>
    <row r="4" spans="2:24" ht="18" x14ac:dyDescent="0.35">
      <c r="B4" s="1" t="s">
        <v>4</v>
      </c>
      <c r="C4" s="4">
        <f>SUM(Calculator!C17)</f>
        <v>0</v>
      </c>
      <c r="D4" s="24"/>
      <c r="E4" s="24"/>
      <c r="X4" s="24"/>
    </row>
    <row r="5" spans="2:24" ht="18" x14ac:dyDescent="0.35">
      <c r="B5" s="1" t="s">
        <v>5</v>
      </c>
      <c r="C5" s="4" t="e">
        <f>SUM(C3-C4)</f>
        <v>#N/A</v>
      </c>
      <c r="D5" s="24"/>
      <c r="E5" s="24"/>
      <c r="X5" s="24"/>
    </row>
    <row r="6" spans="2:24" s="24" customFormat="1" x14ac:dyDescent="0.25"/>
    <row r="7" spans="2:24" s="24" customFormat="1" x14ac:dyDescent="0.25"/>
    <row r="8" spans="2:24" s="24" customFormat="1" x14ac:dyDescent="0.25"/>
    <row r="9" spans="2:24" s="24" customFormat="1" x14ac:dyDescent="0.25"/>
    <row r="10" spans="2:24" ht="36" x14ac:dyDescent="0.25">
      <c r="B10" s="27" t="s">
        <v>12</v>
      </c>
      <c r="C10" s="28" t="s">
        <v>13</v>
      </c>
      <c r="D10" s="27" t="s">
        <v>14</v>
      </c>
      <c r="E10" s="27" t="s">
        <v>15</v>
      </c>
    </row>
    <row r="11" spans="2:24" ht="36" x14ac:dyDescent="0.35">
      <c r="B11" s="5" t="s">
        <v>16</v>
      </c>
      <c r="C11" s="7">
        <v>1080</v>
      </c>
      <c r="D11" s="22"/>
      <c r="E11" s="8">
        <f t="shared" ref="E11:E18" si="0">SUM(D11*C11)</f>
        <v>0</v>
      </c>
    </row>
    <row r="12" spans="2:24" ht="54" x14ac:dyDescent="0.35">
      <c r="B12" s="5" t="s">
        <v>17</v>
      </c>
      <c r="C12" s="7">
        <v>11964</v>
      </c>
      <c r="D12" s="29"/>
      <c r="E12" s="8">
        <f t="shared" si="0"/>
        <v>0</v>
      </c>
    </row>
    <row r="13" spans="2:24" ht="72" x14ac:dyDescent="0.35">
      <c r="B13" s="5" t="s">
        <v>18</v>
      </c>
      <c r="C13" s="7">
        <v>12876</v>
      </c>
      <c r="D13" s="22"/>
      <c r="E13" s="8">
        <f t="shared" si="0"/>
        <v>0</v>
      </c>
    </row>
    <row r="14" spans="2:24" ht="72" x14ac:dyDescent="0.35">
      <c r="B14" s="5" t="s">
        <v>28</v>
      </c>
      <c r="C14" s="7">
        <v>9174</v>
      </c>
      <c r="D14" s="22"/>
      <c r="E14" s="8">
        <f t="shared" si="0"/>
        <v>0</v>
      </c>
    </row>
    <row r="15" spans="2:24" ht="36" x14ac:dyDescent="0.35">
      <c r="B15" s="5" t="s">
        <v>19</v>
      </c>
      <c r="C15" s="7">
        <v>540</v>
      </c>
      <c r="D15" s="22"/>
      <c r="E15" s="8">
        <f t="shared" si="0"/>
        <v>0</v>
      </c>
    </row>
    <row r="16" spans="2:24" ht="36" x14ac:dyDescent="0.35">
      <c r="B16" s="5" t="s">
        <v>30</v>
      </c>
      <c r="C16" s="7">
        <v>108</v>
      </c>
      <c r="D16" s="22"/>
      <c r="E16" s="8">
        <f t="shared" si="0"/>
        <v>0</v>
      </c>
    </row>
    <row r="17" spans="2:5" ht="54" x14ac:dyDescent="0.35">
      <c r="B17" s="5" t="s">
        <v>31</v>
      </c>
      <c r="C17" s="7">
        <v>216</v>
      </c>
      <c r="D17" s="22"/>
      <c r="E17" s="8">
        <f t="shared" si="0"/>
        <v>0</v>
      </c>
    </row>
    <row r="18" spans="2:5" ht="18" x14ac:dyDescent="0.35">
      <c r="B18" s="5" t="s">
        <v>29</v>
      </c>
      <c r="C18" s="7">
        <v>216</v>
      </c>
      <c r="D18" s="22"/>
      <c r="E18" s="8">
        <f t="shared" si="0"/>
        <v>0</v>
      </c>
    </row>
    <row r="19" spans="2:5" ht="18" x14ac:dyDescent="0.35">
      <c r="B19" s="5" t="s">
        <v>20</v>
      </c>
      <c r="C19" s="6" t="s">
        <v>21</v>
      </c>
      <c r="D19" s="31">
        <f>C4</f>
        <v>0</v>
      </c>
      <c r="E19" s="8">
        <f>SUM(D19)</f>
        <v>0</v>
      </c>
    </row>
    <row r="20" spans="2:5" ht="18" x14ac:dyDescent="0.35">
      <c r="B20" s="24"/>
      <c r="C20" s="24"/>
      <c r="D20" s="10" t="s">
        <v>22</v>
      </c>
      <c r="E20" s="11">
        <f>SUM(E11:E19)</f>
        <v>0</v>
      </c>
    </row>
    <row r="21" spans="2:5" ht="18" x14ac:dyDescent="0.35">
      <c r="B21" s="24"/>
      <c r="C21" s="24"/>
      <c r="D21" s="9" t="s">
        <v>23</v>
      </c>
      <c r="E21" s="4" t="e">
        <f>SUM(C3)</f>
        <v>#N/A</v>
      </c>
    </row>
    <row r="22" spans="2:5" ht="18" x14ac:dyDescent="0.35">
      <c r="B22" s="24"/>
      <c r="C22" s="24"/>
      <c r="D22" s="9" t="s">
        <v>24</v>
      </c>
      <c r="E22" s="12" t="e">
        <f>SUM(E20/E21)</f>
        <v>#N/A</v>
      </c>
    </row>
    <row r="23" spans="2:5" x14ac:dyDescent="0.25">
      <c r="B23" s="24"/>
      <c r="C23" s="24"/>
      <c r="D23" s="24"/>
      <c r="E23" s="24"/>
    </row>
    <row r="24" spans="2:5" x14ac:dyDescent="0.25">
      <c r="B24" s="24"/>
      <c r="C24" s="24"/>
      <c r="D24" s="24"/>
      <c r="E24" s="24"/>
    </row>
    <row r="25" spans="2:5" x14ac:dyDescent="0.25">
      <c r="B25" s="24"/>
      <c r="C25" s="24"/>
      <c r="D25" s="24"/>
      <c r="E25" s="24"/>
    </row>
    <row r="26" spans="2:5" x14ac:dyDescent="0.25">
      <c r="B26" s="24"/>
      <c r="C26" s="24"/>
      <c r="D26" s="24"/>
      <c r="E26" s="24"/>
    </row>
    <row r="27" spans="2:5" x14ac:dyDescent="0.25">
      <c r="B27" s="24"/>
      <c r="C27" s="24"/>
      <c r="D27" s="24"/>
      <c r="E27" s="24"/>
    </row>
    <row r="28" spans="2:5" x14ac:dyDescent="0.25">
      <c r="B28" s="24"/>
      <c r="C28" s="24"/>
      <c r="D28" s="24"/>
      <c r="E28" s="24"/>
    </row>
    <row r="29" spans="2:5" x14ac:dyDescent="0.25">
      <c r="B29" s="24"/>
      <c r="C29" s="24"/>
      <c r="D29" s="24"/>
      <c r="E29" s="24"/>
    </row>
    <row r="30" spans="2:5" x14ac:dyDescent="0.25">
      <c r="B30" s="24"/>
      <c r="C30" s="24"/>
      <c r="D30" s="24"/>
      <c r="E30" s="24"/>
    </row>
    <row r="31" spans="2:5" x14ac:dyDescent="0.25">
      <c r="B31" s="24"/>
      <c r="C31" s="24"/>
      <c r="D31" s="24"/>
      <c r="E31" s="24"/>
    </row>
    <row r="32" spans="2:5" x14ac:dyDescent="0.25">
      <c r="B32" s="24"/>
      <c r="C32" s="24"/>
      <c r="D32" s="24"/>
      <c r="E32" s="24"/>
    </row>
    <row r="33" spans="2:5" x14ac:dyDescent="0.25">
      <c r="B33" s="24"/>
      <c r="C33" s="24"/>
      <c r="D33" s="24"/>
      <c r="E33" s="24"/>
    </row>
    <row r="34" spans="2:5" x14ac:dyDescent="0.25">
      <c r="B34" s="24"/>
      <c r="C34" s="24"/>
      <c r="D34" s="24"/>
      <c r="E34" s="24"/>
    </row>
    <row r="35" spans="2:5" x14ac:dyDescent="0.25">
      <c r="B35" s="24"/>
      <c r="C35" s="24"/>
      <c r="D35" s="24"/>
      <c r="E35" s="24"/>
    </row>
    <row r="36" spans="2:5" x14ac:dyDescent="0.25">
      <c r="B36" s="24"/>
      <c r="C36" s="24"/>
      <c r="D36" s="24"/>
      <c r="E36" s="24"/>
    </row>
    <row r="37" spans="2:5" x14ac:dyDescent="0.25">
      <c r="B37" s="24"/>
      <c r="C37" s="24"/>
      <c r="D37" s="24"/>
      <c r="E37" s="24"/>
    </row>
    <row r="38" spans="2:5" x14ac:dyDescent="0.25">
      <c r="B38" s="24"/>
      <c r="C38" s="24"/>
      <c r="D38" s="24"/>
      <c r="E38" s="24"/>
    </row>
    <row r="39" spans="2:5" x14ac:dyDescent="0.25">
      <c r="B39" s="24"/>
      <c r="C39" s="24"/>
      <c r="D39" s="24"/>
      <c r="E39" s="24"/>
    </row>
    <row r="40" spans="2:5" x14ac:dyDescent="0.25">
      <c r="B40" s="24"/>
      <c r="C40" s="24"/>
      <c r="D40" s="24"/>
      <c r="E40" s="24"/>
    </row>
    <row r="41" spans="2:5" x14ac:dyDescent="0.25">
      <c r="B41" s="24"/>
      <c r="C41" s="24"/>
      <c r="D41" s="24"/>
      <c r="E41" s="24"/>
    </row>
    <row r="42" spans="2:5" x14ac:dyDescent="0.25">
      <c r="B42" s="24"/>
      <c r="C42" s="24"/>
      <c r="D42" s="24"/>
      <c r="E42" s="24"/>
    </row>
    <row r="43" spans="2:5" x14ac:dyDescent="0.25">
      <c r="B43" s="24"/>
      <c r="C43" s="24"/>
      <c r="D43" s="24"/>
      <c r="E43" s="24"/>
    </row>
    <row r="44" spans="2:5" x14ac:dyDescent="0.25">
      <c r="B44" s="24"/>
      <c r="C44" s="24"/>
      <c r="D44" s="24"/>
      <c r="E44" s="24"/>
    </row>
    <row r="45" spans="2:5" x14ac:dyDescent="0.25">
      <c r="B45" s="24"/>
      <c r="C45" s="24"/>
      <c r="D45" s="24"/>
      <c r="E45" s="24"/>
    </row>
    <row r="46" spans="2:5" x14ac:dyDescent="0.25">
      <c r="B46" s="24"/>
      <c r="C46" s="24"/>
      <c r="D46" s="24"/>
      <c r="E46" s="24"/>
    </row>
    <row r="47" spans="2:5" x14ac:dyDescent="0.25">
      <c r="B47" s="24"/>
      <c r="C47" s="24"/>
      <c r="D47" s="24"/>
      <c r="E47" s="24"/>
    </row>
    <row r="48" spans="2:5" x14ac:dyDescent="0.25">
      <c r="B48" s="24"/>
      <c r="C48" s="24"/>
      <c r="D48" s="24"/>
      <c r="E48" s="24"/>
    </row>
    <row r="49" spans="2:5" x14ac:dyDescent="0.25">
      <c r="B49" s="24"/>
      <c r="C49" s="24"/>
      <c r="D49" s="24"/>
      <c r="E49" s="24"/>
    </row>
    <row r="50" spans="2:5" x14ac:dyDescent="0.25">
      <c r="B50" s="24"/>
      <c r="C50" s="24"/>
      <c r="D50" s="24"/>
      <c r="E50" s="24"/>
    </row>
    <row r="51" spans="2:5" x14ac:dyDescent="0.25">
      <c r="B51" s="24"/>
      <c r="C51" s="24"/>
      <c r="D51" s="24"/>
      <c r="E51" s="24"/>
    </row>
    <row r="52" spans="2:5" x14ac:dyDescent="0.25">
      <c r="B52" s="24"/>
      <c r="C52" s="24"/>
      <c r="D52" s="24"/>
      <c r="E52" s="24"/>
    </row>
    <row r="53" spans="2:5" x14ac:dyDescent="0.25">
      <c r="B53" s="24"/>
      <c r="C53" s="24"/>
      <c r="D53" s="24"/>
      <c r="E53" s="24"/>
    </row>
    <row r="54" spans="2:5" x14ac:dyDescent="0.25">
      <c r="B54" s="24"/>
      <c r="C54" s="24"/>
      <c r="D54" s="24"/>
      <c r="E54" s="24"/>
    </row>
    <row r="55" spans="2:5" x14ac:dyDescent="0.25">
      <c r="B55" s="24"/>
      <c r="C55" s="24"/>
      <c r="D55" s="24"/>
      <c r="E55" s="24"/>
    </row>
    <row r="56" spans="2:5" x14ac:dyDescent="0.25">
      <c r="B56" s="24"/>
      <c r="C56" s="24"/>
      <c r="D56" s="24"/>
      <c r="E56" s="24"/>
    </row>
    <row r="57" spans="2:5" x14ac:dyDescent="0.25">
      <c r="B57" s="24"/>
      <c r="C57" s="24"/>
      <c r="D57" s="24"/>
      <c r="E57" s="24"/>
    </row>
  </sheetData>
  <sheetProtection selectLockedCells="1"/>
  <conditionalFormatting sqref="E22">
    <cfRule type="cellIs" dxfId="2" priority="1" operator="greaterThan">
      <formula>0.9999</formula>
    </cfRule>
    <cfRule type="cellIs" dxfId="1" priority="2" operator="greaterThan">
      <formula>0.9999</formula>
    </cfRule>
    <cfRule type="cellIs" dxfId="0" priority="3" operator="lessThan">
      <formula>0.9999</formula>
    </cfRule>
  </conditionalFormatting>
  <dataValidations count="2">
    <dataValidation type="whole" allowBlank="1" showInputMessage="1" showErrorMessage="1" error="Please enter a value between 0 and 5" sqref="D11" xr:uid="{1469E5C6-EAAF-4594-91EA-C16B10822D8B}">
      <formula1>0</formula1>
      <formula2>5</formula2>
    </dataValidation>
    <dataValidation type="whole" allowBlank="1" showInputMessage="1" showErrorMessage="1" error="This figure is set as standard" sqref="D19" xr:uid="{8C91CB64-D755-44F9-BA0B-AA71C77621F8}">
      <formula1>C4</formula1>
      <formula2>1000000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3"/>
  <sheetViews>
    <sheetView topLeftCell="A4" workbookViewId="0">
      <selection activeCell="L20" sqref="L20"/>
    </sheetView>
  </sheetViews>
  <sheetFormatPr defaultRowHeight="18" x14ac:dyDescent="0.35"/>
  <cols>
    <col min="1" max="1" width="11.7109375" bestFit="1" customWidth="1"/>
    <col min="2" max="2" width="13.7109375" bestFit="1" customWidth="1"/>
    <col min="3" max="3" width="24" style="16" bestFit="1" customWidth="1"/>
    <col min="4" max="4" width="13" style="16" customWidth="1"/>
  </cols>
  <sheetData>
    <row r="1" spans="1:10" x14ac:dyDescent="0.35">
      <c r="A1" s="13" t="s">
        <v>25</v>
      </c>
      <c r="B1" s="13" t="s">
        <v>26</v>
      </c>
      <c r="C1" s="17" t="s">
        <v>23</v>
      </c>
      <c r="D1" s="17" t="s">
        <v>27</v>
      </c>
      <c r="E1" s="18"/>
      <c r="F1" s="18"/>
      <c r="G1" s="18"/>
      <c r="H1" s="18"/>
      <c r="I1" s="18"/>
      <c r="J1" s="18"/>
    </row>
    <row r="2" spans="1:10" x14ac:dyDescent="0.35">
      <c r="A2" s="13">
        <v>1</v>
      </c>
      <c r="B2" s="13">
        <v>6.5</v>
      </c>
      <c r="C2" s="17"/>
      <c r="D2" s="17"/>
      <c r="E2" s="18"/>
      <c r="F2" s="18"/>
      <c r="G2" s="18"/>
      <c r="H2" s="18"/>
      <c r="I2" s="18"/>
      <c r="J2" s="18"/>
    </row>
    <row r="3" spans="1:10" x14ac:dyDescent="0.35">
      <c r="A3" s="14">
        <v>25000</v>
      </c>
      <c r="B3" s="19">
        <f>SUM(H3-1)</f>
        <v>6.5</v>
      </c>
      <c r="C3" s="20">
        <f>SUM(A3/100)*B3</f>
        <v>1625</v>
      </c>
      <c r="D3" s="20">
        <f>SUM(C4-C3)</f>
        <v>866.39199999999983</v>
      </c>
      <c r="E3" s="18"/>
      <c r="F3" s="15">
        <v>7.5</v>
      </c>
      <c r="G3" s="18"/>
      <c r="H3" s="19">
        <v>7.5</v>
      </c>
      <c r="I3" s="18"/>
      <c r="J3" s="19">
        <f>SUM(P3-1)</f>
        <v>-1</v>
      </c>
    </row>
    <row r="4" spans="1:10" x14ac:dyDescent="0.35">
      <c r="A4" s="14">
        <f t="shared" ref="A4:A35" si="0">SUM(A3+13928)</f>
        <v>38928</v>
      </c>
      <c r="B4" s="19">
        <f t="shared" ref="B4:B41" si="1">SUM(H4-1)</f>
        <v>6.4</v>
      </c>
      <c r="C4" s="20">
        <f t="shared" ref="C4:C67" si="2">SUM(A4/100)*B4</f>
        <v>2491.3919999999998</v>
      </c>
      <c r="D4" s="20">
        <f t="shared" ref="D4:D67" si="3">SUM(C5-C4)</f>
        <v>838.5359999999996</v>
      </c>
      <c r="E4" s="18"/>
      <c r="F4" s="15">
        <v>7.4</v>
      </c>
      <c r="G4" s="18"/>
      <c r="H4" s="19">
        <v>7.4</v>
      </c>
      <c r="I4" s="18"/>
      <c r="J4" s="19">
        <f t="shared" ref="J4:J41" si="4">SUM(P4-1)</f>
        <v>-1</v>
      </c>
    </row>
    <row r="5" spans="1:10" x14ac:dyDescent="0.35">
      <c r="A5" s="14">
        <f t="shared" si="0"/>
        <v>52856</v>
      </c>
      <c r="B5" s="19">
        <f t="shared" si="1"/>
        <v>6.3</v>
      </c>
      <c r="C5" s="20">
        <f t="shared" si="2"/>
        <v>3329.9279999999994</v>
      </c>
      <c r="D5" s="20">
        <f t="shared" si="3"/>
        <v>810.68000000000075</v>
      </c>
      <c r="E5" s="18"/>
      <c r="F5" s="15">
        <v>7.3</v>
      </c>
      <c r="G5" s="18"/>
      <c r="H5" s="19">
        <v>7.3</v>
      </c>
      <c r="I5" s="18"/>
      <c r="J5" s="19">
        <f t="shared" si="4"/>
        <v>-1</v>
      </c>
    </row>
    <row r="6" spans="1:10" x14ac:dyDescent="0.35">
      <c r="A6" s="14">
        <f t="shared" si="0"/>
        <v>66784</v>
      </c>
      <c r="B6" s="19">
        <f t="shared" si="1"/>
        <v>6.2</v>
      </c>
      <c r="C6" s="20">
        <f t="shared" si="2"/>
        <v>4140.6080000000002</v>
      </c>
      <c r="D6" s="20">
        <f t="shared" si="3"/>
        <v>782.82399999999961</v>
      </c>
      <c r="E6" s="18"/>
      <c r="F6" s="15">
        <v>7.2</v>
      </c>
      <c r="G6" s="18"/>
      <c r="H6" s="19">
        <v>7.2</v>
      </c>
      <c r="I6" s="18"/>
      <c r="J6" s="19">
        <f t="shared" si="4"/>
        <v>-1</v>
      </c>
    </row>
    <row r="7" spans="1:10" x14ac:dyDescent="0.35">
      <c r="A7" s="14">
        <f t="shared" si="0"/>
        <v>80712</v>
      </c>
      <c r="B7" s="19">
        <f t="shared" si="1"/>
        <v>6.1</v>
      </c>
      <c r="C7" s="20">
        <f t="shared" si="2"/>
        <v>4923.4319999999998</v>
      </c>
      <c r="D7" s="20">
        <f t="shared" si="3"/>
        <v>754.96799999999985</v>
      </c>
      <c r="E7" s="18"/>
      <c r="F7" s="15">
        <v>7.1</v>
      </c>
      <c r="G7" s="18"/>
      <c r="H7" s="19">
        <v>7.1</v>
      </c>
      <c r="I7" s="18"/>
      <c r="J7" s="19">
        <f t="shared" si="4"/>
        <v>-1</v>
      </c>
    </row>
    <row r="8" spans="1:10" x14ac:dyDescent="0.35">
      <c r="A8" s="14">
        <f t="shared" si="0"/>
        <v>94640</v>
      </c>
      <c r="B8" s="19">
        <f t="shared" si="1"/>
        <v>6</v>
      </c>
      <c r="C8" s="20">
        <f t="shared" si="2"/>
        <v>5678.4</v>
      </c>
      <c r="D8" s="20">
        <f t="shared" si="3"/>
        <v>727.11200000000099</v>
      </c>
      <c r="E8" s="18"/>
      <c r="F8" s="15">
        <v>7</v>
      </c>
      <c r="G8" s="18"/>
      <c r="H8" s="19">
        <v>7</v>
      </c>
      <c r="I8" s="18"/>
      <c r="J8" s="19">
        <f t="shared" si="4"/>
        <v>-1</v>
      </c>
    </row>
    <row r="9" spans="1:10" x14ac:dyDescent="0.35">
      <c r="A9" s="14">
        <f t="shared" si="0"/>
        <v>108568</v>
      </c>
      <c r="B9" s="19">
        <f t="shared" si="1"/>
        <v>5.9</v>
      </c>
      <c r="C9" s="20">
        <f t="shared" si="2"/>
        <v>6405.5120000000006</v>
      </c>
      <c r="D9" s="20">
        <f t="shared" si="3"/>
        <v>699.2559999999994</v>
      </c>
      <c r="E9" s="18"/>
      <c r="F9" s="15">
        <v>6.9</v>
      </c>
      <c r="G9" s="18"/>
      <c r="H9" s="19">
        <v>6.9</v>
      </c>
      <c r="I9" s="18"/>
      <c r="J9" s="19">
        <f t="shared" si="4"/>
        <v>-1</v>
      </c>
    </row>
    <row r="10" spans="1:10" x14ac:dyDescent="0.35">
      <c r="A10" s="14">
        <f t="shared" si="0"/>
        <v>122496</v>
      </c>
      <c r="B10" s="19">
        <f t="shared" si="1"/>
        <v>5.8</v>
      </c>
      <c r="C10" s="20">
        <f t="shared" si="2"/>
        <v>7104.768</v>
      </c>
      <c r="D10" s="20">
        <f t="shared" si="3"/>
        <v>671.40000000000055</v>
      </c>
      <c r="E10" s="18"/>
      <c r="F10" s="15">
        <v>6.8</v>
      </c>
      <c r="G10" s="18"/>
      <c r="H10" s="19">
        <v>6.8</v>
      </c>
      <c r="I10" s="18"/>
      <c r="J10" s="19">
        <f t="shared" si="4"/>
        <v>-1</v>
      </c>
    </row>
    <row r="11" spans="1:10" x14ac:dyDescent="0.35">
      <c r="A11" s="14">
        <f t="shared" si="0"/>
        <v>136424</v>
      </c>
      <c r="B11" s="19">
        <f t="shared" si="1"/>
        <v>5.7</v>
      </c>
      <c r="C11" s="20">
        <f t="shared" si="2"/>
        <v>7776.1680000000006</v>
      </c>
      <c r="D11" s="20">
        <f t="shared" si="3"/>
        <v>658.57919999999922</v>
      </c>
      <c r="E11" s="18"/>
      <c r="F11" s="15">
        <v>6.7</v>
      </c>
      <c r="G11" s="18"/>
      <c r="H11" s="19">
        <v>6.7</v>
      </c>
      <c r="I11" s="18"/>
      <c r="J11" s="19">
        <f t="shared" si="4"/>
        <v>-1</v>
      </c>
    </row>
    <row r="12" spans="1:10" x14ac:dyDescent="0.35">
      <c r="A12" s="14">
        <f t="shared" si="0"/>
        <v>150352</v>
      </c>
      <c r="B12" s="19">
        <f t="shared" si="1"/>
        <v>5.61</v>
      </c>
      <c r="C12" s="20">
        <f t="shared" si="2"/>
        <v>8434.7471999999998</v>
      </c>
      <c r="D12" s="20">
        <f t="shared" si="3"/>
        <v>633.50879999999961</v>
      </c>
      <c r="E12" s="18"/>
      <c r="F12" s="15">
        <v>6.6</v>
      </c>
      <c r="G12" s="18"/>
      <c r="H12" s="19">
        <v>6.61</v>
      </c>
      <c r="I12" s="18"/>
      <c r="J12" s="19">
        <f t="shared" si="4"/>
        <v>-1</v>
      </c>
    </row>
    <row r="13" spans="1:10" x14ac:dyDescent="0.35">
      <c r="A13" s="14">
        <f t="shared" si="0"/>
        <v>164280</v>
      </c>
      <c r="B13" s="19">
        <f t="shared" si="1"/>
        <v>5.52</v>
      </c>
      <c r="C13" s="20">
        <f t="shared" si="2"/>
        <v>9068.2559999999994</v>
      </c>
      <c r="D13" s="20">
        <f t="shared" si="3"/>
        <v>608.43839999999909</v>
      </c>
      <c r="E13" s="18"/>
      <c r="F13" s="15">
        <v>6.5</v>
      </c>
      <c r="G13" s="18"/>
      <c r="H13" s="19">
        <v>6.52</v>
      </c>
      <c r="I13" s="18"/>
      <c r="J13" s="19">
        <f t="shared" si="4"/>
        <v>-1</v>
      </c>
    </row>
    <row r="14" spans="1:10" x14ac:dyDescent="0.35">
      <c r="A14" s="14">
        <f t="shared" si="0"/>
        <v>178208</v>
      </c>
      <c r="B14" s="19">
        <f t="shared" si="1"/>
        <v>5.43</v>
      </c>
      <c r="C14" s="20">
        <f t="shared" si="2"/>
        <v>9676.6943999999985</v>
      </c>
      <c r="D14" s="20">
        <f t="shared" si="3"/>
        <v>583.36800000000039</v>
      </c>
      <c r="E14" s="18"/>
      <c r="F14" s="15">
        <v>6.4</v>
      </c>
      <c r="G14" s="18"/>
      <c r="H14" s="19">
        <v>6.43</v>
      </c>
      <c r="I14" s="18"/>
      <c r="J14" s="19">
        <f t="shared" si="4"/>
        <v>-1</v>
      </c>
    </row>
    <row r="15" spans="1:10" x14ac:dyDescent="0.35">
      <c r="A15" s="14">
        <f t="shared" si="0"/>
        <v>192136</v>
      </c>
      <c r="B15" s="19">
        <f t="shared" si="1"/>
        <v>5.34</v>
      </c>
      <c r="C15" s="20">
        <f t="shared" si="2"/>
        <v>10260.062399999999</v>
      </c>
      <c r="D15" s="20">
        <f t="shared" si="3"/>
        <v>578.90400000000045</v>
      </c>
      <c r="E15" s="18"/>
      <c r="F15" s="15">
        <v>6.3</v>
      </c>
      <c r="G15" s="18"/>
      <c r="H15" s="19">
        <v>6.34</v>
      </c>
      <c r="I15" s="18"/>
      <c r="J15" s="19">
        <f t="shared" si="4"/>
        <v>-1</v>
      </c>
    </row>
    <row r="16" spans="1:10" x14ac:dyDescent="0.35">
      <c r="A16" s="14">
        <f t="shared" si="0"/>
        <v>206064</v>
      </c>
      <c r="B16" s="19">
        <f t="shared" si="1"/>
        <v>5.26</v>
      </c>
      <c r="C16" s="20">
        <f t="shared" si="2"/>
        <v>10838.966399999999</v>
      </c>
      <c r="D16" s="20">
        <f t="shared" si="3"/>
        <v>556.619200000001</v>
      </c>
      <c r="E16" s="18"/>
      <c r="F16" s="15">
        <v>6.2</v>
      </c>
      <c r="G16" s="18"/>
      <c r="H16" s="19">
        <v>6.26</v>
      </c>
      <c r="I16" s="18"/>
      <c r="J16" s="19">
        <f t="shared" si="4"/>
        <v>-1</v>
      </c>
    </row>
    <row r="17" spans="1:10" x14ac:dyDescent="0.35">
      <c r="A17" s="14">
        <f t="shared" si="0"/>
        <v>219992</v>
      </c>
      <c r="B17" s="19">
        <f t="shared" si="1"/>
        <v>5.18</v>
      </c>
      <c r="C17" s="20">
        <f t="shared" si="2"/>
        <v>11395.5856</v>
      </c>
      <c r="D17" s="20">
        <f t="shared" si="3"/>
        <v>534.33439999999791</v>
      </c>
      <c r="E17" s="18"/>
      <c r="F17" s="15">
        <v>6.1</v>
      </c>
      <c r="G17" s="18"/>
      <c r="H17" s="19">
        <v>6.18</v>
      </c>
      <c r="I17" s="18"/>
      <c r="J17" s="19">
        <f t="shared" si="4"/>
        <v>-1</v>
      </c>
    </row>
    <row r="18" spans="1:10" x14ac:dyDescent="0.35">
      <c r="A18" s="14">
        <f t="shared" si="0"/>
        <v>233920</v>
      </c>
      <c r="B18" s="19">
        <f t="shared" si="1"/>
        <v>5.0999999999999996</v>
      </c>
      <c r="C18" s="20">
        <f t="shared" si="2"/>
        <v>11929.919999999998</v>
      </c>
      <c r="D18" s="20">
        <f t="shared" si="3"/>
        <v>536.83440000000155</v>
      </c>
      <c r="E18" s="18"/>
      <c r="F18" s="15">
        <v>6</v>
      </c>
      <c r="G18" s="18"/>
      <c r="H18" s="19">
        <v>6.1</v>
      </c>
      <c r="I18" s="18"/>
      <c r="J18" s="19">
        <f t="shared" si="4"/>
        <v>-1</v>
      </c>
    </row>
    <row r="19" spans="1:10" x14ac:dyDescent="0.35">
      <c r="A19" s="14">
        <f t="shared" si="0"/>
        <v>247848</v>
      </c>
      <c r="B19" s="19">
        <f t="shared" si="1"/>
        <v>5.03</v>
      </c>
      <c r="C19" s="20">
        <f t="shared" si="2"/>
        <v>12466.7544</v>
      </c>
      <c r="D19" s="20">
        <f>SUM(C20-C19)</f>
        <v>517.33520000000135</v>
      </c>
      <c r="E19" s="18"/>
      <c r="F19" s="15">
        <v>5.9</v>
      </c>
      <c r="G19" s="18"/>
      <c r="H19" s="19">
        <v>6.03</v>
      </c>
      <c r="I19" s="18"/>
      <c r="J19" s="19">
        <f t="shared" si="4"/>
        <v>-1</v>
      </c>
    </row>
    <row r="20" spans="1:10" x14ac:dyDescent="0.35">
      <c r="A20" s="14">
        <f t="shared" si="0"/>
        <v>261776</v>
      </c>
      <c r="B20" s="19">
        <f t="shared" si="1"/>
        <v>4.96</v>
      </c>
      <c r="C20" s="20">
        <f t="shared" si="2"/>
        <v>12984.089600000001</v>
      </c>
      <c r="D20" s="20">
        <f t="shared" si="3"/>
        <v>497.83599999999751</v>
      </c>
      <c r="E20" s="18"/>
      <c r="F20" s="15">
        <v>5.8</v>
      </c>
      <c r="G20" s="18"/>
      <c r="H20" s="19">
        <v>5.96</v>
      </c>
      <c r="I20" s="18"/>
      <c r="J20" s="19">
        <f t="shared" si="4"/>
        <v>-1</v>
      </c>
    </row>
    <row r="21" spans="1:10" x14ac:dyDescent="0.35">
      <c r="A21" s="14">
        <f t="shared" si="0"/>
        <v>275704</v>
      </c>
      <c r="B21" s="19">
        <f t="shared" si="1"/>
        <v>4.8899999999999997</v>
      </c>
      <c r="C21" s="20">
        <f t="shared" si="2"/>
        <v>13481.925599999999</v>
      </c>
      <c r="D21" s="20">
        <f t="shared" si="3"/>
        <v>507.30000000000291</v>
      </c>
      <c r="E21" s="18"/>
      <c r="F21" s="15">
        <v>5.7</v>
      </c>
      <c r="G21" s="18"/>
      <c r="H21" s="19">
        <v>5.89</v>
      </c>
      <c r="I21" s="18"/>
      <c r="J21" s="19">
        <f t="shared" si="4"/>
        <v>-1</v>
      </c>
    </row>
    <row r="22" spans="1:10" x14ac:dyDescent="0.35">
      <c r="A22" s="14">
        <f t="shared" si="0"/>
        <v>289632</v>
      </c>
      <c r="B22" s="19">
        <f t="shared" si="1"/>
        <v>4.83</v>
      </c>
      <c r="C22" s="20">
        <f t="shared" si="2"/>
        <v>13989.225600000002</v>
      </c>
      <c r="D22" s="20">
        <f t="shared" si="3"/>
        <v>490.5863999999965</v>
      </c>
      <c r="E22" s="18"/>
      <c r="F22" s="15">
        <v>5.6</v>
      </c>
      <c r="G22" s="18"/>
      <c r="H22" s="19">
        <v>5.83</v>
      </c>
      <c r="I22" s="18"/>
      <c r="J22" s="19">
        <f t="shared" si="4"/>
        <v>-1</v>
      </c>
    </row>
    <row r="23" spans="1:10" x14ac:dyDescent="0.35">
      <c r="A23" s="14">
        <f t="shared" si="0"/>
        <v>303560</v>
      </c>
      <c r="B23" s="19">
        <f t="shared" si="1"/>
        <v>4.7699999999999996</v>
      </c>
      <c r="C23" s="20">
        <f t="shared" si="2"/>
        <v>14479.811999999998</v>
      </c>
      <c r="D23" s="20">
        <f t="shared" si="3"/>
        <v>473.87280000000283</v>
      </c>
      <c r="E23" s="18"/>
      <c r="F23" s="15">
        <v>5.5</v>
      </c>
      <c r="G23" s="18"/>
      <c r="H23" s="19">
        <v>5.77</v>
      </c>
      <c r="I23" s="18"/>
      <c r="J23" s="19">
        <f t="shared" si="4"/>
        <v>-1</v>
      </c>
    </row>
    <row r="24" spans="1:10" x14ac:dyDescent="0.35">
      <c r="A24" s="14">
        <f t="shared" si="0"/>
        <v>317488</v>
      </c>
      <c r="B24" s="19">
        <f t="shared" si="1"/>
        <v>4.71</v>
      </c>
      <c r="C24" s="20">
        <f t="shared" si="2"/>
        <v>14953.684800000001</v>
      </c>
      <c r="D24" s="20">
        <f t="shared" si="3"/>
        <v>490.30079999999907</v>
      </c>
      <c r="E24" s="18"/>
      <c r="F24" s="15">
        <v>5.4</v>
      </c>
      <c r="G24" s="18"/>
      <c r="H24" s="19">
        <v>5.71</v>
      </c>
      <c r="I24" s="18"/>
      <c r="J24" s="19">
        <f t="shared" si="4"/>
        <v>-1</v>
      </c>
    </row>
    <row r="25" spans="1:10" x14ac:dyDescent="0.35">
      <c r="A25" s="14">
        <f t="shared" si="0"/>
        <v>331416</v>
      </c>
      <c r="B25" s="19">
        <f t="shared" si="1"/>
        <v>4.66</v>
      </c>
      <c r="C25" s="20">
        <f t="shared" si="2"/>
        <v>15443.9856</v>
      </c>
      <c r="D25" s="20">
        <f t="shared" si="3"/>
        <v>441.83839999999873</v>
      </c>
      <c r="E25" s="18"/>
      <c r="F25" s="15">
        <v>5.3</v>
      </c>
      <c r="G25" s="18"/>
      <c r="H25" s="19">
        <v>5.66</v>
      </c>
      <c r="I25" s="18"/>
      <c r="J25" s="19">
        <f t="shared" si="4"/>
        <v>-1</v>
      </c>
    </row>
    <row r="26" spans="1:10" x14ac:dyDescent="0.35">
      <c r="A26" s="14">
        <f t="shared" si="0"/>
        <v>345344</v>
      </c>
      <c r="B26" s="19">
        <f t="shared" si="1"/>
        <v>4.5999999999999996</v>
      </c>
      <c r="C26" s="20">
        <f t="shared" si="2"/>
        <v>15885.823999999999</v>
      </c>
      <c r="D26" s="20">
        <f t="shared" si="3"/>
        <v>425.12480000000141</v>
      </c>
      <c r="E26" s="18"/>
      <c r="F26" s="15">
        <v>5.2</v>
      </c>
      <c r="G26" s="18"/>
      <c r="H26" s="19">
        <v>5.6</v>
      </c>
      <c r="I26" s="18"/>
      <c r="J26" s="19">
        <f t="shared" si="4"/>
        <v>-1</v>
      </c>
    </row>
    <row r="27" spans="1:10" x14ac:dyDescent="0.35">
      <c r="A27" s="14">
        <f t="shared" si="0"/>
        <v>359272</v>
      </c>
      <c r="B27" s="19">
        <f t="shared" si="1"/>
        <v>4.54</v>
      </c>
      <c r="C27" s="20">
        <f t="shared" si="2"/>
        <v>16310.9488</v>
      </c>
      <c r="D27" s="20">
        <f t="shared" si="3"/>
        <v>445.73120000000017</v>
      </c>
      <c r="E27" s="18"/>
      <c r="F27" s="15">
        <v>5.0999999999999996</v>
      </c>
      <c r="G27" s="18"/>
      <c r="H27" s="19">
        <v>5.54</v>
      </c>
      <c r="I27" s="18"/>
      <c r="J27" s="19">
        <f t="shared" si="4"/>
        <v>-1</v>
      </c>
    </row>
    <row r="28" spans="1:10" x14ac:dyDescent="0.35">
      <c r="A28" s="14">
        <f t="shared" si="0"/>
        <v>373200</v>
      </c>
      <c r="B28" s="19">
        <f t="shared" si="1"/>
        <v>4.49</v>
      </c>
      <c r="C28" s="20">
        <f t="shared" si="2"/>
        <v>16756.68</v>
      </c>
      <c r="D28" s="20">
        <f>SUM(C29-C28)</f>
        <v>431.80320000000211</v>
      </c>
      <c r="E28" s="18"/>
      <c r="F28" s="15">
        <v>5</v>
      </c>
      <c r="G28" s="18"/>
      <c r="H28" s="19">
        <v>5.49</v>
      </c>
      <c r="I28" s="18"/>
      <c r="J28" s="19">
        <f t="shared" si="4"/>
        <v>-1</v>
      </c>
    </row>
    <row r="29" spans="1:10" x14ac:dyDescent="0.35">
      <c r="A29" s="14">
        <f t="shared" si="0"/>
        <v>387128</v>
      </c>
      <c r="B29" s="19">
        <f t="shared" si="1"/>
        <v>4.4400000000000004</v>
      </c>
      <c r="C29" s="20">
        <f t="shared" si="2"/>
        <v>17188.483200000002</v>
      </c>
      <c r="D29" s="20">
        <f t="shared" si="3"/>
        <v>417.87519999999495</v>
      </c>
      <c r="E29" s="18"/>
      <c r="F29" s="15">
        <v>4.9000000000000004</v>
      </c>
      <c r="G29" s="18"/>
      <c r="H29" s="19">
        <v>5.44</v>
      </c>
      <c r="I29" s="18"/>
      <c r="J29" s="19">
        <f t="shared" si="4"/>
        <v>-1</v>
      </c>
    </row>
    <row r="30" spans="1:10" x14ac:dyDescent="0.35">
      <c r="A30" s="14">
        <f t="shared" si="0"/>
        <v>401056</v>
      </c>
      <c r="B30" s="19">
        <f t="shared" si="1"/>
        <v>4.3899999999999997</v>
      </c>
      <c r="C30" s="20">
        <f t="shared" si="2"/>
        <v>17606.358399999997</v>
      </c>
      <c r="D30" s="20">
        <f t="shared" si="3"/>
        <v>445.44560000000274</v>
      </c>
      <c r="E30" s="18"/>
      <c r="F30" s="15">
        <v>4.8</v>
      </c>
      <c r="G30" s="18"/>
      <c r="H30" s="19">
        <v>5.39</v>
      </c>
      <c r="I30" s="18"/>
      <c r="J30" s="19">
        <f t="shared" si="4"/>
        <v>-1</v>
      </c>
    </row>
    <row r="31" spans="1:10" x14ac:dyDescent="0.35">
      <c r="A31" s="14">
        <f t="shared" si="0"/>
        <v>414984</v>
      </c>
      <c r="B31" s="19">
        <f t="shared" si="1"/>
        <v>4.3499999999999996</v>
      </c>
      <c r="C31" s="20">
        <f t="shared" si="2"/>
        <v>18051.804</v>
      </c>
      <c r="D31" s="20">
        <f t="shared" si="3"/>
        <v>434.30319999999847</v>
      </c>
      <c r="E31" s="18"/>
      <c r="F31" s="15">
        <v>4.7</v>
      </c>
      <c r="G31" s="18"/>
      <c r="H31" s="19">
        <v>5.35</v>
      </c>
      <c r="I31" s="18"/>
      <c r="J31" s="19">
        <f t="shared" si="4"/>
        <v>-1</v>
      </c>
    </row>
    <row r="32" spans="1:10" x14ac:dyDescent="0.35">
      <c r="A32" s="14">
        <f t="shared" si="0"/>
        <v>428912</v>
      </c>
      <c r="B32" s="19">
        <f t="shared" si="1"/>
        <v>4.3099999999999996</v>
      </c>
      <c r="C32" s="20">
        <f t="shared" si="2"/>
        <v>18486.107199999999</v>
      </c>
      <c r="D32" s="20">
        <f t="shared" si="3"/>
        <v>467.44480000000112</v>
      </c>
      <c r="E32" s="18"/>
      <c r="F32" s="15">
        <v>4.5999999999999996</v>
      </c>
      <c r="G32" s="18"/>
      <c r="H32" s="19">
        <v>5.31</v>
      </c>
      <c r="I32" s="18"/>
      <c r="J32" s="19">
        <f t="shared" si="4"/>
        <v>-1</v>
      </c>
    </row>
    <row r="33" spans="1:10" x14ac:dyDescent="0.35">
      <c r="A33" s="14">
        <f t="shared" si="0"/>
        <v>442840</v>
      </c>
      <c r="B33" s="19">
        <f t="shared" si="1"/>
        <v>4.28</v>
      </c>
      <c r="C33" s="20">
        <f t="shared" si="2"/>
        <v>18953.552</v>
      </c>
      <c r="D33" s="20">
        <f t="shared" si="3"/>
        <v>459.08799999999974</v>
      </c>
      <c r="E33" s="18"/>
      <c r="F33" s="15">
        <v>4.5</v>
      </c>
      <c r="G33" s="18"/>
      <c r="H33" s="19">
        <v>5.28</v>
      </c>
      <c r="I33" s="18"/>
      <c r="J33" s="19">
        <f t="shared" si="4"/>
        <v>-1</v>
      </c>
    </row>
    <row r="34" spans="1:10" x14ac:dyDescent="0.35">
      <c r="A34" s="14">
        <f t="shared" si="0"/>
        <v>456768</v>
      </c>
      <c r="B34" s="19">
        <f t="shared" si="1"/>
        <v>4.25</v>
      </c>
      <c r="C34" s="20">
        <f t="shared" si="2"/>
        <v>19412.64</v>
      </c>
      <c r="D34" s="20">
        <f t="shared" si="3"/>
        <v>450.73119999999835</v>
      </c>
      <c r="E34" s="18"/>
      <c r="F34" s="15">
        <v>4.4000000000000004</v>
      </c>
      <c r="G34" s="18"/>
      <c r="H34" s="19">
        <v>5.25</v>
      </c>
      <c r="I34" s="18"/>
      <c r="J34" s="19">
        <f t="shared" si="4"/>
        <v>-1</v>
      </c>
    </row>
    <row r="35" spans="1:10" x14ac:dyDescent="0.35">
      <c r="A35" s="14">
        <f t="shared" si="0"/>
        <v>470696</v>
      </c>
      <c r="B35" s="19">
        <f t="shared" si="1"/>
        <v>4.22</v>
      </c>
      <c r="C35" s="20">
        <f t="shared" si="2"/>
        <v>19863.371199999998</v>
      </c>
      <c r="D35" s="20">
        <f t="shared" si="3"/>
        <v>442.37440000000424</v>
      </c>
      <c r="E35" s="18"/>
      <c r="F35" s="15">
        <v>4.3</v>
      </c>
      <c r="G35" s="18"/>
      <c r="H35" s="19">
        <v>5.22</v>
      </c>
      <c r="I35" s="18"/>
      <c r="J35" s="19">
        <f t="shared" si="4"/>
        <v>-1</v>
      </c>
    </row>
    <row r="36" spans="1:10" x14ac:dyDescent="0.35">
      <c r="A36" s="14">
        <f t="shared" ref="A36:A72" si="5">SUM(A35+13928)</f>
        <v>484624</v>
      </c>
      <c r="B36" s="19">
        <f t="shared" si="1"/>
        <v>4.1900000000000004</v>
      </c>
      <c r="C36" s="20">
        <f t="shared" si="2"/>
        <v>20305.745600000002</v>
      </c>
      <c r="D36" s="20">
        <f t="shared" si="3"/>
        <v>434.01759999999922</v>
      </c>
      <c r="E36" s="18"/>
      <c r="F36" s="15">
        <v>4.2</v>
      </c>
      <c r="G36" s="18"/>
      <c r="H36" s="19">
        <v>5.19</v>
      </c>
      <c r="I36" s="18"/>
      <c r="J36" s="19">
        <f t="shared" si="4"/>
        <v>-1</v>
      </c>
    </row>
    <row r="37" spans="1:10" x14ac:dyDescent="0.35">
      <c r="A37" s="14">
        <f t="shared" si="5"/>
        <v>498552</v>
      </c>
      <c r="B37" s="19">
        <f t="shared" si="1"/>
        <v>4.16</v>
      </c>
      <c r="C37" s="20">
        <f t="shared" si="2"/>
        <v>20739.763200000001</v>
      </c>
      <c r="D37" s="20">
        <f t="shared" si="3"/>
        <v>425.66079999999783</v>
      </c>
      <c r="E37" s="18"/>
      <c r="F37" s="15">
        <v>4.0999999999999996</v>
      </c>
      <c r="G37" s="18"/>
      <c r="H37" s="19">
        <v>5.16</v>
      </c>
      <c r="I37" s="18"/>
      <c r="J37" s="19">
        <f t="shared" si="4"/>
        <v>-1</v>
      </c>
    </row>
    <row r="38" spans="1:10" x14ac:dyDescent="0.35">
      <c r="A38" s="14">
        <f t="shared" si="5"/>
        <v>512480</v>
      </c>
      <c r="B38" s="19">
        <f t="shared" si="1"/>
        <v>4.13</v>
      </c>
      <c r="C38" s="20">
        <f t="shared" si="2"/>
        <v>21165.423999999999</v>
      </c>
      <c r="D38" s="20">
        <f t="shared" si="3"/>
        <v>417.30400000000009</v>
      </c>
      <c r="E38" s="18"/>
      <c r="F38" s="15">
        <v>4</v>
      </c>
      <c r="G38" s="18"/>
      <c r="H38" s="19">
        <v>5.13</v>
      </c>
      <c r="I38" s="18"/>
      <c r="J38" s="19">
        <f t="shared" si="4"/>
        <v>-1</v>
      </c>
    </row>
    <row r="39" spans="1:10" x14ac:dyDescent="0.35">
      <c r="A39" s="14">
        <f t="shared" si="5"/>
        <v>526408</v>
      </c>
      <c r="B39" s="19">
        <f t="shared" si="1"/>
        <v>4.0999999999999996</v>
      </c>
      <c r="C39" s="20">
        <f t="shared" si="2"/>
        <v>21582.727999999999</v>
      </c>
      <c r="D39" s="20">
        <f t="shared" si="3"/>
        <v>408.94720000000234</v>
      </c>
      <c r="E39" s="18"/>
      <c r="F39" s="15">
        <v>3.9</v>
      </c>
      <c r="G39" s="18"/>
      <c r="H39" s="19">
        <v>5.0999999999999996</v>
      </c>
      <c r="I39" s="18"/>
      <c r="J39" s="19">
        <f t="shared" si="4"/>
        <v>-1</v>
      </c>
    </row>
    <row r="40" spans="1:10" x14ac:dyDescent="0.35">
      <c r="A40" s="14">
        <f t="shared" si="5"/>
        <v>540336</v>
      </c>
      <c r="B40" s="19">
        <f t="shared" si="1"/>
        <v>4.07</v>
      </c>
      <c r="C40" s="20">
        <f t="shared" si="2"/>
        <v>21991.675200000001</v>
      </c>
      <c r="D40" s="20">
        <f t="shared" si="3"/>
        <v>400.59040000000095</v>
      </c>
      <c r="E40" s="18"/>
      <c r="F40" s="15">
        <v>3.8</v>
      </c>
      <c r="G40" s="18"/>
      <c r="H40" s="19">
        <v>5.07</v>
      </c>
      <c r="I40" s="18"/>
      <c r="J40" s="19">
        <f t="shared" si="4"/>
        <v>-1</v>
      </c>
    </row>
    <row r="41" spans="1:10" x14ac:dyDescent="0.35">
      <c r="A41" s="14">
        <f t="shared" si="5"/>
        <v>554264</v>
      </c>
      <c r="B41" s="19">
        <f t="shared" si="1"/>
        <v>4.04</v>
      </c>
      <c r="C41" s="20">
        <f t="shared" si="2"/>
        <v>22392.265600000002</v>
      </c>
      <c r="D41" s="20">
        <f t="shared" si="3"/>
        <v>392.23359999999593</v>
      </c>
      <c r="E41" s="18"/>
      <c r="F41" s="15">
        <v>3.7</v>
      </c>
      <c r="G41" s="18"/>
      <c r="H41" s="19">
        <v>5.04</v>
      </c>
      <c r="I41" s="18"/>
      <c r="J41" s="19">
        <f t="shared" si="4"/>
        <v>-1</v>
      </c>
    </row>
    <row r="42" spans="1:10" x14ac:dyDescent="0.35">
      <c r="A42" s="14">
        <f t="shared" si="5"/>
        <v>568192</v>
      </c>
      <c r="B42" s="19">
        <v>4.01</v>
      </c>
      <c r="C42" s="20">
        <f t="shared" si="2"/>
        <v>22784.499199999998</v>
      </c>
      <c r="D42" s="20">
        <f t="shared" si="3"/>
        <v>383.87680000000182</v>
      </c>
      <c r="E42" s="18"/>
      <c r="F42" s="15">
        <v>3.6</v>
      </c>
      <c r="G42" s="18"/>
      <c r="H42" s="19">
        <v>4.9800000000000004</v>
      </c>
      <c r="I42" s="18"/>
      <c r="J42" s="18"/>
    </row>
    <row r="43" spans="1:10" x14ac:dyDescent="0.35">
      <c r="A43" s="14">
        <f t="shared" si="5"/>
        <v>582120</v>
      </c>
      <c r="B43" s="19">
        <v>3.98</v>
      </c>
      <c r="C43" s="20">
        <f t="shared" si="2"/>
        <v>23168.376</v>
      </c>
      <c r="D43" s="20">
        <f t="shared" si="3"/>
        <v>375.52000000000044</v>
      </c>
      <c r="E43" s="18"/>
      <c r="F43" s="15">
        <v>3.5</v>
      </c>
      <c r="G43" s="18"/>
      <c r="H43" s="19">
        <v>4.95</v>
      </c>
      <c r="I43" s="18"/>
      <c r="J43" s="18"/>
    </row>
    <row r="44" spans="1:10" x14ac:dyDescent="0.35">
      <c r="A44" s="14">
        <f t="shared" si="5"/>
        <v>596048</v>
      </c>
      <c r="B44" s="19">
        <v>3.95</v>
      </c>
      <c r="C44" s="20">
        <f t="shared" si="2"/>
        <v>23543.896000000001</v>
      </c>
      <c r="D44" s="20">
        <f t="shared" si="3"/>
        <v>367.16319999999905</v>
      </c>
      <c r="E44" s="18"/>
      <c r="F44" s="15">
        <v>3.4</v>
      </c>
      <c r="G44" s="18"/>
      <c r="H44" s="19">
        <v>4.92</v>
      </c>
      <c r="I44" s="18"/>
      <c r="J44" s="18"/>
    </row>
    <row r="45" spans="1:10" x14ac:dyDescent="0.35">
      <c r="A45" s="14">
        <f t="shared" si="5"/>
        <v>609976</v>
      </c>
      <c r="B45" s="19">
        <v>3.92</v>
      </c>
      <c r="C45" s="20">
        <f t="shared" si="2"/>
        <v>23911.0592</v>
      </c>
      <c r="D45" s="20">
        <f t="shared" si="3"/>
        <v>358.8064000000013</v>
      </c>
      <c r="E45" s="18"/>
      <c r="F45" s="15">
        <v>3.3</v>
      </c>
      <c r="G45" s="18"/>
      <c r="H45" s="19">
        <v>4.8899999999999997</v>
      </c>
      <c r="I45" s="18"/>
      <c r="J45" s="18"/>
    </row>
    <row r="46" spans="1:10" x14ac:dyDescent="0.35">
      <c r="A46" s="14">
        <f t="shared" si="5"/>
        <v>623904</v>
      </c>
      <c r="B46" s="19">
        <v>3.89</v>
      </c>
      <c r="C46" s="20">
        <f t="shared" si="2"/>
        <v>24269.865600000001</v>
      </c>
      <c r="D46" s="20">
        <f t="shared" si="3"/>
        <v>350.44959999999628</v>
      </c>
      <c r="E46" s="18"/>
      <c r="F46" s="15">
        <v>3.2</v>
      </c>
      <c r="G46" s="18"/>
      <c r="H46" s="19">
        <v>4.8600000000000003</v>
      </c>
      <c r="I46" s="18"/>
      <c r="J46" s="18"/>
    </row>
    <row r="47" spans="1:10" x14ac:dyDescent="0.35">
      <c r="A47" s="14">
        <f t="shared" si="5"/>
        <v>637832</v>
      </c>
      <c r="B47" s="19">
        <v>3.86</v>
      </c>
      <c r="C47" s="20">
        <f t="shared" si="2"/>
        <v>24620.315199999997</v>
      </c>
      <c r="D47" s="20">
        <f t="shared" si="3"/>
        <v>342.09280000000581</v>
      </c>
      <c r="E47" s="18"/>
      <c r="F47" s="15">
        <v>3.1</v>
      </c>
      <c r="G47" s="18"/>
      <c r="H47" s="19">
        <v>4.83</v>
      </c>
      <c r="I47" s="18"/>
      <c r="J47" s="18"/>
    </row>
    <row r="48" spans="1:10" x14ac:dyDescent="0.35">
      <c r="A48" s="14">
        <f t="shared" si="5"/>
        <v>651760</v>
      </c>
      <c r="B48" s="19">
        <v>3.83</v>
      </c>
      <c r="C48" s="20">
        <f t="shared" si="2"/>
        <v>24962.408000000003</v>
      </c>
      <c r="D48" s="20">
        <f t="shared" si="3"/>
        <v>333.73599999999715</v>
      </c>
      <c r="E48" s="18"/>
      <c r="F48" s="15">
        <v>3</v>
      </c>
      <c r="G48" s="18"/>
      <c r="H48" s="19">
        <v>4.8</v>
      </c>
      <c r="I48" s="18"/>
      <c r="J48" s="18"/>
    </row>
    <row r="49" spans="1:10" x14ac:dyDescent="0.35">
      <c r="A49" s="14">
        <f t="shared" si="5"/>
        <v>665688</v>
      </c>
      <c r="B49" s="19">
        <v>3.8</v>
      </c>
      <c r="C49" s="20">
        <f t="shared" si="2"/>
        <v>25296.144</v>
      </c>
      <c r="D49" s="20">
        <f t="shared" si="3"/>
        <v>325.3791999999994</v>
      </c>
      <c r="E49" s="18"/>
      <c r="F49" s="15">
        <v>3</v>
      </c>
      <c r="G49" s="18"/>
      <c r="H49" s="19">
        <v>4.7699999999999996</v>
      </c>
      <c r="I49" s="18"/>
      <c r="J49" s="18"/>
    </row>
    <row r="50" spans="1:10" x14ac:dyDescent="0.35">
      <c r="A50" s="14">
        <f t="shared" si="5"/>
        <v>679616</v>
      </c>
      <c r="B50" s="19">
        <v>3.77</v>
      </c>
      <c r="C50" s="20">
        <f t="shared" si="2"/>
        <v>25621.5232</v>
      </c>
      <c r="D50" s="20">
        <f t="shared" si="3"/>
        <v>317.02240000000165</v>
      </c>
      <c r="E50" s="18"/>
      <c r="F50" s="15">
        <v>3</v>
      </c>
      <c r="G50" s="18"/>
      <c r="H50" s="19">
        <v>4.7699999999999996</v>
      </c>
      <c r="I50" s="18"/>
      <c r="J50" s="18"/>
    </row>
    <row r="51" spans="1:10" x14ac:dyDescent="0.35">
      <c r="A51" s="14">
        <f t="shared" si="5"/>
        <v>693544</v>
      </c>
      <c r="B51" s="19">
        <v>3.74</v>
      </c>
      <c r="C51" s="20">
        <f t="shared" si="2"/>
        <v>25938.545600000001</v>
      </c>
      <c r="D51" s="20">
        <f t="shared" si="3"/>
        <v>308.66560000000027</v>
      </c>
      <c r="E51" s="18"/>
      <c r="F51" s="15">
        <v>3</v>
      </c>
      <c r="G51" s="18"/>
      <c r="H51" s="19">
        <v>4.7699999999999996</v>
      </c>
      <c r="I51" s="18"/>
      <c r="J51" s="18"/>
    </row>
    <row r="52" spans="1:10" x14ac:dyDescent="0.35">
      <c r="A52" s="14">
        <f t="shared" si="5"/>
        <v>707472</v>
      </c>
      <c r="B52" s="19">
        <v>3.71</v>
      </c>
      <c r="C52" s="20">
        <f t="shared" si="2"/>
        <v>26247.211200000002</v>
      </c>
      <c r="D52" s="20">
        <f t="shared" si="3"/>
        <v>300.30879999999888</v>
      </c>
      <c r="E52" s="18"/>
      <c r="F52" s="15">
        <v>3</v>
      </c>
      <c r="G52" s="18"/>
      <c r="H52" s="19">
        <v>4.7699999999999996</v>
      </c>
      <c r="I52" s="18"/>
      <c r="J52" s="18"/>
    </row>
    <row r="53" spans="1:10" x14ac:dyDescent="0.35">
      <c r="A53" s="14">
        <f t="shared" si="5"/>
        <v>721400</v>
      </c>
      <c r="B53" s="19">
        <v>3.68</v>
      </c>
      <c r="C53" s="20">
        <f t="shared" si="2"/>
        <v>26547.52</v>
      </c>
      <c r="D53" s="20">
        <f>SUM(C54-C53)</f>
        <v>291.9519999999975</v>
      </c>
      <c r="E53" s="18"/>
      <c r="F53" s="15">
        <v>3</v>
      </c>
      <c r="G53" s="18"/>
      <c r="H53" s="19">
        <v>4.7699999999999996</v>
      </c>
      <c r="I53" s="18"/>
      <c r="J53" s="18"/>
    </row>
    <row r="54" spans="1:10" x14ac:dyDescent="0.35">
      <c r="A54" s="14">
        <f t="shared" si="5"/>
        <v>735328</v>
      </c>
      <c r="B54" s="19">
        <v>3.65</v>
      </c>
      <c r="C54" s="20">
        <f t="shared" si="2"/>
        <v>26839.471999999998</v>
      </c>
      <c r="D54" s="20">
        <f t="shared" si="3"/>
        <v>283.59520000000339</v>
      </c>
      <c r="E54" s="18"/>
      <c r="F54" s="15">
        <v>3</v>
      </c>
      <c r="G54" s="18"/>
      <c r="H54" s="19">
        <v>4.7699999999999996</v>
      </c>
      <c r="I54" s="18"/>
      <c r="J54" s="18"/>
    </row>
    <row r="55" spans="1:10" x14ac:dyDescent="0.35">
      <c r="A55" s="14">
        <f t="shared" si="5"/>
        <v>749256</v>
      </c>
      <c r="B55" s="19">
        <v>3.62</v>
      </c>
      <c r="C55" s="20">
        <f t="shared" si="2"/>
        <v>27123.067200000001</v>
      </c>
      <c r="D55" s="20">
        <f t="shared" si="3"/>
        <v>275.23839999999836</v>
      </c>
      <c r="E55" s="18"/>
      <c r="F55" s="15">
        <v>3</v>
      </c>
      <c r="G55" s="18"/>
      <c r="H55" s="19">
        <v>4.7699999999999996</v>
      </c>
      <c r="I55" s="18"/>
      <c r="J55" s="18"/>
    </row>
    <row r="56" spans="1:10" x14ac:dyDescent="0.35">
      <c r="A56" s="14">
        <f t="shared" si="5"/>
        <v>763184</v>
      </c>
      <c r="B56" s="19">
        <v>3.59</v>
      </c>
      <c r="C56" s="20">
        <f t="shared" si="2"/>
        <v>27398.3056</v>
      </c>
      <c r="D56" s="20">
        <f t="shared" si="3"/>
        <v>266.88160000000062</v>
      </c>
      <c r="E56" s="18"/>
      <c r="F56" s="15">
        <v>3</v>
      </c>
      <c r="G56" s="18"/>
      <c r="H56" s="19">
        <v>4.7699999999999996</v>
      </c>
      <c r="I56" s="18"/>
      <c r="J56" s="18"/>
    </row>
    <row r="57" spans="1:10" x14ac:dyDescent="0.35">
      <c r="A57" s="14">
        <f t="shared" si="5"/>
        <v>777112</v>
      </c>
      <c r="B57" s="19">
        <v>3.56</v>
      </c>
      <c r="C57" s="20">
        <f t="shared" si="2"/>
        <v>27665.1872</v>
      </c>
      <c r="D57" s="20">
        <f t="shared" si="3"/>
        <v>258.52479999999559</v>
      </c>
      <c r="E57" s="18"/>
      <c r="F57" s="15">
        <v>3</v>
      </c>
      <c r="G57" s="18"/>
      <c r="H57" s="19">
        <v>4.7699999999999996</v>
      </c>
      <c r="I57" s="18"/>
      <c r="J57" s="18"/>
    </row>
    <row r="58" spans="1:10" x14ac:dyDescent="0.35">
      <c r="A58" s="14">
        <f t="shared" si="5"/>
        <v>791040</v>
      </c>
      <c r="B58" s="19">
        <v>3.53</v>
      </c>
      <c r="C58" s="20">
        <f t="shared" si="2"/>
        <v>27923.711999999996</v>
      </c>
      <c r="D58" s="20">
        <f t="shared" si="3"/>
        <v>250.16800000000512</v>
      </c>
      <c r="E58" s="18"/>
      <c r="F58" s="15">
        <v>3</v>
      </c>
      <c r="G58" s="18"/>
      <c r="H58" s="19">
        <v>4.7699999999999996</v>
      </c>
      <c r="I58" s="18"/>
      <c r="J58" s="18"/>
    </row>
    <row r="59" spans="1:10" x14ac:dyDescent="0.35">
      <c r="A59" s="14">
        <f t="shared" si="5"/>
        <v>804968</v>
      </c>
      <c r="B59" s="19">
        <v>3.5</v>
      </c>
      <c r="C59" s="20">
        <f t="shared" si="2"/>
        <v>28173.88</v>
      </c>
      <c r="D59" s="20">
        <f t="shared" si="3"/>
        <v>241.8112000000001</v>
      </c>
      <c r="E59" s="18"/>
      <c r="F59" s="15">
        <v>3</v>
      </c>
      <c r="G59" s="18"/>
      <c r="H59" s="19">
        <v>4.7699999999999996</v>
      </c>
      <c r="I59" s="18"/>
      <c r="J59" s="18"/>
    </row>
    <row r="60" spans="1:10" x14ac:dyDescent="0.35">
      <c r="A60" s="14">
        <f t="shared" si="5"/>
        <v>818896</v>
      </c>
      <c r="B60" s="19">
        <v>3.47</v>
      </c>
      <c r="C60" s="20">
        <f t="shared" si="2"/>
        <v>28415.691200000001</v>
      </c>
      <c r="D60" s="20">
        <f t="shared" si="3"/>
        <v>233.45439999999871</v>
      </c>
      <c r="E60" s="18"/>
      <c r="F60" s="15">
        <v>3</v>
      </c>
      <c r="G60" s="18"/>
      <c r="H60" s="19">
        <v>4.7699999999999996</v>
      </c>
      <c r="I60" s="18"/>
      <c r="J60" s="18"/>
    </row>
    <row r="61" spans="1:10" x14ac:dyDescent="0.35">
      <c r="A61" s="14">
        <f t="shared" si="5"/>
        <v>832824</v>
      </c>
      <c r="B61" s="19">
        <v>3.44</v>
      </c>
      <c r="C61" s="20">
        <f t="shared" si="2"/>
        <v>28649.1456</v>
      </c>
      <c r="D61" s="20">
        <f t="shared" si="3"/>
        <v>225.0976000000046</v>
      </c>
      <c r="E61" s="18"/>
      <c r="F61" s="15">
        <v>3</v>
      </c>
      <c r="G61" s="18"/>
      <c r="H61" s="19">
        <v>4.7699999999999996</v>
      </c>
      <c r="I61" s="18"/>
      <c r="J61" s="18"/>
    </row>
    <row r="62" spans="1:10" x14ac:dyDescent="0.35">
      <c r="A62" s="14">
        <f t="shared" si="5"/>
        <v>846752</v>
      </c>
      <c r="B62" s="19">
        <v>3.41</v>
      </c>
      <c r="C62" s="20">
        <f t="shared" si="2"/>
        <v>28874.243200000004</v>
      </c>
      <c r="D62" s="20">
        <f t="shared" si="3"/>
        <v>216.7407999999923</v>
      </c>
      <c r="E62" s="18"/>
      <c r="F62" s="15">
        <v>3</v>
      </c>
      <c r="G62" s="18"/>
      <c r="H62" s="19">
        <v>4.7699999999999996</v>
      </c>
      <c r="I62" s="18"/>
      <c r="J62" s="18"/>
    </row>
    <row r="63" spans="1:10" x14ac:dyDescent="0.35">
      <c r="A63" s="14">
        <f t="shared" si="5"/>
        <v>860680</v>
      </c>
      <c r="B63" s="19">
        <v>3.38</v>
      </c>
      <c r="C63" s="20">
        <f t="shared" si="2"/>
        <v>29090.983999999997</v>
      </c>
      <c r="D63" s="20">
        <f t="shared" si="3"/>
        <v>208.38400000000547</v>
      </c>
      <c r="E63" s="18"/>
      <c r="F63" s="15">
        <v>3</v>
      </c>
      <c r="G63" s="18"/>
      <c r="H63" s="19">
        <v>4.7699999999999996</v>
      </c>
      <c r="I63" s="18"/>
      <c r="J63" s="18"/>
    </row>
    <row r="64" spans="1:10" x14ac:dyDescent="0.35">
      <c r="A64" s="14">
        <f t="shared" si="5"/>
        <v>874608</v>
      </c>
      <c r="B64" s="19">
        <v>3.35</v>
      </c>
      <c r="C64" s="20">
        <f t="shared" si="2"/>
        <v>29299.368000000002</v>
      </c>
      <c r="D64" s="20">
        <f t="shared" si="3"/>
        <v>200.02719999999681</v>
      </c>
      <c r="E64" s="18"/>
      <c r="F64" s="15">
        <v>3</v>
      </c>
      <c r="G64" s="18"/>
      <c r="H64" s="19">
        <v>4.7699999999999996</v>
      </c>
      <c r="I64" s="18"/>
      <c r="J64" s="18"/>
    </row>
    <row r="65" spans="1:10" x14ac:dyDescent="0.35">
      <c r="A65" s="14">
        <f t="shared" si="5"/>
        <v>888536</v>
      </c>
      <c r="B65" s="19">
        <v>3.32</v>
      </c>
      <c r="C65" s="20">
        <f t="shared" si="2"/>
        <v>29499.395199999999</v>
      </c>
      <c r="D65" s="20">
        <f t="shared" si="3"/>
        <v>191.67039999999906</v>
      </c>
      <c r="E65" s="18"/>
      <c r="F65" s="15">
        <v>3</v>
      </c>
      <c r="G65" s="18"/>
      <c r="H65" s="19">
        <v>4.7699999999999996</v>
      </c>
      <c r="I65" s="18"/>
      <c r="J65" s="18"/>
    </row>
    <row r="66" spans="1:10" x14ac:dyDescent="0.35">
      <c r="A66" s="14">
        <f t="shared" si="5"/>
        <v>902464</v>
      </c>
      <c r="B66" s="19">
        <v>3.29</v>
      </c>
      <c r="C66" s="20">
        <f t="shared" si="2"/>
        <v>29691.065599999998</v>
      </c>
      <c r="D66" s="20">
        <f t="shared" si="3"/>
        <v>183.31360000000132</v>
      </c>
      <c r="E66" s="18"/>
      <c r="F66" s="15">
        <v>3</v>
      </c>
      <c r="G66" s="18"/>
      <c r="H66" s="19">
        <v>4.7699999999999996</v>
      </c>
      <c r="I66" s="18"/>
      <c r="J66" s="18"/>
    </row>
    <row r="67" spans="1:10" x14ac:dyDescent="0.35">
      <c r="A67" s="14">
        <f t="shared" si="5"/>
        <v>916392</v>
      </c>
      <c r="B67" s="19">
        <v>3.26</v>
      </c>
      <c r="C67" s="20">
        <f t="shared" si="2"/>
        <v>29874.379199999999</v>
      </c>
      <c r="D67" s="20">
        <f t="shared" si="3"/>
        <v>174.95680000000357</v>
      </c>
      <c r="E67" s="18"/>
      <c r="F67" s="15">
        <v>3</v>
      </c>
      <c r="G67" s="18"/>
      <c r="H67" s="19">
        <v>4.7699999999999996</v>
      </c>
      <c r="I67" s="18"/>
      <c r="J67" s="18"/>
    </row>
    <row r="68" spans="1:10" x14ac:dyDescent="0.35">
      <c r="A68" s="14">
        <f t="shared" si="5"/>
        <v>930320</v>
      </c>
      <c r="B68" s="19">
        <v>3.23</v>
      </c>
      <c r="C68" s="20">
        <f t="shared" ref="C68:C73" si="6">SUM(A68/100)*B68</f>
        <v>30049.336000000003</v>
      </c>
      <c r="D68" s="20">
        <f t="shared" ref="D68:D72" si="7">SUM(C69-C68)</f>
        <v>166.59999999999854</v>
      </c>
      <c r="E68" s="18"/>
      <c r="F68" s="15">
        <v>3</v>
      </c>
      <c r="G68" s="18"/>
      <c r="H68" s="19">
        <v>4.7699999999999996</v>
      </c>
      <c r="I68" s="18"/>
      <c r="J68" s="18"/>
    </row>
    <row r="69" spans="1:10" x14ac:dyDescent="0.35">
      <c r="A69" s="14">
        <f t="shared" si="5"/>
        <v>944248</v>
      </c>
      <c r="B69" s="19">
        <v>3.2</v>
      </c>
      <c r="C69" s="20">
        <f t="shared" si="6"/>
        <v>30215.936000000002</v>
      </c>
      <c r="D69" s="20">
        <f t="shared" si="7"/>
        <v>158.24319999999716</v>
      </c>
      <c r="E69" s="18"/>
      <c r="F69" s="15">
        <v>3</v>
      </c>
      <c r="G69" s="18"/>
      <c r="H69" s="19">
        <v>4.7699999999999996</v>
      </c>
      <c r="I69" s="18"/>
      <c r="J69" s="18"/>
    </row>
    <row r="70" spans="1:10" x14ac:dyDescent="0.35">
      <c r="A70" s="14">
        <f t="shared" si="5"/>
        <v>958176</v>
      </c>
      <c r="B70" s="19">
        <v>3.17</v>
      </c>
      <c r="C70" s="20">
        <f t="shared" si="6"/>
        <v>30374.179199999999</v>
      </c>
      <c r="D70" s="20">
        <f t="shared" si="7"/>
        <v>149.88640000000669</v>
      </c>
      <c r="E70" s="18"/>
      <c r="F70" s="15">
        <v>3</v>
      </c>
      <c r="G70" s="18"/>
      <c r="H70" s="19">
        <v>4.7699999999999996</v>
      </c>
      <c r="I70" s="18"/>
      <c r="J70" s="18"/>
    </row>
    <row r="71" spans="1:10" x14ac:dyDescent="0.35">
      <c r="A71" s="14">
        <f t="shared" si="5"/>
        <v>972104</v>
      </c>
      <c r="B71" s="19">
        <v>3.14</v>
      </c>
      <c r="C71" s="20">
        <f t="shared" si="6"/>
        <v>30524.065600000005</v>
      </c>
      <c r="D71" s="20">
        <f t="shared" si="7"/>
        <v>141.52959999999075</v>
      </c>
      <c r="E71" s="18"/>
      <c r="F71" s="15">
        <v>3</v>
      </c>
      <c r="G71" s="18"/>
      <c r="H71" s="19">
        <v>4.7699999999999996</v>
      </c>
      <c r="I71" s="18"/>
      <c r="J71" s="18"/>
    </row>
    <row r="72" spans="1:10" x14ac:dyDescent="0.35">
      <c r="A72" s="14">
        <f t="shared" si="5"/>
        <v>986032</v>
      </c>
      <c r="B72" s="19">
        <v>3.11</v>
      </c>
      <c r="C72" s="20">
        <f t="shared" si="6"/>
        <v>30665.595199999996</v>
      </c>
      <c r="D72" s="20">
        <f t="shared" si="7"/>
        <v>134.40480000000389</v>
      </c>
      <c r="E72" s="18"/>
      <c r="F72" s="15">
        <v>3</v>
      </c>
      <c r="G72" s="18"/>
      <c r="H72" s="19">
        <v>4.7699999999999996</v>
      </c>
      <c r="I72" s="18"/>
      <c r="J72" s="18"/>
    </row>
    <row r="73" spans="1:10" x14ac:dyDescent="0.35">
      <c r="A73" s="14">
        <v>1000000</v>
      </c>
      <c r="B73" s="19">
        <v>3.08</v>
      </c>
      <c r="C73" s="20">
        <f t="shared" si="6"/>
        <v>30800</v>
      </c>
      <c r="D73" s="20">
        <f>SUM(C73-C72)</f>
        <v>134.40480000000389</v>
      </c>
      <c r="E73" s="18"/>
      <c r="F73" s="15">
        <v>3</v>
      </c>
      <c r="G73" s="18"/>
      <c r="H73" s="19">
        <v>4.7699999999999996</v>
      </c>
      <c r="I73" s="18"/>
      <c r="J73" s="18"/>
    </row>
  </sheetData>
  <sheetProtection password="E573" sheet="1" objects="1" scenarios="1" selectLockedCell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topLeftCell="A74" workbookViewId="0">
      <selection sqref="A1:K75"/>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da42b24c-6bc6-4a65-a606-4b92d9a41a15" xsi:nil="true"/>
    <Notes xmlns="da42b24c-6bc6-4a65-a606-4b92d9a41a1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BF8741FC27314188A6F1286F4F3F54" ma:contentTypeVersion="12" ma:contentTypeDescription="Create a new document." ma:contentTypeScope="" ma:versionID="609b4c8f279c922d07697f702367b037">
  <xsd:schema xmlns:xsd="http://www.w3.org/2001/XMLSchema" xmlns:xs="http://www.w3.org/2001/XMLSchema" xmlns:p="http://schemas.microsoft.com/office/2006/metadata/properties" xmlns:ns2="da42b24c-6bc6-4a65-a606-4b92d9a41a15" xmlns:ns3="ecebfb37-238c-494d-aa27-01be327abe55" targetNamespace="http://schemas.microsoft.com/office/2006/metadata/properties" ma:root="true" ma:fieldsID="e1f2b6eb5638d46b44f601620db06a03" ns2:_="" ns3:_="">
    <xsd:import namespace="da42b24c-6bc6-4a65-a606-4b92d9a41a15"/>
    <xsd:import namespace="ecebfb37-238c-494d-aa27-01be327abe5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Status" minOccurs="0"/>
                <xsd:element ref="ns2:Note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42b24c-6bc6-4a65-a606-4b92d9a41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Status" ma:index="14" nillable="true" ma:displayName="Status" ma:format="Dropdown" ma:internalName="Status">
      <xsd:simpleType>
        <xsd:restriction base="dms:Choice">
          <xsd:enumeration value="Tender Doc"/>
          <xsd:enumeration value="Live"/>
        </xsd:restriction>
      </xsd:simpleType>
    </xsd:element>
    <xsd:element name="Notes" ma:index="15" nillable="true" ma:displayName="Notes" ma:format="Dropdown" ma:internalName="Notes">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ebfb37-238c-494d-aa27-01be327abe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6B4D91-9E05-4EB3-A5E4-ED7CBD4AC205}">
  <ds:schemaRefs>
    <ds:schemaRef ds:uri="http://schemas.microsoft.com/office/2006/metadata/properties"/>
    <ds:schemaRef ds:uri="http://schemas.microsoft.com/office/infopath/2007/PartnerControls"/>
    <ds:schemaRef ds:uri="68bb2bcc-f005-40e5-a847-54760c057082"/>
    <ds:schemaRef ds:uri="f33d2124-e36f-4fcc-97b7-44851a9dfa2b"/>
  </ds:schemaRefs>
</ds:datastoreItem>
</file>

<file path=customXml/itemProps2.xml><?xml version="1.0" encoding="utf-8"?>
<ds:datastoreItem xmlns:ds="http://schemas.openxmlformats.org/officeDocument/2006/customXml" ds:itemID="{BBE172C3-E573-41E6-946B-D33B8C55A15A}">
  <ds:schemaRefs>
    <ds:schemaRef ds:uri="http://schemas.microsoft.com/sharepoint/v3/contenttype/forms"/>
  </ds:schemaRefs>
</ds:datastoreItem>
</file>

<file path=customXml/itemProps3.xml><?xml version="1.0" encoding="utf-8"?>
<ds:datastoreItem xmlns:ds="http://schemas.openxmlformats.org/officeDocument/2006/customXml" ds:itemID="{61894213-5647-451F-B307-7B4C237DF9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Introduction</vt:lpstr>
      <vt:lpstr>Calculator</vt:lpstr>
      <vt:lpstr>HACT Values</vt:lpstr>
      <vt:lpstr>Workings - Do not edit</vt:lpstr>
      <vt:lpstr>Sheet1</vt:lpstr>
      <vt:lpstr>Threshold</vt:lpstr>
      <vt:lpstr>Thresholds</vt:lpstr>
    </vt:vector>
  </TitlesOfParts>
  <Manager/>
  <Company>Your Organization Name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Locke</dc:creator>
  <cp:keywords/>
  <dc:description/>
  <cp:lastModifiedBy>Peter Locke</cp:lastModifiedBy>
  <cp:revision/>
  <dcterms:created xsi:type="dcterms:W3CDTF">2016-06-21T09:13:28Z</dcterms:created>
  <dcterms:modified xsi:type="dcterms:W3CDTF">2024-01-31T16:19:23Z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0x010100DEE790AAA2269D438B3A58C7EFCBB16F</vt:lpwstr>
  </property>
  <property fmtid="{D5CDD505-2E9C-101B-9397-08002B2CF9AE}" pid="3" name="MediaServiceImageTags">
    <vt:lpwstr/>
  </property>
</Properties>
</file>