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E:\Dropbox (Blade X Drive)\Blade X Drive team folder\A. Current - 20XX\2018 - The Almonry 2\7. Tender Out\ADDENDUM 1\"/>
    </mc:Choice>
  </mc:AlternateContent>
  <xr:revisionPtr revIDLastSave="0" documentId="13_ncr:1_{5F60DB62-E924-4804-B575-DD9DC6639392}" xr6:coauthVersionLast="45" xr6:coauthVersionMax="45" xr10:uidLastSave="{00000000-0000-0000-0000-000000000000}"/>
  <bookViews>
    <workbookView xWindow="-25440" yWindow="3390" windowWidth="21600" windowHeight="11385" firstSheet="9" activeTab="11" xr2:uid="{73EEBBBD-E5B3-4055-9B6F-383B748AD329}"/>
  </bookViews>
  <sheets>
    <sheet name="Cover" sheetId="11" r:id="rId1"/>
    <sheet name="General Summary" sheetId="1" r:id="rId2"/>
    <sheet name="Tender Notes" sheetId="21" r:id="rId3"/>
    <sheet name="Group Element 1 Substructure" sheetId="23" r:id="rId4"/>
    <sheet name="Group Element 2 Superstructure" sheetId="3" r:id="rId5"/>
    <sheet name="Group Element 3 Internal Finish" sheetId="4" r:id="rId6"/>
    <sheet name="Group Element 4 FF&amp;E" sheetId="5" r:id="rId7"/>
    <sheet name="Group Element 5 Services" sheetId="6" r:id="rId8"/>
    <sheet name="Group Element 7 Demolition" sheetId="13" r:id="rId9"/>
    <sheet name="Group Element 8 External Wks" sheetId="7" r:id="rId10"/>
    <sheet name="9 Contractor Adds" sheetId="24" r:id="rId11"/>
    <sheet name="15 Addendum 01" sheetId="26" r:id="rId12"/>
    <sheet name="12 Provisional Sums" sheetId="18" r:id="rId13"/>
    <sheet name="13 Dayworks" sheetId="22" r:id="rId14"/>
    <sheet name="14 Contingency" sheetId="20" r:id="rId15"/>
    <sheet name="Value Engineering" sheetId="25" r:id="rId16"/>
  </sheets>
  <externalReferences>
    <externalReference r:id="rId17"/>
    <externalReference r:id="rId18"/>
  </externalReferences>
  <definedNames>
    <definedName name="_xlnm.Print_Area" localSheetId="12">'12 Provisional Sums'!$A$1:$F$172</definedName>
    <definedName name="_xlnm.Print_Area" localSheetId="13">'13 Dayworks'!$A$1:$F$118</definedName>
    <definedName name="_xlnm.Print_Area" localSheetId="14">'14 Contingency'!$A$1:$F$119</definedName>
    <definedName name="_xlnm.Print_Area" localSheetId="11">'15 Addendum 01'!$A$1:$F$194</definedName>
    <definedName name="_xlnm.Print_Area" localSheetId="10">'9 Contractor Adds'!$A$1:$F$119</definedName>
    <definedName name="_xlnm.Print_Area" localSheetId="0">Cover!$A$1:$A$30</definedName>
    <definedName name="_xlnm.Print_Area" localSheetId="1">'General Summary'!$A$1:$E$45</definedName>
    <definedName name="_xlnm.Print_Area" localSheetId="3">'Group Element 1 Substructure'!$A$1:$F$194</definedName>
    <definedName name="_xlnm.Print_Area" localSheetId="4">'Group Element 2 Superstructure'!$A$1:$F$1079</definedName>
    <definedName name="_xlnm.Print_Area" localSheetId="5">'Group Element 3 Internal Finish'!$A$1:$F$299</definedName>
    <definedName name="_xlnm.Print_Area" localSheetId="6">'Group Element 4 FF&amp;E'!$A$1:$F$120</definedName>
    <definedName name="_xlnm.Print_Area" localSheetId="7">'Group Element 5 Services'!$A$1:$F$300</definedName>
    <definedName name="_xlnm.Print_Area" localSheetId="8">'Group Element 7 Demolition'!$A$1:$F$602</definedName>
    <definedName name="_xlnm.Print_Area" localSheetId="9">'Group Element 8 External Wks'!$A$1:$F$235</definedName>
    <definedName name="_xlnm.Print_Area" localSheetId="2">'Tender Notes'!$A$1:$F$110</definedName>
    <definedName name="_xlnm.Print_Area" localSheetId="15">'Value Engineering'!$A$1:$F$60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3" i="26" l="1"/>
  <c r="F34" i="26"/>
  <c r="F36" i="26"/>
  <c r="F37" i="26"/>
  <c r="F38" i="26"/>
  <c r="F39" i="26"/>
  <c r="F41" i="26"/>
  <c r="F43" i="26"/>
  <c r="F44" i="26"/>
  <c r="F46" i="26"/>
  <c r="F47" i="26"/>
  <c r="F48" i="26"/>
  <c r="F49" i="26"/>
  <c r="F50" i="26"/>
  <c r="F51" i="26"/>
  <c r="F52" i="26"/>
  <c r="F53" i="26"/>
  <c r="F54" i="26"/>
  <c r="F55" i="26"/>
  <c r="F56" i="26"/>
  <c r="F57" i="26"/>
  <c r="F58" i="26"/>
  <c r="F74" i="26"/>
  <c r="F76" i="26"/>
  <c r="F77" i="26"/>
  <c r="F78"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C45" i="26"/>
  <c r="F45" i="26" s="1"/>
  <c r="C42" i="26"/>
  <c r="F42" i="26" s="1"/>
  <c r="C80" i="26"/>
  <c r="C79" i="26"/>
  <c r="F79" i="26" s="1"/>
  <c r="C75" i="26"/>
  <c r="F75" i="26" s="1"/>
  <c r="C88" i="23"/>
  <c r="C32" i="26"/>
  <c r="C95" i="23"/>
  <c r="C40" i="26"/>
  <c r="F40" i="26" s="1"/>
  <c r="C31" i="26"/>
  <c r="C23" i="26"/>
  <c r="C25" i="26"/>
  <c r="C27" i="26"/>
  <c r="C35" i="26" l="1"/>
  <c r="F35" i="26" s="1"/>
  <c r="C42" i="23" l="1"/>
  <c r="C93" i="23"/>
  <c r="C75" i="23"/>
  <c r="C73" i="23"/>
  <c r="C24" i="23"/>
  <c r="C40" i="23"/>
  <c r="F193" i="26"/>
  <c r="F192" i="26"/>
  <c r="F191" i="26"/>
  <c r="F190" i="26"/>
  <c r="F189" i="26"/>
  <c r="F188" i="26"/>
  <c r="F187" i="26"/>
  <c r="F186" i="26"/>
  <c r="F185" i="26"/>
  <c r="F184" i="26"/>
  <c r="F183" i="26"/>
  <c r="F182" i="26"/>
  <c r="F181" i="26"/>
  <c r="F180" i="26"/>
  <c r="F179" i="26"/>
  <c r="F178" i="26"/>
  <c r="F177" i="26"/>
  <c r="F176" i="26"/>
  <c r="F175" i="26"/>
  <c r="F174" i="26"/>
  <c r="F173" i="26"/>
  <c r="F172" i="26"/>
  <c r="F171" i="26"/>
  <c r="F170" i="26"/>
  <c r="F169" i="26"/>
  <c r="F16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2" i="26"/>
  <c r="F141" i="26"/>
  <c r="C134" i="26"/>
  <c r="B134" i="26"/>
  <c r="F133" i="26"/>
  <c r="F72" i="26"/>
  <c r="F71" i="26"/>
  <c r="F69" i="26"/>
  <c r="F68" i="26"/>
  <c r="F67" i="26"/>
  <c r="F59" i="26"/>
  <c r="F33" i="26"/>
  <c r="F32" i="26"/>
  <c r="F30" i="26"/>
  <c r="F28" i="26"/>
  <c r="F27" i="26"/>
  <c r="F26" i="26"/>
  <c r="F25" i="26"/>
  <c r="F24" i="26"/>
  <c r="F23" i="26"/>
  <c r="F22" i="26"/>
  <c r="F21" i="26"/>
  <c r="F20" i="26"/>
  <c r="F19" i="26"/>
  <c r="F18" i="26"/>
  <c r="F17" i="26"/>
  <c r="F15" i="26"/>
  <c r="F14" i="26"/>
  <c r="F13" i="26"/>
  <c r="F12" i="26"/>
  <c r="F11" i="26"/>
  <c r="F10" i="26"/>
  <c r="F8" i="26"/>
  <c r="F7" i="26"/>
  <c r="A2" i="26"/>
  <c r="A62" i="26" s="1"/>
  <c r="A1" i="26"/>
  <c r="A135" i="26" s="1"/>
  <c r="F194" i="26" l="1"/>
  <c r="A61" i="26"/>
  <c r="F29" i="26"/>
  <c r="F60" i="26" s="1"/>
  <c r="A136" i="26"/>
  <c r="A2" i="25"/>
  <c r="A1" i="25"/>
  <c r="A64" i="24"/>
  <c r="A2" i="24"/>
  <c r="A62" i="24" s="1"/>
  <c r="A1" i="24"/>
  <c r="A61" i="24" s="1"/>
  <c r="A64" i="22"/>
  <c r="F73" i="26" l="1"/>
  <c r="F70" i="26"/>
  <c r="F134" i="26" s="1"/>
  <c r="C120" i="13"/>
  <c r="A64" i="13"/>
  <c r="C33" i="3"/>
  <c r="C120" i="4"/>
  <c r="C179" i="4" s="1"/>
  <c r="A124" i="4"/>
  <c r="B120" i="4"/>
  <c r="B1019" i="3"/>
  <c r="A1023" i="3"/>
  <c r="B960" i="3"/>
  <c r="B900" i="3"/>
  <c r="B840" i="3"/>
  <c r="B780" i="3"/>
  <c r="A784" i="3"/>
  <c r="B719" i="3"/>
  <c r="B659" i="3"/>
  <c r="A603" i="3"/>
  <c r="B599" i="3"/>
  <c r="B539" i="3"/>
  <c r="B478" i="3"/>
  <c r="A423" i="3"/>
  <c r="B419" i="3"/>
  <c r="B359" i="3"/>
  <c r="B299" i="3"/>
  <c r="B180" i="3"/>
  <c r="B239" i="3"/>
  <c r="B120" i="3"/>
  <c r="C120" i="3"/>
  <c r="C180" i="3" s="1"/>
  <c r="C239" i="3" s="1"/>
  <c r="C299" i="3" s="1"/>
  <c r="C359" i="3" s="1"/>
  <c r="C419" i="3" s="1"/>
  <c r="C478" i="3" s="1"/>
  <c r="C539" i="3" s="1"/>
  <c r="C599" i="3" s="1"/>
  <c r="C659" i="3" s="1"/>
  <c r="C719" i="3" s="1"/>
  <c r="C780" i="3" s="1"/>
  <c r="C840" i="3" s="1"/>
  <c r="C900" i="3" s="1"/>
  <c r="C960" i="3" s="1"/>
  <c r="C1019" i="3" s="1"/>
  <c r="C25" i="7" l="1"/>
  <c r="C29" i="7" s="1"/>
  <c r="C23" i="7"/>
  <c r="F119" i="20"/>
  <c r="F69" i="20"/>
  <c r="F60" i="20"/>
  <c r="F113" i="18"/>
  <c r="F124" i="18" s="1"/>
  <c r="A117" i="18"/>
  <c r="A59" i="18"/>
  <c r="F55" i="18"/>
  <c r="F122" i="18" s="1"/>
  <c r="F172" i="18" s="1"/>
  <c r="C27" i="7" l="1"/>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C134" i="23"/>
  <c r="B134" i="23"/>
  <c r="F133" i="23"/>
  <c r="F132" i="23"/>
  <c r="F131" i="23"/>
  <c r="F130" i="23"/>
  <c r="F129" i="23"/>
  <c r="F128" i="23"/>
  <c r="F127" i="23"/>
  <c r="F126" i="23"/>
  <c r="F125" i="23"/>
  <c r="F124" i="23"/>
  <c r="F123" i="23"/>
  <c r="F122" i="23"/>
  <c r="F121" i="23"/>
  <c r="F120" i="23"/>
  <c r="F119" i="23"/>
  <c r="F117" i="23"/>
  <c r="F115" i="23"/>
  <c r="F113" i="23"/>
  <c r="C112" i="23"/>
  <c r="F112" i="23" s="1"/>
  <c r="C101" i="23"/>
  <c r="F99" i="23"/>
  <c r="F98" i="23"/>
  <c r="F97" i="23"/>
  <c r="F96" i="23"/>
  <c r="C116" i="23"/>
  <c r="F92" i="23"/>
  <c r="F91" i="23"/>
  <c r="F90" i="23"/>
  <c r="F89" i="23"/>
  <c r="F87" i="23"/>
  <c r="F86" i="23"/>
  <c r="F85" i="23"/>
  <c r="F84" i="23"/>
  <c r="F77" i="23"/>
  <c r="F76" i="23"/>
  <c r="F72" i="23"/>
  <c r="F71" i="23"/>
  <c r="F69" i="23"/>
  <c r="F68" i="23"/>
  <c r="F67" i="23"/>
  <c r="F59" i="23"/>
  <c r="F58" i="23"/>
  <c r="F57" i="23"/>
  <c r="F56" i="23"/>
  <c r="F54" i="23"/>
  <c r="F53" i="23"/>
  <c r="F52" i="23"/>
  <c r="F51" i="23"/>
  <c r="F48" i="23"/>
  <c r="F47" i="23"/>
  <c r="F45" i="23"/>
  <c r="F44" i="23"/>
  <c r="F43" i="23"/>
  <c r="F39" i="23"/>
  <c r="F38" i="23"/>
  <c r="F37" i="23"/>
  <c r="F33" i="23"/>
  <c r="F32" i="23"/>
  <c r="F31" i="23"/>
  <c r="C31" i="23"/>
  <c r="F93" i="23" s="1"/>
  <c r="F29" i="23"/>
  <c r="F27" i="23"/>
  <c r="F26" i="23"/>
  <c r="F25" i="23"/>
  <c r="F23" i="23"/>
  <c r="F22" i="23"/>
  <c r="F21" i="23"/>
  <c r="F20" i="23"/>
  <c r="F19" i="23"/>
  <c r="F18" i="23"/>
  <c r="F17" i="23"/>
  <c r="F16" i="23"/>
  <c r="F15" i="23"/>
  <c r="F14" i="23"/>
  <c r="F13" i="23"/>
  <c r="F12" i="23"/>
  <c r="F11" i="23"/>
  <c r="F10" i="23"/>
  <c r="F8" i="23"/>
  <c r="F7" i="23"/>
  <c r="A2" i="23"/>
  <c r="A136" i="23" s="1"/>
  <c r="A1" i="23"/>
  <c r="A135" i="23" s="1"/>
  <c r="F24" i="23" l="1"/>
  <c r="C28" i="23"/>
  <c r="F88" i="23" s="1"/>
  <c r="F95" i="23"/>
  <c r="C114" i="23"/>
  <c r="F114" i="23" s="1"/>
  <c r="F194" i="23"/>
  <c r="A61" i="23"/>
  <c r="F40" i="23"/>
  <c r="C118" i="23"/>
  <c r="F118" i="23" s="1"/>
  <c r="F116" i="23"/>
  <c r="F28" i="23"/>
  <c r="F42" i="23"/>
  <c r="A62" i="23"/>
  <c r="C70" i="23" l="1"/>
  <c r="C78" i="23" s="1"/>
  <c r="F70" i="23"/>
  <c r="F73" i="23"/>
  <c r="C49" i="23"/>
  <c r="F49" i="23" s="1"/>
  <c r="F60" i="23" s="1"/>
  <c r="C104" i="23" l="1"/>
  <c r="C107" i="23" s="1"/>
  <c r="C110" i="23" s="1"/>
  <c r="F75" i="23"/>
  <c r="C83" i="23"/>
  <c r="C80" i="23"/>
  <c r="F78" i="23"/>
  <c r="F134" i="23" l="1"/>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59" i="22"/>
  <c r="F57" i="22"/>
  <c r="F56" i="22"/>
  <c r="F55" i="22"/>
  <c r="F54" i="22"/>
  <c r="F52" i="22"/>
  <c r="F51" i="22"/>
  <c r="F50" i="22"/>
  <c r="F7" i="22"/>
  <c r="F11" i="21" l="1"/>
  <c r="F12" i="21"/>
  <c r="F13" i="21"/>
  <c r="F14" i="21"/>
  <c r="F15" i="21"/>
  <c r="F16" i="21"/>
  <c r="F17" i="21"/>
  <c r="F18" i="21"/>
  <c r="F109" i="21"/>
  <c r="F7" i="21"/>
  <c r="A64" i="20"/>
  <c r="A2" i="20"/>
  <c r="A62" i="20" s="1"/>
  <c r="A1" i="20"/>
  <c r="A61" i="20" s="1"/>
  <c r="A2" i="18"/>
  <c r="A1" i="18"/>
  <c r="A56" i="18" l="1"/>
  <c r="A114" i="18"/>
  <c r="A57" i="18"/>
  <c r="A115" i="18"/>
  <c r="C141" i="7"/>
  <c r="B239" i="4"/>
  <c r="C222" i="4"/>
  <c r="B179" i="4"/>
  <c r="C239" i="4"/>
  <c r="C40" i="4"/>
  <c r="B240" i="6"/>
  <c r="B120" i="6"/>
  <c r="B180" i="6"/>
  <c r="C120" i="6"/>
  <c r="C180" i="6" s="1"/>
  <c r="C240" i="6" s="1"/>
  <c r="C184" i="13"/>
  <c r="C244" i="13" l="1"/>
  <c r="C304" i="13" s="1"/>
  <c r="F110" i="21"/>
  <c r="C222" i="3"/>
  <c r="C176" i="3"/>
  <c r="C34" i="4"/>
  <c r="C168" i="3"/>
  <c r="C170" i="3" s="1"/>
  <c r="C160" i="3"/>
  <c r="C210" i="4"/>
  <c r="C226" i="3"/>
  <c r="C208" i="4"/>
  <c r="C69" i="3"/>
  <c r="C75" i="3" s="1"/>
  <c r="C106" i="4"/>
  <c r="C991" i="3"/>
  <c r="H622" i="3"/>
  <c r="H620" i="3"/>
  <c r="C364" i="13" l="1"/>
  <c r="C423" i="13" s="1"/>
  <c r="C172" i="3"/>
  <c r="C71" i="3"/>
  <c r="C73" i="3"/>
  <c r="C768" i="3"/>
  <c r="C770" i="3" s="1"/>
  <c r="C772" i="3" s="1"/>
  <c r="C752" i="3"/>
  <c r="C754" i="3" s="1"/>
  <c r="C748" i="3"/>
  <c r="C750" i="3" s="1"/>
  <c r="C743" i="3"/>
  <c r="C745" i="3" s="1"/>
  <c r="C739" i="3"/>
  <c r="C741" i="3" s="1"/>
  <c r="C732" i="3"/>
  <c r="C734" i="3" s="1"/>
  <c r="C728" i="3"/>
  <c r="C402" i="3"/>
  <c r="C398" i="3" s="1"/>
  <c r="C373" i="3"/>
  <c r="C377" i="3"/>
  <c r="C371" i="3"/>
  <c r="C393" i="3"/>
  <c r="C391" i="3" s="1"/>
  <c r="C375" i="3"/>
  <c r="C369" i="3"/>
  <c r="C273" i="3"/>
  <c r="C277" i="3"/>
  <c r="C275" i="3"/>
  <c r="C257" i="3"/>
  <c r="C265" i="3"/>
  <c r="C267" i="3" s="1"/>
  <c r="C249" i="3"/>
  <c r="C216" i="3"/>
  <c r="C214" i="3"/>
  <c r="C212" i="3"/>
  <c r="C208" i="3"/>
  <c r="C164" i="3"/>
  <c r="C483" i="13" l="1"/>
  <c r="C543" i="13" s="1"/>
  <c r="C379" i="3"/>
  <c r="C269" i="3"/>
  <c r="C387" i="3"/>
  <c r="C251" i="3"/>
  <c r="C281" i="3"/>
  <c r="C255" i="3"/>
  <c r="C389" i="3"/>
  <c r="C406" i="3"/>
  <c r="C400" i="3"/>
  <c r="C396" i="3"/>
  <c r="C196" i="3"/>
  <c r="C198" i="3"/>
  <c r="C140" i="3"/>
  <c r="C144" i="3"/>
  <c r="C142" i="3"/>
  <c r="C25" i="3"/>
  <c r="C29" i="3"/>
  <c r="C37" i="3"/>
  <c r="C174" i="3"/>
  <c r="C166" i="3"/>
  <c r="C160" i="13"/>
  <c r="C200" i="3" l="1"/>
  <c r="C228" i="3"/>
  <c r="C408" i="3"/>
  <c r="C410" i="3" s="1"/>
  <c r="C152" i="3"/>
  <c r="C136" i="3"/>
  <c r="C27" i="3"/>
  <c r="C35" i="3"/>
  <c r="C19" i="3"/>
  <c r="C17" i="3"/>
  <c r="A2" i="7" l="1"/>
  <c r="A24" i="11"/>
  <c r="A119" i="7" l="1"/>
  <c r="A178" i="7" s="1"/>
  <c r="A482" i="3" l="1"/>
  <c r="B485" i="3"/>
  <c r="A61" i="7" l="1"/>
  <c r="C434" i="13" l="1"/>
  <c r="A1" i="1" l="1"/>
  <c r="A2" i="1"/>
  <c r="A2" i="13" l="1"/>
  <c r="A485" i="13" s="1"/>
  <c r="A1" i="13"/>
  <c r="A484" i="13" s="1"/>
  <c r="A544" i="13" l="1"/>
  <c r="A61" i="13"/>
  <c r="A545" i="13"/>
  <c r="A62" i="13"/>
  <c r="A424" i="13"/>
  <c r="A425" i="13"/>
  <c r="A122" i="13"/>
  <c r="A121" i="13"/>
  <c r="A245" i="13" l="1"/>
  <c r="A365" i="13"/>
  <c r="A246" i="13"/>
  <c r="A366" i="13"/>
  <c r="A185" i="13"/>
  <c r="A305" i="13"/>
  <c r="A306" i="13"/>
  <c r="A186" i="13"/>
  <c r="A1" i="7" l="1"/>
  <c r="A118" i="7" s="1"/>
  <c r="A177" i="7" s="1"/>
  <c r="A2" i="6"/>
  <c r="A1" i="6"/>
  <c r="A2" i="5"/>
  <c r="A62" i="5" s="1"/>
  <c r="A1" i="5"/>
  <c r="A61" i="5" s="1"/>
  <c r="A2" i="4"/>
  <c r="A1" i="4"/>
  <c r="A121" i="4" s="1"/>
  <c r="A2" i="3" l="1"/>
  <c r="A1021" i="3" s="1"/>
  <c r="A122" i="4"/>
  <c r="A242" i="6"/>
  <c r="A182" i="6"/>
  <c r="A181" i="6"/>
  <c r="A241" i="6"/>
  <c r="A60" i="7"/>
  <c r="A121" i="3"/>
  <c r="A1" i="3"/>
  <c r="A1020" i="3" s="1"/>
  <c r="A62" i="4"/>
  <c r="A241" i="4" s="1"/>
  <c r="A122" i="3"/>
  <c r="A301" i="3" s="1"/>
  <c r="A361" i="3" s="1"/>
  <c r="F240" i="6"/>
  <c r="A122" i="6"/>
  <c r="A62" i="6"/>
  <c r="A61" i="6"/>
  <c r="A121" i="6"/>
  <c r="A61" i="4"/>
  <c r="A240" i="4" s="1"/>
  <c r="A180" i="4"/>
  <c r="A181" i="4"/>
  <c r="A2" i="21" l="1"/>
  <c r="A55" i="21" s="1"/>
  <c r="A62" i="3"/>
  <c r="A2" i="22"/>
  <c r="A62" i="22" s="1"/>
  <c r="A661" i="3"/>
  <c r="A182" i="3"/>
  <c r="A782" i="3"/>
  <c r="A601" i="3"/>
  <c r="A842" i="3"/>
  <c r="A421" i="3"/>
  <c r="A962" i="3" s="1"/>
  <c r="A600" i="3"/>
  <c r="A781" i="3"/>
  <c r="A181" i="3"/>
  <c r="A420" i="3"/>
  <c r="A961" i="3" s="1"/>
  <c r="A1" i="22"/>
  <c r="A61" i="22" s="1"/>
  <c r="A1" i="21"/>
  <c r="A54" i="21" s="1"/>
  <c r="A240" i="3"/>
  <c r="A241" i="3"/>
  <c r="A841" i="3"/>
  <c r="A660" i="3"/>
  <c r="A541" i="3"/>
  <c r="A480" i="3"/>
  <c r="A61" i="3"/>
  <c r="A902" i="3"/>
  <c r="A721" i="3"/>
  <c r="A300" i="3"/>
  <c r="A360" i="3" s="1"/>
  <c r="A720" i="3" l="1"/>
  <c r="A479" i="3"/>
  <c r="A901" i="3"/>
  <c r="A540" i="3"/>
</calcChain>
</file>

<file path=xl/sharedStrings.xml><?xml version="1.0" encoding="utf-8"?>
<sst xmlns="http://schemas.openxmlformats.org/spreadsheetml/2006/main" count="3127" uniqueCount="1132">
  <si>
    <t>GENERAL SUMMARY</t>
  </si>
  <si>
    <t>Ref</t>
  </si>
  <si>
    <t>Substructure</t>
  </si>
  <si>
    <t>Superstructure</t>
  </si>
  <si>
    <t>2.1 Frame</t>
  </si>
  <si>
    <t>2.2 Upper Floors</t>
  </si>
  <si>
    <t>2.3 Roof</t>
  </si>
  <si>
    <t>2.4 Stairs and Ramps</t>
  </si>
  <si>
    <t>2.5 External Walls</t>
  </si>
  <si>
    <t>2.6 Windows and External Doors</t>
  </si>
  <si>
    <t>2.7 Internal Walls and Partitions</t>
  </si>
  <si>
    <t>2.8 Internal Doors</t>
  </si>
  <si>
    <t>Internal Finishes</t>
  </si>
  <si>
    <t>3.1 Walls</t>
  </si>
  <si>
    <t>3.2 Floors</t>
  </si>
  <si>
    <t>3.3 Ceilings</t>
  </si>
  <si>
    <t>Services</t>
  </si>
  <si>
    <t>Work to Existing Buildings</t>
  </si>
  <si>
    <t>External Works</t>
  </si>
  <si>
    <t>8.1 Site Preparation Works</t>
  </si>
  <si>
    <t>8.2 Roads Paths and Pavings</t>
  </si>
  <si>
    <t>8.6 External Drainage</t>
  </si>
  <si>
    <t>GROUP ELEMENT 1: Substructure</t>
  </si>
  <si>
    <t xml:space="preserve">Description </t>
  </si>
  <si>
    <t>Quantity</t>
  </si>
  <si>
    <t>Unit</t>
  </si>
  <si>
    <t>Rate</t>
  </si>
  <si>
    <t>Total</t>
  </si>
  <si>
    <t>A</t>
  </si>
  <si>
    <t>m3</t>
  </si>
  <si>
    <t>B</t>
  </si>
  <si>
    <t>m2</t>
  </si>
  <si>
    <t>C</t>
  </si>
  <si>
    <t>D</t>
  </si>
  <si>
    <t>E</t>
  </si>
  <si>
    <t>F</t>
  </si>
  <si>
    <t>H</t>
  </si>
  <si>
    <t>I</t>
  </si>
  <si>
    <t>J</t>
  </si>
  <si>
    <t>K</t>
  </si>
  <si>
    <t>Item</t>
  </si>
  <si>
    <t xml:space="preserve">Compact Bottoms of excavations </t>
  </si>
  <si>
    <t>300mm mot type 1 compact in layers</t>
  </si>
  <si>
    <t>Sand blinding</t>
  </si>
  <si>
    <t>GROUP ELEMENT 2: Superstructure</t>
  </si>
  <si>
    <t>m</t>
  </si>
  <si>
    <t>nr</t>
  </si>
  <si>
    <t>G</t>
  </si>
  <si>
    <t>L</t>
  </si>
  <si>
    <t>M</t>
  </si>
  <si>
    <t>O</t>
  </si>
  <si>
    <t>N</t>
  </si>
  <si>
    <t>GROUP ELEMENT 3: Internal Finishes</t>
  </si>
  <si>
    <t>GROUP ELEMENT 5: Services</t>
  </si>
  <si>
    <t>Builders work in connection with Electrical installations</t>
  </si>
  <si>
    <t>GROUP ELEMENT 8: External Works</t>
  </si>
  <si>
    <t>Remove any external fitting or furniture from site area</t>
  </si>
  <si>
    <t>Fitting Furnishings &amp; Equipment</t>
  </si>
  <si>
    <t>at</t>
  </si>
  <si>
    <t>for</t>
  </si>
  <si>
    <t>Blade Consulting Ltd</t>
  </si>
  <si>
    <t>GROUP ELEMENT 4: Fittings Furnishings and Equipment</t>
  </si>
  <si>
    <t>item</t>
  </si>
  <si>
    <t xml:space="preserve">GROUP ELEMENT: Demolition </t>
  </si>
  <si>
    <t>Cap off existing water supply</t>
  </si>
  <si>
    <t xml:space="preserve">7.1 Demolition and alteration works </t>
  </si>
  <si>
    <t>£30/m2</t>
  </si>
  <si>
    <t xml:space="preserve">Dispose of excavated material off site </t>
  </si>
  <si>
    <t>Concrete Slab with tamped surface finish; 150mm thick</t>
  </si>
  <si>
    <t>Newbuild</t>
  </si>
  <si>
    <t>Painting</t>
  </si>
  <si>
    <t>Decorate existing windows; inside and out</t>
  </si>
  <si>
    <t>Cap off existing electrical supply</t>
  </si>
  <si>
    <t>Deeper strip existing building (Hack off tiles etc)</t>
  </si>
  <si>
    <t>e/o treatment of existing outside wall now within new extension</t>
  </si>
  <si>
    <t>General allowance to clean down existing facades and windows</t>
  </si>
  <si>
    <t>floors</t>
  </si>
  <si>
    <t>Battle Town Council</t>
  </si>
  <si>
    <t xml:space="preserve">Proposed Extension and Alteration of Existing Offices </t>
  </si>
  <si>
    <t>The Almonry, High Street, Battle</t>
  </si>
  <si>
    <t>22 Castleham Business Centre (East), Stirling Road, St Leonards-on-Sea, East Sussex, TN38 9NP</t>
  </si>
  <si>
    <t>Demolish existing walls including lathe and plaster</t>
  </si>
  <si>
    <t>Remove existing window; dispose off site</t>
  </si>
  <si>
    <t>Remove tiles to existing roof; set aside for later reuse on new roof</t>
  </si>
  <si>
    <t>Remove sublayers to roof to expose existing rafters</t>
  </si>
  <si>
    <t>Remove existing rainwater goods to external areas</t>
  </si>
  <si>
    <t>Remove and set aside existing vertical wall tiling to face of building; for later reuse</t>
  </si>
  <si>
    <t>Carefully cut and release existing external walls; carefully take down; dispose off site</t>
  </si>
  <si>
    <t>Remove existing support post and dispose; inc break out concrete base</t>
  </si>
  <si>
    <t>7.1 Demolition and alteration works Continued</t>
  </si>
  <si>
    <t>General clearance allowance to clear existing courtyard area</t>
  </si>
  <si>
    <t>Remove existing single cast iron gate; dispose off site</t>
  </si>
  <si>
    <t>Break off 3 tile high coping to tops of existing external walls; dispose off site</t>
  </si>
  <si>
    <t>Cut open expose existing section of roof to enable alterations / strengthening works</t>
  </si>
  <si>
    <t>Remove and dispose existing water butts</t>
  </si>
  <si>
    <t>Make good existing kitchen floor where wall removed; infill with screed</t>
  </si>
  <si>
    <t>Make good floors where walls removed to meeting and multi use room</t>
  </si>
  <si>
    <t>Make good floors where walls removed to reception area</t>
  </si>
  <si>
    <t>1st Floor</t>
  </si>
  <si>
    <t xml:space="preserve">New flooring to new store / office - TBC </t>
  </si>
  <si>
    <t>Allowance to clean existing carpet only - assumed as retained to untouched areas of scheme</t>
  </si>
  <si>
    <t xml:space="preserve">Making good existing ceilings disturbed through new stud wall works; lathe and plaster </t>
  </si>
  <si>
    <t>Make good to existing lathe and plaster ceilings; where walls removed</t>
  </si>
  <si>
    <t>Painting to new ceilings</t>
  </si>
  <si>
    <t>Painting to existing ceilings</t>
  </si>
  <si>
    <t>Painting to existing ceilings; over existing open staircase; around ornate chandelier</t>
  </si>
  <si>
    <t>Display area fitout</t>
  </si>
  <si>
    <t>Concrete thickening at edges of slab</t>
  </si>
  <si>
    <t>Integrate roof into existing roof each end</t>
  </si>
  <si>
    <t>Junction with existing building; forming verges etc</t>
  </si>
  <si>
    <t>Allowance for general overhaul and repair of existing roof adjacent to works</t>
  </si>
  <si>
    <t>Allowance for general overhaul and repair of existing roof found defective</t>
  </si>
  <si>
    <t>Protect existing solid timber ornate staircase</t>
  </si>
  <si>
    <t>Allowance to clean, buff and repolish on completion</t>
  </si>
  <si>
    <t>Decorate new windows; inside and out; to match existing</t>
  </si>
  <si>
    <t>New drainage run to south west corner of building</t>
  </si>
  <si>
    <t>5.5 Builders Work in Connection with Services</t>
  </si>
  <si>
    <t>Temporarily weather protection to overhang section</t>
  </si>
  <si>
    <t>Prop section as required</t>
  </si>
  <si>
    <t>Temporary propping to openings as required through out</t>
  </si>
  <si>
    <t>Allowance to lift manhole covers and inspect</t>
  </si>
  <si>
    <t>Make good to floors where internal walls are removed</t>
  </si>
  <si>
    <t>Allow for cleaning remaining paving to courtyard area</t>
  </si>
  <si>
    <t>t</t>
  </si>
  <si>
    <t>Allowance for Skim coat finish to existing wall surfaces where disturbed by new works</t>
  </si>
  <si>
    <t>e/o working in small quantities</t>
  </si>
  <si>
    <t>Take down overhanging sectional and dispose off site</t>
  </si>
  <si>
    <t>Allowance to temporarily divert RWP and gutters</t>
  </si>
  <si>
    <t>Display screens to walls; reception</t>
  </si>
  <si>
    <t xml:space="preserve">Allowance to alter and adapt masonry thresholds to enable disabled access </t>
  </si>
  <si>
    <t>Doorway (Unisex WC)</t>
  </si>
  <si>
    <t>Extend skirtings through to match existing</t>
  </si>
  <si>
    <t>Reinstall historic door, frame and fittings etc exactly in same way as original door (out of line etc)</t>
  </si>
  <si>
    <t>7.5 Cleaning Existing Surfaces / Repairs</t>
  </si>
  <si>
    <t>Existing Roofspace</t>
  </si>
  <si>
    <t>Remove and dispose existing doors and linings (Ground Floor)</t>
  </si>
  <si>
    <t>Remove existing historic door and frame; salvage for reinstallation (Very careful work)</t>
  </si>
  <si>
    <t>P</t>
  </si>
  <si>
    <t>General allowance for purchase of additional ironmongery for existing doors</t>
  </si>
  <si>
    <t>Allowance to inspect existing joists that have been buried in detritus to ensure condition</t>
  </si>
  <si>
    <t>Allowance to clear unwanted items from loft to enable insulation installation</t>
  </si>
  <si>
    <t>300mm mot type 1 compact in layers to all new hard paving areas</t>
  </si>
  <si>
    <t xml:space="preserve">Lobby outside unisex WC - Adapt existing step / threshold to enable folding ramp to be </t>
  </si>
  <si>
    <t>used for wheelchair access</t>
  </si>
  <si>
    <t>suitable wall bracket to store away</t>
  </si>
  <si>
    <t xml:space="preserve">Regrade existing porch floor to enable wheelchair access; making good finishes </t>
  </si>
  <si>
    <t>disturbed (Finishes covered elsewhere)</t>
  </si>
  <si>
    <t>Painting to new skirtings / architraves etc</t>
  </si>
  <si>
    <t>Painting to existing skirtings / architraves etc</t>
  </si>
  <si>
    <t>Extra over making good existing poor surfaces - extent unknown</t>
  </si>
  <si>
    <t>Refinishing existing wood block floors to match new floors - Multi use room</t>
  </si>
  <si>
    <t xml:space="preserve">New microscreed flooring to Kitchen / Community area; irregular angle wall at edges </t>
  </si>
  <si>
    <t xml:space="preserve">Allowance for strip out of asbestos within the building </t>
  </si>
  <si>
    <t>Demolish and clear from site existing wall to front of boiler room (not noted as asbestos on survey)</t>
  </si>
  <si>
    <t>Builders work in connection with Mechanical installations</t>
  </si>
  <si>
    <t>Uplift in BWIC to deal with listed building / old existing surfaces</t>
  </si>
  <si>
    <t>Relocation of existing gas meter due to execution of proposed</t>
  </si>
  <si>
    <t>Test existing water supply pipe for lead</t>
  </si>
  <si>
    <t>works (Unknown)</t>
  </si>
  <si>
    <t>Western Avenue Opening</t>
  </si>
  <si>
    <t>Remove existing single door and lining; dispose off site</t>
  </si>
  <si>
    <t>Western Avenue Doorway</t>
  </si>
  <si>
    <t>Remove lead over doorway and make good; dispose off site</t>
  </si>
  <si>
    <t xml:space="preserve">Break out existing step and dispose off site; make good </t>
  </si>
  <si>
    <t xml:space="preserve">Extra over to chop out brick surround to doorway </t>
  </si>
  <si>
    <t>Roof Repairs / Replacement</t>
  </si>
  <si>
    <t>Windows / External Doors</t>
  </si>
  <si>
    <t>Façade (Masonry / Chimneys / Stonework)</t>
  </si>
  <si>
    <t>Façade / chimney  repairs as detailed schedule prepared by JDC dated July 2019</t>
  </si>
  <si>
    <t>Roof repairs / replacements as detailed schedule prepared by JDC dated July 2019</t>
  </si>
  <si>
    <t>Window repairs / replacements as detailed schedule prepared by JDC dated July 2019</t>
  </si>
  <si>
    <t>Internal Areas / General Items</t>
  </si>
  <si>
    <t>Internal repairs as detailed schedule prepared by JDC dated July 2019</t>
  </si>
  <si>
    <t>Latex levelling screed to existing floors within Kitchen / Community area; to existing surfaces</t>
  </si>
  <si>
    <t>New carpet to office where corner removed</t>
  </si>
  <si>
    <t>S</t>
  </si>
  <si>
    <t>Clear site of all vegetation and other growth and dispose of off site, to footprint of site as shown</t>
  </si>
  <si>
    <t>on site plan to include new building area, landscaped areas and access driveway</t>
  </si>
  <si>
    <t>Locating underground services, to a maximum depth of 500mm for gas, electrical, water or telecoms</t>
  </si>
  <si>
    <t>Trial pits to locate existing services or determine ground conditions; maximum depth 1.0m</t>
  </si>
  <si>
    <t>Arrange with appropriate authorities for disconnection of services and removal of fittings and equipment</t>
  </si>
  <si>
    <t>Dispose of any ground water</t>
  </si>
  <si>
    <t>Site Clearance</t>
  </si>
  <si>
    <t>Site Preparation</t>
  </si>
  <si>
    <t>Rear corridor adjacent to Boiler room</t>
  </si>
  <si>
    <t>Remove timber floor and dispose off site</t>
  </si>
  <si>
    <t>Excavation; commencing at ground floor level; bulk excavation; not exceeding 2m deep;</t>
  </si>
  <si>
    <t>Extra over for all types of excavation irrespective of depth</t>
  </si>
  <si>
    <t>Breaking up</t>
  </si>
  <si>
    <t>Disposal</t>
  </si>
  <si>
    <t>Imported Filling</t>
  </si>
  <si>
    <t>Courtyard area; to reduced levels where required and dispose off site; by hand as required; 350mm depth</t>
  </si>
  <si>
    <t>Geotextile fabric layer</t>
  </si>
  <si>
    <t>Earthwork support</t>
  </si>
  <si>
    <t>Take up existing block paving to courtyard areas as required; store on site for later reinstall (reinstall</t>
  </si>
  <si>
    <t>measured in external works)</t>
  </si>
  <si>
    <t>Page 1/1</t>
  </si>
  <si>
    <t>Page 1/2</t>
  </si>
  <si>
    <t>Earthworks</t>
  </si>
  <si>
    <t>all as per Engineers drawings and specification; all in accordance with suppliers</t>
  </si>
  <si>
    <t>recommendations</t>
  </si>
  <si>
    <t>Break out and excavate base of existing external wall; down to slab line; dispose of all material off site</t>
  </si>
  <si>
    <t>(see SE drawing number H4154/01)</t>
  </si>
  <si>
    <t>GEN2 in-situ concrete; Mass Concrete; Horizontal Works; &lt;300mm thick; In blinding;</t>
  </si>
  <si>
    <t>Reinforcement; Mild Steel bars; Sizes as per Engineers drawings</t>
  </si>
  <si>
    <t>C40 Reinforced in-situ concrete; Mass Concrete; Horizontal Works; &lt;300mm thick; In blinding;</t>
  </si>
  <si>
    <t>Reinforced, all as per Engineers drawings and specification; all in accordance with suppliers</t>
  </si>
  <si>
    <t>Raft Foundation; 150mm thick</t>
  </si>
  <si>
    <t>Formwork; Plain Formwork; Sides of foundations and bases &gt; 500mm high</t>
  </si>
  <si>
    <t>Sides of foundation &gt; 500mm high</t>
  </si>
  <si>
    <t>Surface finish to in-situ concrete</t>
  </si>
  <si>
    <t>Powerfloating to top surfaces</t>
  </si>
  <si>
    <t>Community area; to reduced levels where required and dispose off site; by hand as required; 350mm depth</t>
  </si>
  <si>
    <t>Mild Steel Bars, 12mm diameter bent as required, all as per engineers details and specifications</t>
  </si>
  <si>
    <t>Structural Steelwork</t>
  </si>
  <si>
    <t>Framed members, framing and fabrication; lengths over 1.00m but not exceeding 9.00m; Weight</t>
  </si>
  <si>
    <t>50 -100kg/m, all required lifting, fitting, storage, connections and all other items to be included</t>
  </si>
  <si>
    <t>Steel portal frame as per Engineers Design, 152 x 152 x 30kg/m</t>
  </si>
  <si>
    <t>All steelwork to be grade S275JR to BS 10025-2 and shall be blast cleaned to BS EN ISO 8501-1</t>
  </si>
  <si>
    <t>grade 8.8 all threading to full length, nuts and washers to suit grade of bolt as NSSS, clause</t>
  </si>
  <si>
    <t>2.3.2 and NSSS CE Marking version, clause 2.4.3. Column bases are to have levels adjusted as</t>
  </si>
  <si>
    <t>per Engineers specification, Mortar filling and bedding as per specification. All to comply with</t>
  </si>
  <si>
    <t>Engineers Specification and design.</t>
  </si>
  <si>
    <t>160 x 240 x 10mm end plate secured with 4No M16 (8.8) bolts</t>
  </si>
  <si>
    <t>150 x 75 x 18kg/m PFC restraint secured to stanchion using 4No M12 (8.8) bolts as per Engineers design</t>
  </si>
  <si>
    <t>160 x 350 x 10mm end plate secured with 4No M16 (8.8) bolts</t>
  </si>
  <si>
    <r>
      <rPr>
        <b/>
        <u/>
        <sz val="10"/>
        <color rgb="FF000000"/>
        <rFont val="Arial"/>
        <family val="2"/>
      </rPr>
      <t>CONTRACTOR DESIGN PORTION</t>
    </r>
    <r>
      <rPr>
        <b/>
        <sz val="10"/>
        <color indexed="8"/>
        <rFont val="Arial"/>
        <family val="2"/>
      </rPr>
      <t xml:space="preserve"> - Connections</t>
    </r>
  </si>
  <si>
    <t>Forming connections; detail design to contractor design</t>
  </si>
  <si>
    <t>M16 bolts; fixing baseplates to concrete; grouted in</t>
  </si>
  <si>
    <t>Erection</t>
  </si>
  <si>
    <t>Permanent erection on site; general columns and connections</t>
  </si>
  <si>
    <t>Surface Treatments</t>
  </si>
  <si>
    <t>Primer coating; to all surfaces of structural steelwork; in accordance with Structural</t>
  </si>
  <si>
    <t>Engineers specification</t>
  </si>
  <si>
    <t>General surfaces</t>
  </si>
  <si>
    <t>Intumescent painting  coating to primed steels, fire resistance to 60minute resistance to include</t>
  </si>
  <si>
    <t>Beams as per Engineers Design</t>
  </si>
  <si>
    <t>Testing</t>
  </si>
  <si>
    <t>All shear and force testing required as per Engineers requirements</t>
  </si>
  <si>
    <t>20mm dia steel rod hanger within partition</t>
  </si>
  <si>
    <t>152 x 152 x 23 UB</t>
  </si>
  <si>
    <t>Roof Structure</t>
  </si>
  <si>
    <t>Oak Ridge Beam; 100 x 225mm</t>
  </si>
  <si>
    <t>Oak Hip Beam; 100 x 225mm</t>
  </si>
  <si>
    <t>C16 Rafters; 50 x 150mm</t>
  </si>
  <si>
    <t>Allow for joining new roof to existing</t>
  </si>
  <si>
    <t>Re-use of stored timber posts as collars</t>
  </si>
  <si>
    <t>External Courtyard to Ground floor</t>
  </si>
  <si>
    <t>redundant gulley</t>
  </si>
  <si>
    <t>Soft strip existing building As per Architects drawings and scope of works (Fittings, flooring, sanitary</t>
  </si>
  <si>
    <t>ware, doors, skirtings etc)</t>
  </si>
  <si>
    <t xml:space="preserve">Cap off existing Gas Supply </t>
  </si>
  <si>
    <t>Remove existing clay pavers in the south east wing and courtyard and retain for reuse. Reduce ground</t>
  </si>
  <si>
    <t>level to formation level as indicated on detailed drawings and with reference to the WSI and cart away</t>
  </si>
  <si>
    <t>waste from site</t>
  </si>
  <si>
    <t>Remove the existing brick pavers from the paths to the rear garden and retain for reuse. Reduce ground</t>
  </si>
  <si>
    <t>level as indicated on detailed drawings and with reference to the WSI to formation level and cart away</t>
  </si>
  <si>
    <t>waste from site.</t>
  </si>
  <si>
    <t>Airtrack EC Eaves Carrier</t>
  </si>
  <si>
    <t>Soffits; 12mm thick External grade ply</t>
  </si>
  <si>
    <t>(as per Architects detail))</t>
  </si>
  <si>
    <t>100 x 50 x 8mm steel angle to each side of headplate secured with M12 predrilled coach screws, 65mm</t>
  </si>
  <si>
    <t>long @ 600mm c/c</t>
  </si>
  <si>
    <t>M12 predrilled coach screws; 65mm long</t>
  </si>
  <si>
    <t>Joist Hangers to suit 50x150mm floor joists</t>
  </si>
  <si>
    <t>C16 Floor Joists; 50 x 150mm (below Office/Store)</t>
  </si>
  <si>
    <t>C16 Ceiling Joists; 50 x 150mm (above Office/Store)</t>
  </si>
  <si>
    <t>100 x 100mm ridge beam support post</t>
  </si>
  <si>
    <t>Allow for connection between head plate restraints and end beam</t>
  </si>
  <si>
    <t>New oak post out of 150 x 270mm timber, jowled to support headplate</t>
  </si>
  <si>
    <t>Install 100mm thick rockwool RAW45 insulation in between joists; above Kitchenette &amp; Accessible WC</t>
  </si>
  <si>
    <t>Q</t>
  </si>
  <si>
    <t>R</t>
  </si>
  <si>
    <t>In line Keymer ventilator with clay slips, breather membrane cut and nailed to batten to new roof</t>
  </si>
  <si>
    <t>In line Keymer ventilator with clay slips, breather membrane cut and nailed to batten to Re-roofed area</t>
  </si>
  <si>
    <t>Remove tiles to existing roof and dispose; as per 7.3 of Schedule and shown on drawing 10205/06</t>
  </si>
  <si>
    <t>Allow for clearing out voids between rafters with an industrial vacuum cleaner</t>
  </si>
  <si>
    <t>denailing rafters</t>
  </si>
  <si>
    <t>T</t>
  </si>
  <si>
    <t>U</t>
  </si>
  <si>
    <t>Supply and fix Aldershaw hand-made clay plain peg tiles as per Architects specification 7.3.10 tile to</t>
  </si>
  <si>
    <t>match existing on 38x25mm treated softwood battens on a type 1F (bat friendly) breather membrane fixed</t>
  </si>
  <si>
    <t>to existing rafters</t>
  </si>
  <si>
    <t>Supply and fix Aldershaw Dark Antique hogsback ridges as per 7.3.11</t>
  </si>
  <si>
    <t>Supply and fix Aldershaw Dark Antique bonnett hip tiles as per 7.3.11</t>
  </si>
  <si>
    <t>Supply and fix Aldershaw Dark Antique eaves tiles as per 7.3.11</t>
  </si>
  <si>
    <t>Supply and fix Aldershaw Dark Antique verge tiles as per 7.3.11</t>
  </si>
  <si>
    <t>V</t>
  </si>
  <si>
    <t>W</t>
  </si>
  <si>
    <t>X</t>
  </si>
  <si>
    <t>Y</t>
  </si>
  <si>
    <t>Allow to repair cracked and slipped tiles above the bay window</t>
  </si>
  <si>
    <t>Flat roof replacement</t>
  </si>
  <si>
    <t>latest edition of Lead Sheet Association Manual; on building paper grade A1F to BS1521</t>
  </si>
  <si>
    <t>Wood cored roll @ 600mm c/c</t>
  </si>
  <si>
    <t>Dress lead down to airtrak EA100 eaves ventilator</t>
  </si>
  <si>
    <t>Treated softwood fillet to porch roof</t>
  </si>
  <si>
    <t>Timber packers as required</t>
  </si>
  <si>
    <t>Airtrak EA100/EA120 (as appropriate) Eaves Ventilator</t>
  </si>
  <si>
    <t>Refit existing cast iron from storage with new fittings as required</t>
  </si>
  <si>
    <t>Roof Void Access Staircase</t>
  </si>
  <si>
    <t>Allow to repair and levelling of timber treads</t>
  </si>
  <si>
    <t>Allow for new step to top of stairs</t>
  </si>
  <si>
    <t>Main Staircase - Refer to Structural engineers information for stair repairs</t>
  </si>
  <si>
    <t>Repair timber spindles with invisible repairs</t>
  </si>
  <si>
    <t>Repair existing loose finials on the banister</t>
  </si>
  <si>
    <t>External Cellar Steps</t>
  </si>
  <si>
    <t>Repair stonework to retaining wall</t>
  </si>
  <si>
    <t>Remove timber fillets to edges of treads</t>
  </si>
  <si>
    <t>Remove carpet to stairs</t>
  </si>
  <si>
    <t>1200 gauge Visqueen Damp proof membrane; over 500mm wide</t>
  </si>
  <si>
    <t>Insulation</t>
  </si>
  <si>
    <t>Screed</t>
  </si>
  <si>
    <t>65mm sand cement screed with wet floor underheating (underfloor heating measured elsewhere)</t>
  </si>
  <si>
    <t>Remove existing posts internally and store on site for later re-use as collars</t>
  </si>
  <si>
    <t>Extend stone finish through to disguise infill as much as possible</t>
  </si>
  <si>
    <t>Remove existing brick quoin to SE elevation</t>
  </si>
  <si>
    <t>Infill existing opening on Western Avenue with 100mm thick backing block wall</t>
  </si>
  <si>
    <t>Infill existing opening on Western Avenue with stone to match existing</t>
  </si>
  <si>
    <t>WT-01 Existing Masonry Wall</t>
  </si>
  <si>
    <t>formation level</t>
  </si>
  <si>
    <t>Bitumen impregnated 12mm fibre board to perimeters of new raft foundation; 700mm high</t>
  </si>
  <si>
    <t>Build up wall height in 225mm stonework facing with 100mm block backing tied to internal studwork</t>
  </si>
  <si>
    <t>150mm stud partition to structural engineers specifications</t>
  </si>
  <si>
    <t>50 x 150mm treated SW intermediate plates</t>
  </si>
  <si>
    <t>50 x 150mm treated SW studs @ 400mm c/c</t>
  </si>
  <si>
    <t>50 x 150mm treated SW sole plates (tripled in measure)</t>
  </si>
  <si>
    <t>50 x 150mm treated SW head plates (tripled in measure)</t>
  </si>
  <si>
    <t>Ground floor level</t>
  </si>
  <si>
    <t>First floor level</t>
  </si>
  <si>
    <t>140 x 140mm Foamglas Perinsul HL</t>
  </si>
  <si>
    <t>a min 300mm above top of screed level throughout the community area and accessible WC (measured plan</t>
  </si>
  <si>
    <t>3mm skimcoat finish</t>
  </si>
  <si>
    <t>Allowance for stone samples / mortar testing / samples</t>
  </si>
  <si>
    <t>Allowance to notch into steel frame as per Engineers specification</t>
  </si>
  <si>
    <t>Build up wall height in second hand brickwork facing tied to internal studwork</t>
  </si>
  <si>
    <t>Allow to integrate new walls with existing</t>
  </si>
  <si>
    <t>Window Repairs</t>
  </si>
  <si>
    <t>W1</t>
  </si>
  <si>
    <t>W3</t>
  </si>
  <si>
    <t>W4</t>
  </si>
  <si>
    <t>W5</t>
  </si>
  <si>
    <t>W6</t>
  </si>
  <si>
    <t>W7</t>
  </si>
  <si>
    <t>W8</t>
  </si>
  <si>
    <t>W16</t>
  </si>
  <si>
    <t>W17</t>
  </si>
  <si>
    <t>W34</t>
  </si>
  <si>
    <t>Supply and install new steel framed window in oak sub frame with thin sealed 4-4-4 double glazed clear</t>
  </si>
  <si>
    <t>glazing to window</t>
  </si>
  <si>
    <t>W10</t>
  </si>
  <si>
    <t>W30</t>
  </si>
  <si>
    <t>W31</t>
  </si>
  <si>
    <t>W32</t>
  </si>
  <si>
    <t>W33</t>
  </si>
  <si>
    <t>W14</t>
  </si>
  <si>
    <t>D1</t>
  </si>
  <si>
    <t>D2a</t>
  </si>
  <si>
    <t>Movable partition to Community Area</t>
  </si>
  <si>
    <t>Becker Monoplan 100 FR top supported movable partition; 46db 30min FR Oak veneered finish, including</t>
  </si>
  <si>
    <t>Internal Doors</t>
  </si>
  <si>
    <t>MP2 - 3524 x 2257mm</t>
  </si>
  <si>
    <t>D23 - 1526 x 1981</t>
  </si>
  <si>
    <t>Double door (FD30S/SC) solid core door veneered, hold open device on 35x120mm SW lining &amp; 15x40mm</t>
  </si>
  <si>
    <t>stopper</t>
  </si>
  <si>
    <t>D24 - 1017 x 2048mm</t>
  </si>
  <si>
    <t>D25 - 900 x 1981mm</t>
  </si>
  <si>
    <t>Single Door - Flush oak veneered flush door, sw door lining to accessible WC with accessible ironmongery</t>
  </si>
  <si>
    <t>Plaster wall adjacent to Western Avenue</t>
  </si>
  <si>
    <t>Pointing existing wall before plastering</t>
  </si>
  <si>
    <t>Newton mesh to courtyard side wall</t>
  </si>
  <si>
    <t>New Accessible WC</t>
  </si>
  <si>
    <t>Insulated plasterboard to external wall</t>
  </si>
  <si>
    <t>5mm Kerdi board base</t>
  </si>
  <si>
    <t>Newton M03 Mesh membrane to walls</t>
  </si>
  <si>
    <t>Boiler Room</t>
  </si>
  <si>
    <t>50mm mineral wool insulation to studs</t>
  </si>
  <si>
    <t>Entrance Hallway - Supply 2130 x 730mm multi-fold portable wheelchair ramp</t>
  </si>
  <si>
    <t>New Reception</t>
  </si>
  <si>
    <t>Repointing of fireplace with lime mortar</t>
  </si>
  <si>
    <t>New lath and plaster finish to removed fibreboard areas</t>
  </si>
  <si>
    <t>Council Chamber</t>
  </si>
  <si>
    <t>15mm Fermacell x 2 layers to timber panelling areas</t>
  </si>
  <si>
    <t>Meeting Room</t>
  </si>
  <si>
    <t>D3a</t>
  </si>
  <si>
    <t>Repair lime plaster</t>
  </si>
  <si>
    <t>Repair brickwork to inglenook fireplace</t>
  </si>
  <si>
    <t>Repoint hearth with lime mortar</t>
  </si>
  <si>
    <t>Repoint brickwork to fire back</t>
  </si>
  <si>
    <t>Allow for refixing bowed plaster</t>
  </si>
  <si>
    <t>Cupboard off Council Chamber</t>
  </si>
  <si>
    <t>Repoint brickwork with lime mortar</t>
  </si>
  <si>
    <t>Lime repointing to brick fireplace</t>
  </si>
  <si>
    <t>18mm WBP ply to chimney</t>
  </si>
  <si>
    <t>Egg crate ventilation with damper to chimney and paint finish</t>
  </si>
  <si>
    <t>1st floor Corridor</t>
  </si>
  <si>
    <t>1st floor Cleaners cupboard</t>
  </si>
  <si>
    <t>Repair crack between wall and ceiling</t>
  </si>
  <si>
    <t>Existing First Floor Tea Point</t>
  </si>
  <si>
    <t>Repair plaster behind removed timber panelling</t>
  </si>
  <si>
    <t>Existing Ground Floor WC</t>
  </si>
  <si>
    <t>W2a</t>
  </si>
  <si>
    <t>W2b</t>
  </si>
  <si>
    <t>W9</t>
  </si>
  <si>
    <t>W11</t>
  </si>
  <si>
    <t>W12</t>
  </si>
  <si>
    <t>W13</t>
  </si>
  <si>
    <t>W15</t>
  </si>
  <si>
    <t>W18</t>
  </si>
  <si>
    <t>W19</t>
  </si>
  <si>
    <t>W21</t>
  </si>
  <si>
    <t>W22</t>
  </si>
  <si>
    <t>W23</t>
  </si>
  <si>
    <t>W25</t>
  </si>
  <si>
    <t>W26</t>
  </si>
  <si>
    <t>D1a</t>
  </si>
  <si>
    <t>D1d</t>
  </si>
  <si>
    <t>D3</t>
  </si>
  <si>
    <t>D3b</t>
  </si>
  <si>
    <t>D6</t>
  </si>
  <si>
    <t>D7</t>
  </si>
  <si>
    <t>D8</t>
  </si>
  <si>
    <t>D9</t>
  </si>
  <si>
    <t>D10</t>
  </si>
  <si>
    <t>D11</t>
  </si>
  <si>
    <t>D12</t>
  </si>
  <si>
    <t>D13</t>
  </si>
  <si>
    <t>D14</t>
  </si>
  <si>
    <t>D15</t>
  </si>
  <si>
    <t>D17</t>
  </si>
  <si>
    <t>D16</t>
  </si>
  <si>
    <t>D19</t>
  </si>
  <si>
    <t>D20</t>
  </si>
  <si>
    <t>pass door to specialist manufacturer, all fittings, tracks (on packers as needed), bottom guide rail,</t>
  </si>
  <si>
    <t>ironmongery, framing and sealing as required as per Architects Specification</t>
  </si>
  <si>
    <t>D2</t>
  </si>
  <si>
    <t>D1d, D1c, D4, D4a, D5, D5a, D5b</t>
  </si>
  <si>
    <t>External Door Repairs</t>
  </si>
  <si>
    <t>Making good skirtings and repair where existing walls removed; to match existing as per Architects details</t>
  </si>
  <si>
    <t>Remove and set aside doors, ironmongery, architraves, linings and frames for later reinstall doors as</t>
  </si>
  <si>
    <t>Allow to repair and fire protect to doors/ironmongery/frames/architraves/accessories as required as per</t>
  </si>
  <si>
    <t>Architects door schedule</t>
  </si>
  <si>
    <t>New panelling to walls; to suit where walls removed to match existing</t>
  </si>
  <si>
    <t>Window Boards; to new windows; as per Architects specifications</t>
  </si>
  <si>
    <t>New internal walls</t>
  </si>
  <si>
    <t>Office 4</t>
  </si>
  <si>
    <t>38 x 75mm sw C16 studs @ 400mm c/c</t>
  </si>
  <si>
    <t>38 x 75mm sw C16 Sole plate</t>
  </si>
  <si>
    <t>38 x 75mm sw C16 Head plate</t>
  </si>
  <si>
    <t>Extra over for forming doorway</t>
  </si>
  <si>
    <t>Extra over for forming kink in wall as per drawing</t>
  </si>
  <si>
    <t>12.5mm Gyproc wallboards either side</t>
  </si>
  <si>
    <t>Extra over for forming steel rod as part of partition as per Structural engineers drawings</t>
  </si>
  <si>
    <t>Skimcoat finish to both sides</t>
  </si>
  <si>
    <t>50mm APR1200 Isover insulation between studs</t>
  </si>
  <si>
    <t>5.1 Mechanical Services</t>
  </si>
  <si>
    <t>Compliance with the general conditions of contract and specification, the cost of which items has not been included below please specify.</t>
  </si>
  <si>
    <t>Compliance with the general conditions of contract and specification, the cost of which items has not</t>
  </si>
  <si>
    <t>been included below please specify.</t>
  </si>
  <si>
    <t>Design Services</t>
  </si>
  <si>
    <t>Disconnection and relocation of Incoming Gas Services</t>
  </si>
  <si>
    <t xml:space="preserve">Disconnection and connection of Incoming Water Services  </t>
  </si>
  <si>
    <t xml:space="preserve">Stripping Out Redundant Services  </t>
  </si>
  <si>
    <t xml:space="preserve">Temporary Connections and Phased Working  </t>
  </si>
  <si>
    <t xml:space="preserve">External Services  </t>
  </si>
  <si>
    <t xml:space="preserve">Gas Services  </t>
  </si>
  <si>
    <t xml:space="preserve">Heating Services  </t>
  </si>
  <si>
    <t xml:space="preserve">Domestic Cold Water Services  </t>
  </si>
  <si>
    <t xml:space="preserve">Domestic Hot Water Services  </t>
  </si>
  <si>
    <t xml:space="preserve">Mechanical Ventilation Services  </t>
  </si>
  <si>
    <t xml:space="preserve">Acoustic Treatment  </t>
  </si>
  <si>
    <t xml:space="preserve">Thermal Insulation  </t>
  </si>
  <si>
    <t xml:space="preserve">Automatic Controls  </t>
  </si>
  <si>
    <t xml:space="preserve">Testing &amp; Commissioning  </t>
  </si>
  <si>
    <t xml:space="preserve">Record Drawings and O&amp;M Manuals  </t>
  </si>
  <si>
    <t xml:space="preserve">Planned Preventative Maintenance  </t>
  </si>
  <si>
    <t xml:space="preserve">Provisional Sums – As detailed in Schedule 10  </t>
  </si>
  <si>
    <t>5.2 Sanitation Services</t>
  </si>
  <si>
    <t>Stripping Out Redundant Services</t>
  </si>
  <si>
    <t>Temporary Connections</t>
  </si>
  <si>
    <t>Above Ground Sanitation</t>
  </si>
  <si>
    <t>Supply Only Sanitary Ware</t>
  </si>
  <si>
    <t>Fix Only Sanitary Ware</t>
  </si>
  <si>
    <t>Thermal &amp; Acoustic Treatment</t>
  </si>
  <si>
    <t>Testing &amp; Commissioning</t>
  </si>
  <si>
    <t>Record Drawings and O&amp;M Manuals</t>
  </si>
  <si>
    <t>Planned Preventative Maintenance</t>
  </si>
  <si>
    <t>Provisional Sums – As detailed in Schedule 10</t>
  </si>
  <si>
    <t>5.3 Electrical Services</t>
  </si>
  <si>
    <t>Electrical Mains Installation</t>
  </si>
  <si>
    <t>External Services</t>
  </si>
  <si>
    <t>Electrical Power and Small Power</t>
  </si>
  <si>
    <t>Supply Only of Luminaires</t>
  </si>
  <si>
    <t>Installation of Lighting Services – Excl. Luminaire Supply</t>
  </si>
  <si>
    <t>Installation of Emergency Lighting Services – Excl. Luminaire Supply</t>
  </si>
  <si>
    <t>Fire Detection and Alarm Services</t>
  </si>
  <si>
    <t>CCTV Surveillance Systems and Panic Alarm</t>
  </si>
  <si>
    <t>Access Control &amp; Door Entry Systems</t>
  </si>
  <si>
    <t>Telephone/Data Installation</t>
  </si>
  <si>
    <t>Bonding &amp; Earthing</t>
  </si>
  <si>
    <t>Testing, Commissioning &amp; Documentation</t>
  </si>
  <si>
    <t>12.5mm Fermacell Powerpanel to one side</t>
  </si>
  <si>
    <t>15mm Fermacell board with intumescent sealant</t>
  </si>
  <si>
    <t>Single door - 44mm solid core oak faced door and associated ironmongery, HW frame and architrave</t>
  </si>
  <si>
    <t>D2 - 900 x 2100mm - fire rated as per Architects specification (include for 18mm Oak T&amp;G Boarding)</t>
  </si>
  <si>
    <t>Entrance Hallway</t>
  </si>
  <si>
    <t>Tender Pricing Schedule</t>
  </si>
  <si>
    <t>Remove existing timber panelling to the right of the entrance doorway and store on site for later reinstall</t>
  </si>
  <si>
    <t>Remove fibreboard from ceiling</t>
  </si>
  <si>
    <t>New lath and plaster ceiling</t>
  </si>
  <si>
    <t>Steam off artex finish to walls</t>
  </si>
  <si>
    <t>Allow to splice repair to skirting as per Architects specification</t>
  </si>
  <si>
    <t>Remove panel above WC door</t>
  </si>
  <si>
    <t>Allow to repair underlying structure of timber panels as per Architects specification</t>
  </si>
  <si>
    <t>Remove fibreboard panel above doors into WC</t>
  </si>
  <si>
    <t>WC at Ground Floor</t>
  </si>
  <si>
    <t>Allow to repair wall plaster finish after artex/wallpaper removal</t>
  </si>
  <si>
    <t>Refurbish existing timber steps and existing carriage/stringer to WC at Ground Floor level</t>
  </si>
  <si>
    <t>50 x 50mm treated softwood to stringer</t>
  </si>
  <si>
    <t>Decorate timber steps</t>
  </si>
  <si>
    <t>Reinstall quarry tile cill at Window W12 in WC ground floor</t>
  </si>
  <si>
    <t>Remove the brace to top of door and move to rear of the door</t>
  </si>
  <si>
    <t>Resin repair to timber window</t>
  </si>
  <si>
    <t>Repair splits in panels below the window</t>
  </si>
  <si>
    <t>Repair splits in timber panelling to the reveals of the windows and joints</t>
  </si>
  <si>
    <t>Carefully remove and safely store the timber panelling on the north-east (roadside) wall</t>
  </si>
  <si>
    <t>Resin repairs to 6 no timber panels</t>
  </si>
  <si>
    <t>Allow to repair panel to the right hand bay</t>
  </si>
  <si>
    <t>Repair panels along central post</t>
  </si>
  <si>
    <t>Resin repair to top central vertical timber on left hand panel</t>
  </si>
  <si>
    <t>Resin repair to fireplace</t>
  </si>
  <si>
    <t>Remove existing floorboards and store on site</t>
  </si>
  <si>
    <t>Remove detritus from between floor joists</t>
  </si>
  <si>
    <t>Carefully remove the existing fibreboard ceiling between the joists</t>
  </si>
  <si>
    <t>Existing Barbershop (New Reception)</t>
  </si>
  <si>
    <t>Allow for patch repair of the existing ceiling</t>
  </si>
  <si>
    <t>Existing Council Office (Council Chamber)</t>
  </si>
  <si>
    <t>Allow for suspension plaster repairs to 5 no bays of existing ceiling</t>
  </si>
  <si>
    <t>Replaster to ceilings</t>
  </si>
  <si>
    <t>Existing Council Office (Chamber Chamber)</t>
  </si>
  <si>
    <t>Remove wall and soffit plaster to a sound line adjacent to W4 retaining the existing 2 no. fleur de lis</t>
  </si>
  <si>
    <t>in position</t>
  </si>
  <si>
    <t>Allow for repair of the existing wall to be agreed with Structural Engineer</t>
  </si>
  <si>
    <t>Remove existing cracked bricks</t>
  </si>
  <si>
    <t>Repoint stone to hearth and rebed existing hearth stones with lime mortar</t>
  </si>
  <si>
    <t>Patch repair plaster to ceilings</t>
  </si>
  <si>
    <t>Refurbish existing timber floor</t>
  </si>
  <si>
    <t>Remove existing wall panelling to wall adjacent to staircase and store on site</t>
  </si>
  <si>
    <t>Remove carpet within Office 1 and retain on site</t>
  </si>
  <si>
    <t>Re-install floorboards in current position</t>
  </si>
  <si>
    <t>Reinstall carpet floor finish</t>
  </si>
  <si>
    <t>Supply and install rubber threshold ramp to facilitate wheelchair access</t>
  </si>
  <si>
    <t>Existing Council Chamber (Meeting Room)</t>
  </si>
  <si>
    <t>Existing Council Office (Meeting Room)</t>
  </si>
  <si>
    <t>Remove loose terracotta skirting tiles and store on site</t>
  </si>
  <si>
    <t>Remove existing timber wall panelling and store on site for later re-use</t>
  </si>
  <si>
    <t>Reinstall Window Boards to window W8; as per Architects specifications</t>
  </si>
  <si>
    <t>Remove existing fibreboard panels to ceiling</t>
  </si>
  <si>
    <t>130mm wide pine floorboards to match existing where walls have been removed</t>
  </si>
  <si>
    <t>Steam off artex to ceiling and dispose off site</t>
  </si>
  <si>
    <t>Remove rawl plugs on street side wall</t>
  </si>
  <si>
    <t>Existing Tea-point at Ground Floor</t>
  </si>
  <si>
    <t>Remove boxed out conduits for services</t>
  </si>
  <si>
    <t>Remove plasterboard ceiling</t>
  </si>
  <si>
    <t>Remove existing quarry tile floor finish</t>
  </si>
  <si>
    <t>3mm Charcoal finish throughout tea-point and new build</t>
  </si>
  <si>
    <t>Allow for opening up the existing floor adjacent to window W5</t>
  </si>
  <si>
    <t>Town Clerk's Office</t>
  </si>
  <si>
    <t>Steam off artex to walls and dispose off site</t>
  </si>
  <si>
    <t>Remove brown paper stuffing to flue</t>
  </si>
  <si>
    <t>Remove plasterboard to wall and store on site</t>
  </si>
  <si>
    <t>Town Clerks Office</t>
  </si>
  <si>
    <t>Tidy existing plaster repairs around moulded beam along W17</t>
  </si>
  <si>
    <t>Refurbish the floorboards to match rest of floor</t>
  </si>
  <si>
    <t>Remove fibreboard soffit to bay window</t>
  </si>
  <si>
    <t>Remove overboarding between two offices</t>
  </si>
  <si>
    <t>Repair underlying plaster at wall between two offices</t>
  </si>
  <si>
    <t>Allow for ceiling plaster suspension repairs</t>
  </si>
  <si>
    <t>1st Floor Corridor</t>
  </si>
  <si>
    <t>Remove existing curtain rail in W25</t>
  </si>
  <si>
    <t>1st Floor cleaners cupboard</t>
  </si>
  <si>
    <t>Remove metal plate screwed to door and make timber good</t>
  </si>
  <si>
    <t>Make good 4 nr holes to door</t>
  </si>
  <si>
    <t>Existing First Floor WC</t>
  </si>
  <si>
    <t>Allow for investigation of floor</t>
  </si>
  <si>
    <t>Marmoleum floor finish complete with coved skirting</t>
  </si>
  <si>
    <t>Existing First Floor Tea-Point</t>
  </si>
  <si>
    <t>Remove timber panel above door</t>
  </si>
  <si>
    <t>Remove timber board that is infilling a framed opening in the wall and dispose</t>
  </si>
  <si>
    <t>Remove fibreboard panels to ceiling</t>
  </si>
  <si>
    <t>Repair existing ceiling with suspension repairs</t>
  </si>
  <si>
    <t>Install Floor finish</t>
  </si>
  <si>
    <t>Take up existing timber flooring and dispose off site</t>
  </si>
  <si>
    <t>Refurbish existing steps</t>
  </si>
  <si>
    <t>Cellar</t>
  </si>
  <si>
    <t>Remove Supalux ceiling</t>
  </si>
  <si>
    <t>100mm Rockwool Flexi installed on 38 x 38mm treated SW battens</t>
  </si>
  <si>
    <t>MF5 Gypframe to joists</t>
  </si>
  <si>
    <t>10mm thick Fermacell board (2 layers within measure)</t>
  </si>
  <si>
    <t>Tape and joint new ceiling</t>
  </si>
  <si>
    <t>W20 (include insect mesh installation)</t>
  </si>
  <si>
    <t>W28 (include insect mesh installation)</t>
  </si>
  <si>
    <t>W29 (include insect mesh installation)</t>
  </si>
  <si>
    <t>Loft</t>
  </si>
  <si>
    <t>Clear loft of all failed torching and detritus</t>
  </si>
  <si>
    <t>130 x 50mm joists to loft space</t>
  </si>
  <si>
    <t>18mm WBP to loft space</t>
  </si>
  <si>
    <t>Internal Drainage</t>
  </si>
  <si>
    <t>Build up existing manholes including all required earthwork support, temporary diversion, reconnections,</t>
  </si>
  <si>
    <t>and all associated builders works</t>
  </si>
  <si>
    <t>Double sealed manhole covers with brass frames and frames to manholes internally</t>
  </si>
  <si>
    <t>CAT timberline 2/22 Antique brass at floor junctions</t>
  </si>
  <si>
    <t>Alter existing window opening down to form opening in 1st floor office for glazed screen; make</t>
  </si>
  <si>
    <t>Existing Tea-Point at Ground Floor</t>
  </si>
  <si>
    <t>100mm thick Kingspan Kooltherm K7 insulation in between rafters</t>
  </si>
  <si>
    <t>Extra over for thinning plasterboard locally to accommodate steel frame</t>
  </si>
  <si>
    <t>Fascia; 25mm thick Softwood Fascia board</t>
  </si>
  <si>
    <t>Chimney</t>
  </si>
  <si>
    <t>Remove vegetation from all chimneys and brickwork</t>
  </si>
  <si>
    <t>Remove cowl from chimney CH4</t>
  </si>
  <si>
    <t>Repoint all chimneys</t>
  </si>
  <si>
    <t>Supply and install Roll top from Hepworth Terracotta to Chimney CH4</t>
  </si>
  <si>
    <t>Cast Iron OG Gutter in black; profile to match existing (including all junctions, turns stop ends etc.</t>
  </si>
  <si>
    <t>Allow to retain all existing ceilings underneath</t>
  </si>
  <si>
    <t>Install new battens and counter battens to match existing with new breather membrane</t>
  </si>
  <si>
    <t>Lead soakers at abutments as required</t>
  </si>
  <si>
    <t>Code 5 lead flashing dressed under breather membrane and over tilting fillet</t>
  </si>
  <si>
    <t>Code 5 lead flashing dressed at Northeast elevation</t>
  </si>
  <si>
    <t>Vertical tile hanging; 3 courses at Northeast elevation</t>
  </si>
  <si>
    <t>Hanging tiles</t>
  </si>
  <si>
    <t>Replace damaged tiles on the north-east elevation of inner courtyard</t>
  </si>
  <si>
    <t>South west (rear garden) install top course of tiles with Code 5 lead flashing over</t>
  </si>
  <si>
    <t>Any intrusive groundworks associated with the proposed development will be monitored by an</t>
  </si>
  <si>
    <t>experienced archaeologist. Any mechanical excavator used for excavation of material above undisturbed</t>
  </si>
  <si>
    <t>natural geology will be fitted with a toothless grading/ditching bucket of suitable width wherever practical.</t>
  </si>
  <si>
    <t>All excavations and plant movements undertaken by the groundworks contractor will be carried out with</t>
  </si>
  <si>
    <t>due regard for the potential to encounter archaeological remains</t>
  </si>
  <si>
    <t>Where intrusive groundworks reveal archaeological remains, adequate time will be made available for</t>
  </si>
  <si>
    <t>appropriate archaeological investigation by hand (taking site health and safety into account) in order to</t>
  </si>
  <si>
    <t xml:space="preserve"> identify and record the remains, as far as possible within the limits of the works, to recover appropriate</t>
  </si>
  <si>
    <t xml:space="preserve"> archaeological and environmental evidence. All work will be carried out in accordance with the ESCC</t>
  </si>
  <si>
    <t>Sussex Archaeological Standards (ESCC et al 2019), the relevant standards and guidance documents of</t>
  </si>
  <si>
    <t>the Chartered Institute for Archaeologists (CIfA 2014a; 2014b).</t>
  </si>
  <si>
    <t>Reduce ground level to ramps to formation level and cart away waste</t>
  </si>
  <si>
    <t>Install brick edging as indicated on the detailed drawings</t>
  </si>
  <si>
    <t>Install bullet light fitting and associated armoured cabling into brick kerbs</t>
  </si>
  <si>
    <t>Install 150mm well compacted MOT type 3 to ramps</t>
  </si>
  <si>
    <t>Install 50mm soft sand blinding</t>
  </si>
  <si>
    <t>Install new ramps/slopes as shown in drawing 10205/13 with brick paver finish to match existing. Ensure joints are flush.</t>
  </si>
  <si>
    <t>Install polyester powder coated, galvanised steel handrails painted black as detailed in the drawing</t>
  </si>
  <si>
    <t>Install lighting to passages between museum and arbour</t>
  </si>
  <si>
    <t>Clear out gully to south-east elevation</t>
  </si>
  <si>
    <t>Carefully remove existing pavers from the inner courtyard and set aside for reuse</t>
  </si>
  <si>
    <t>Form subbase to falls as indicated on drawings 10205/5 and 10205/13</t>
  </si>
  <si>
    <t>Install existing retained pavers</t>
  </si>
  <si>
    <t>Install 3no. light fittings within the well with associated armoured cabling</t>
  </si>
  <si>
    <t>Allow for removal and re-installation of existing steel grating. Redecorate.</t>
  </si>
  <si>
    <t>Ramps to rear</t>
  </si>
  <si>
    <t>Inner Courtyard Area</t>
  </si>
  <si>
    <t>Entrance Courtyard Area</t>
  </si>
  <si>
    <t>Following the removal of the existing paving, supply and install 250mm MOT type 3 (no fines) subbase</t>
  </si>
  <si>
    <t>as indicated Supply. Note: CBR to be confirmed following lifting of existing paving</t>
  </si>
  <si>
    <t>Supply and install new permeable Victorian Red Multi Pavers paving as indicated on drawing 10205/04</t>
  </si>
  <si>
    <t>on 50mm grit sand bedding</t>
  </si>
  <si>
    <t>Works to Well</t>
  </si>
  <si>
    <t>Garden</t>
  </si>
  <si>
    <t>New permeable paving slabs laid to falls as required</t>
  </si>
  <si>
    <t>Excavate for subbase</t>
  </si>
  <si>
    <t>Kerbing / edging to edge as required</t>
  </si>
  <si>
    <t>Courtyard area at High Street</t>
  </si>
  <si>
    <t>Page 8/1</t>
  </si>
  <si>
    <t>Page 8/2</t>
  </si>
  <si>
    <t>Page 8/3</t>
  </si>
  <si>
    <t>Page 2/1</t>
  </si>
  <si>
    <t>Page 2/2</t>
  </si>
  <si>
    <t>Page 2/3</t>
  </si>
  <si>
    <t>Page 2/4</t>
  </si>
  <si>
    <t>Page 2/5</t>
  </si>
  <si>
    <t>Page 2/6</t>
  </si>
  <si>
    <t>Page 2/7</t>
  </si>
  <si>
    <t>Page 2/8</t>
  </si>
  <si>
    <t>Page 2/9</t>
  </si>
  <si>
    <t>Page 2/10</t>
  </si>
  <si>
    <t>Page 2/11</t>
  </si>
  <si>
    <t>Page 2/12</t>
  </si>
  <si>
    <t>Page 2/13</t>
  </si>
  <si>
    <t>Realignment of timber panelling as per Architects specification to the following areas</t>
  </si>
  <si>
    <t>New wade linear slot drain 100mm deep</t>
  </si>
  <si>
    <t>New wade linear slot drain 50mm deep</t>
  </si>
  <si>
    <t>Alter drainage gullies to new position to suit roof</t>
  </si>
  <si>
    <t>Remove existing first floor walls in the community area</t>
  </si>
  <si>
    <t>Scabble existing screed in utility/tea-point by a nominal depth of 30mm</t>
  </si>
  <si>
    <t>Remove existing heating installation</t>
  </si>
  <si>
    <t>Remove all existing electrical cabling from site.</t>
  </si>
  <si>
    <t>Allow for the removal of the existing redundant pipework in the cellar</t>
  </si>
  <si>
    <t>Allowance to lift the existing floor finish</t>
  </si>
  <si>
    <t>Remove existing step/fold out ramp at door D3d and remove from site.</t>
  </si>
  <si>
    <t>Remove cementitious render to brick structure adjacent to bottom of chimney stack to se elevation</t>
  </si>
  <si>
    <t>Remove cementitious render from the inglenook fireplace in the community office</t>
  </si>
  <si>
    <t>Allow for all opening up works as indicated on Architects &amp; Engineers drawings and specifications</t>
  </si>
  <si>
    <t>Remove block floor boarding</t>
  </si>
  <si>
    <t>Page 7/</t>
  </si>
  <si>
    <t>Page 7/1</t>
  </si>
  <si>
    <t>Page 7/2</t>
  </si>
  <si>
    <t>Page 7/3</t>
  </si>
  <si>
    <t>Page 7/4</t>
  </si>
  <si>
    <t>Page 7/5</t>
  </si>
  <si>
    <t>Page 7/6</t>
  </si>
  <si>
    <t>Page 1/</t>
  </si>
  <si>
    <t>Page 5/</t>
  </si>
  <si>
    <t>Page 5/1</t>
  </si>
  <si>
    <t>Page 5/2</t>
  </si>
  <si>
    <t>Page 5/3</t>
  </si>
  <si>
    <t>Page 5/4</t>
  </si>
  <si>
    <t>Polymer concrete topping</t>
  </si>
  <si>
    <t>Painting to general areas</t>
  </si>
  <si>
    <t>Page 3/</t>
  </si>
  <si>
    <t>Allowance to either clean / repair existing flooring within</t>
  </si>
  <si>
    <t>Page 3/1</t>
  </si>
  <si>
    <t>Page 3/2</t>
  </si>
  <si>
    <t>Page 3/3</t>
  </si>
  <si>
    <t>Cupboard to teapoint</t>
  </si>
  <si>
    <t>Teapoint units and appliances</t>
  </si>
  <si>
    <t>Appliances to teapoint (Fridge / cooker / dishwasher)</t>
  </si>
  <si>
    <t>Page 4/</t>
  </si>
  <si>
    <t>Page 4/1</t>
  </si>
  <si>
    <t>Allow for Tie down straps to Engineers details</t>
  </si>
  <si>
    <t>Allow for skirting board throughout as indicated in Architects specification</t>
  </si>
  <si>
    <t>The following undefined contingency sum is to be included within the tender:</t>
  </si>
  <si>
    <t>Contingency</t>
  </si>
  <si>
    <t>To Collection</t>
  </si>
  <si>
    <t>To General Summary</t>
  </si>
  <si>
    <t>Tender Notes</t>
  </si>
  <si>
    <t xml:space="preserve">Note the following document is to be read in conjunction with all other design documents and </t>
  </si>
  <si>
    <t>preliminary sections of this tender. A site visit should be made to establish a full understanding</t>
  </si>
  <si>
    <t>of the scope.</t>
  </si>
  <si>
    <t>The Contractor should insert and allow for here any additional items that are identified within the</t>
  </si>
  <si>
    <t>tender documents but may not have a specific heading within this document</t>
  </si>
  <si>
    <t>The Contractor may be asked to provide a full breakdown of the costs inserted in this document</t>
  </si>
  <si>
    <t>and should be able to provide such on request by the employer</t>
  </si>
  <si>
    <t xml:space="preserve">Any electronic document provided as part of the tender is used at the contractors own </t>
  </si>
  <si>
    <t>risk. All responsibility for formulas, links, carrying forward etc. are the contractors and</t>
  </si>
  <si>
    <t>should be checked for errors before submitting</t>
  </si>
  <si>
    <t>The tender pricing schedule has been broadly produced in line with the summary headings set out</t>
  </si>
  <si>
    <t>within NRM 2, however the NRM 2 method of measurement has not been fully adopted for the</t>
  </si>
  <si>
    <t>Tenderers are required to include the following provisional daywork allowances within</t>
  </si>
  <si>
    <t xml:space="preserve"> their tender. Where requested tenderers shall enter the % addition and the sum</t>
  </si>
  <si>
    <t>generated shall be carried into the total column as part of the tender:</t>
  </si>
  <si>
    <t>LABOUR</t>
  </si>
  <si>
    <t>Contractor to enter % addition to the prime cost of labour for daywork to cover attendance,</t>
  </si>
  <si>
    <t>MATERIALS</t>
  </si>
  <si>
    <t>OVERHEADS AND PROFIT</t>
  </si>
  <si>
    <t>Contractor to enter here % rate for mark-up to cover overheads and profit on the prime</t>
  </si>
  <si>
    <t>cost of variations and additional works instructed during the course of the contract.</t>
  </si>
  <si>
    <t>Note that this percentage will be used by the Quantity Surveyor for the purpose of valuing</t>
  </si>
  <si>
    <t>and agreeing the cost of variation additions and omissions as part of the final account.</t>
  </si>
  <si>
    <t xml:space="preserve">Tenderers are required to take note of the following </t>
  </si>
  <si>
    <t>The following document is a pricing schedule that must be completed in full within</t>
  </si>
  <si>
    <t>your tender return. Note - THIS IS NOT A BILL OF QUANTITIES and all quantities are to be checked as part of the tender.</t>
  </si>
  <si>
    <t>The tender pricing schedule is not intended to be an exhaustive description of the works and the</t>
  </si>
  <si>
    <t>contractor is to include for any other items detailed within the tender documents</t>
  </si>
  <si>
    <t xml:space="preserve">Where reference is made to a Specification clause in the description of an item, this does not </t>
  </si>
  <si>
    <t>limit the item to this clause only, other relevant specification clauses and drawings may apply</t>
  </si>
  <si>
    <t>General Pricing</t>
  </si>
  <si>
    <t>Tenderers are required to fully check the tender pricing schedule and be satisfied that the tender sum to be submitted on the Form of Tender has been checked for arithmetic and formula errors. Tenderers must fully check and ensure that the notes, forming part of the tender pricing schedule and within each section are fully considered as part of the submission.</t>
  </si>
  <si>
    <t>Where provisional quantities have been indicated within the tender pricing schedule the quantities are to subject to remeasure once the extent has been defined</t>
  </si>
  <si>
    <t>Where tenderers need to include provisional sums within their tender please annotate them clearly as  ‘Contractor Provisional Sum’ to assist in the review process. They are deemed to be treated as being the nett cost of the work for the purpose of evaluating overheads and profit additions.</t>
  </si>
  <si>
    <t>Daywork rates to be included within the tender are deemed to be the prime cost of labour, plant and materials.</t>
  </si>
  <si>
    <t>11.1 Contingency</t>
  </si>
  <si>
    <t>Provisional allowance for prime cost of labour based on the prime cost of labour based on the rates scheduled below</t>
  </si>
  <si>
    <t>%</t>
  </si>
  <si>
    <t>Groundworker</t>
  </si>
  <si>
    <t>Bricklayer</t>
  </si>
  <si>
    <t>Stonemason</t>
  </si>
  <si>
    <t>Carpenter</t>
  </si>
  <si>
    <t>Window fitter</t>
  </si>
  <si>
    <t>Decorator</t>
  </si>
  <si>
    <t>General labourer</t>
  </si>
  <si>
    <t>Rate Only</t>
  </si>
  <si>
    <t>preliminaries, overheads and profit with sum carried into tender.</t>
  </si>
  <si>
    <t>per hour</t>
  </si>
  <si>
    <t>Electrician</t>
  </si>
  <si>
    <t>Plumber</t>
  </si>
  <si>
    <t>Trade foreman</t>
  </si>
  <si>
    <t>Tiler</t>
  </si>
  <si>
    <t>Floor layer</t>
  </si>
  <si>
    <t>Provisional allowance for prime cost of materials used in dayworks</t>
  </si>
  <si>
    <t>PLANT</t>
  </si>
  <si>
    <t>Provisional allowance for prime plant of materials used in dayworks</t>
  </si>
  <si>
    <t>RATE ONLY</t>
  </si>
  <si>
    <t>Page 9/1</t>
  </si>
  <si>
    <t>£</t>
  </si>
  <si>
    <t>Schedule of Labour Rates (Prime Cost)</t>
  </si>
  <si>
    <t>Trade labourer</t>
  </si>
  <si>
    <t>Roofer / Leadworker</t>
  </si>
  <si>
    <t>Electricians / Plumbers mate</t>
  </si>
  <si>
    <t>Element Total</t>
  </si>
  <si>
    <t>Section Total</t>
  </si>
  <si>
    <t>TENDER SUM TO FORM OF TENDER</t>
  </si>
  <si>
    <t>Main Contractors Overheads and Profit</t>
  </si>
  <si>
    <t>Subtotal</t>
  </si>
  <si>
    <t>Main Contractors Preliminaries &amp; General Conditions</t>
  </si>
  <si>
    <t xml:space="preserve">Dayworks </t>
  </si>
  <si>
    <t>Provisional Sums / PC Sums / Provisional Quantities</t>
  </si>
  <si>
    <t>For the purposes of this tender and for all PC Sums are deemed to be the nett cost of the work item with overheads and profit being added on to these items on the tender summary.</t>
  </si>
  <si>
    <t>For the purposes of this tender and for all pre-listed Provisional Sums in section 10 are deemed to be include the nett cost of the work, attendances, preliminaries and overheads and profit.</t>
  </si>
  <si>
    <t>Specific Considerations</t>
  </si>
  <si>
    <t xml:space="preserve">We list below elements of the project that we urge tenderers to give consideration to as part of the </t>
  </si>
  <si>
    <t>submission</t>
  </si>
  <si>
    <t>-</t>
  </si>
  <si>
    <t>Grade 2 listed building</t>
  </si>
  <si>
    <t>15th century structures and shell</t>
  </si>
  <si>
    <t>Preventing water ingress during the works</t>
  </si>
  <si>
    <t xml:space="preserve">Working on the high street adjacent to busy road </t>
  </si>
  <si>
    <t>Close working proximity to the general public</t>
  </si>
  <si>
    <t>Temporary propping of existing structures</t>
  </si>
  <si>
    <t>Integrating new finishes with old existing finishes</t>
  </si>
  <si>
    <t xml:space="preserve">Irregular existing walls, floors and structures </t>
  </si>
  <si>
    <t>Archaeological watching brief during excavations (WSI to be confirmed)</t>
  </si>
  <si>
    <t>Dayworks</t>
  </si>
  <si>
    <t xml:space="preserve">Provisional Sums </t>
  </si>
  <si>
    <t>1.1  Excavation</t>
  </si>
  <si>
    <t>1.2 Ground Floor Construction</t>
  </si>
  <si>
    <t>Heading</t>
  </si>
  <si>
    <t>1.2</t>
  </si>
  <si>
    <t>2.1</t>
  </si>
  <si>
    <t>2.2</t>
  </si>
  <si>
    <t>2.3</t>
  </si>
  <si>
    <t>2.4</t>
  </si>
  <si>
    <t>2.5</t>
  </si>
  <si>
    <t>2.6</t>
  </si>
  <si>
    <t>2.7</t>
  </si>
  <si>
    <t>2.8</t>
  </si>
  <si>
    <t>2.9</t>
  </si>
  <si>
    <t>3.1</t>
  </si>
  <si>
    <t>3.2</t>
  </si>
  <si>
    <t>3.3</t>
  </si>
  <si>
    <t>5.1</t>
  </si>
  <si>
    <t>5.2</t>
  </si>
  <si>
    <t>5.3</t>
  </si>
  <si>
    <t>5.4</t>
  </si>
  <si>
    <t>7.1</t>
  </si>
  <si>
    <t>7.2</t>
  </si>
  <si>
    <t>8.1</t>
  </si>
  <si>
    <t>Excavation</t>
  </si>
  <si>
    <t>Ground Floor Construction</t>
  </si>
  <si>
    <t>Frame</t>
  </si>
  <si>
    <t>Upper Floors</t>
  </si>
  <si>
    <t>Roof</t>
  </si>
  <si>
    <t>Stairs and Ramps</t>
  </si>
  <si>
    <t>External Walls</t>
  </si>
  <si>
    <t>Windows and External Doors</t>
  </si>
  <si>
    <t>Internal Walls and Partitions</t>
  </si>
  <si>
    <t>General Joinery</t>
  </si>
  <si>
    <t>Walls</t>
  </si>
  <si>
    <t>Floors</t>
  </si>
  <si>
    <t>Ceilings</t>
  </si>
  <si>
    <t>Mechanical Services</t>
  </si>
  <si>
    <t>Sanitation Services</t>
  </si>
  <si>
    <t>Electrical Services</t>
  </si>
  <si>
    <t>Builders Work in Connection with Services</t>
  </si>
  <si>
    <t>Demolitions and Alteration Work</t>
  </si>
  <si>
    <t>Repairs to Existing Services</t>
  </si>
  <si>
    <t>8.2</t>
  </si>
  <si>
    <t>8.3</t>
  </si>
  <si>
    <t>8.4</t>
  </si>
  <si>
    <t>Site Preparation Works</t>
  </si>
  <si>
    <t>Roads Paths and Pavings</t>
  </si>
  <si>
    <t>External Drainage</t>
  </si>
  <si>
    <t>10</t>
  </si>
  <si>
    <t>11</t>
  </si>
  <si>
    <t>12</t>
  </si>
  <si>
    <t>13</t>
  </si>
  <si>
    <t>Allow for steel lintels as per Engineers design</t>
  </si>
  <si>
    <t>Allow for timber lintels as per Engineers design</t>
  </si>
  <si>
    <t>Allowance for French drainage in courtyard due to creating level thresholds details as per Architects and Engineers drawings</t>
  </si>
  <si>
    <t>Remove all existing crazy paving and subbase and dispose off site</t>
  </si>
  <si>
    <t>Brick up existing doorway; install lath and plaster to make good each side</t>
  </si>
  <si>
    <t>Form new opening around corner; install lintel; make good structure and finishes disturbed</t>
  </si>
  <si>
    <t>good masonry disturbed</t>
  </si>
  <si>
    <t>Remove Redundant Gulley to courtyard, include for grubbing up and cutting out as required, cut back</t>
  </si>
  <si>
    <t xml:space="preserve">pipe as per Engineers specification, drain contaminated pipe and  dispose contaminated soil and </t>
  </si>
  <si>
    <t>Remove existing stair runner</t>
  </si>
  <si>
    <t>Remove fibreboard soffit to under stairs cupboard to assess existing stair structural issues</t>
  </si>
  <si>
    <t>Remove existing floor boards on quarter landing of existing main stairs and allow strengthening works</t>
  </si>
  <si>
    <t>Steam off existing embossed wallpaper</t>
  </si>
  <si>
    <t>Carefully remove existing steps</t>
  </si>
  <si>
    <t>Carefully remove existing quarry tile cill to window W12</t>
  </si>
  <si>
    <t>Existing Barbershop</t>
  </si>
  <si>
    <t>Remove tape used to seal gaps in the fielded panels</t>
  </si>
  <si>
    <t>Cut out 6 no bricks that have deteriorated and dispose off site</t>
  </si>
  <si>
    <t>Remove cementitious pointing to fireplace</t>
  </si>
  <si>
    <t>Remove fibreboard to the top of timber panelling</t>
  </si>
  <si>
    <t>Remove failed plaster on ceiling above fireplace</t>
  </si>
  <si>
    <t>Remove existing carpet finishes and dispose off site</t>
  </si>
  <si>
    <t>Steam off existing embossed wallpaper to ceiling</t>
  </si>
  <si>
    <t>Defrasse to below wall separating meeting room and multi use room</t>
  </si>
  <si>
    <t>Carefully remove existing cill to window W8</t>
  </si>
  <si>
    <t>Steam off existing woodchip wallpaper</t>
  </si>
  <si>
    <t>Remove existing services pattress</t>
  </si>
  <si>
    <t>Remove existing plastic stair nosing from beam protruding through floor</t>
  </si>
  <si>
    <t>Remove existing failed repair to plaster above beam by bay window W25 and make good</t>
  </si>
  <si>
    <t>Remove existing sanitary ware</t>
  </si>
  <si>
    <t>Remove existing floor finishes and dispose off site</t>
  </si>
  <si>
    <t>Remove cupboards, sinks and any associated pipework and dispose</t>
  </si>
  <si>
    <t>Remove vegetation growth to external steps</t>
  </si>
  <si>
    <t>Repair hanging tiles on south-west elevation</t>
  </si>
  <si>
    <t>Repair hanging tiles on south-east elevation</t>
  </si>
  <si>
    <t>General allowance for minor localised repairs / cleaning of existing roof beyond detailed repairs scheduled separately</t>
  </si>
  <si>
    <t>General allowance for minor localised repairs / cleaning of existing brickwork / façade beyond detailed repairs scheduled separately</t>
  </si>
  <si>
    <t>Resin repair to existing timber panelling</t>
  </si>
  <si>
    <t>Allow for replacement of missing beads to the panels</t>
  </si>
  <si>
    <t>Allow for suspension repairs to the existing ceiling</t>
  </si>
  <si>
    <t>Repair existing ceiling where partitions have been removed</t>
  </si>
  <si>
    <t>Ceiling suspension repairs to ceilings</t>
  </si>
  <si>
    <t>Repair skeling where pipework is removed</t>
  </si>
  <si>
    <t>Remove and set aside hogsback ridge tiles, store on site for later re-use</t>
  </si>
  <si>
    <t>Remove partitions in the existing meeting/utility/tea-point</t>
  </si>
  <si>
    <t>Remove existing battens, counter battens, felt and all other subbase and dispose off site, include for</t>
  </si>
  <si>
    <t>Allow for removal of existing lead to roof and dispose off site</t>
  </si>
  <si>
    <t>Remove existing cast iron gutter to flat roof areas and set aside for later refitting</t>
  </si>
  <si>
    <t>Remove existing uPVC rainwater goods to flat roofs and dispose</t>
  </si>
  <si>
    <t>Remove damaged existing battens and counter battens to vertical tile area</t>
  </si>
  <si>
    <t>Remove existing bottom 2 rows of North east elevation</t>
  </si>
  <si>
    <t>Retain existing CCTV installation, will require removal periodically</t>
  </si>
  <si>
    <t>Remove existing, cupboards, worktop and sink from 1st floor kitchen</t>
  </si>
  <si>
    <t>Remove existing fascia as indicated on Architects drawings</t>
  </si>
  <si>
    <t>New lath and plaster to walls as per Architects specification to the following areas</t>
  </si>
  <si>
    <t>Full height wall tile finish as specified including all associated grouting, adhesives, trims and cuts etc.</t>
  </si>
  <si>
    <t>Apply lime plaster finish to inglenook fireplace as indicated on drawings</t>
  </si>
  <si>
    <t>Ceramic tiling to kitchen and ambulant unisex WC supply of tiles p.c. sum of</t>
  </si>
  <si>
    <t>Existing Barbershop (New reception)</t>
  </si>
  <si>
    <t>Reinstall floorboards previously removed</t>
  </si>
  <si>
    <t>Reinstall terracotta skirting tiles with Seciltek cal tile adhesive</t>
  </si>
  <si>
    <t>Rub down existing floorboards and refinish including finishing new boards - meeting room only</t>
  </si>
  <si>
    <t>42.5mm insulated plasterboard and skimcoat to new roof build-up</t>
  </si>
  <si>
    <t>Plain clay Hogback ridge to match existing on mortar bed</t>
  </si>
  <si>
    <t>Airtrack F25 Fascia vent providing 25mm strip continuous ventilation</t>
  </si>
  <si>
    <t>Cast iron Rainwater pipe to match existing including connections, brackets and fittings</t>
  </si>
  <si>
    <t>Install 100mm thick Thermafleece Cosy Wool, maintain 50mm void between insulation and joist to existing roofs</t>
  </si>
  <si>
    <t>Galvanised wire netting 25 x 25mm holes to underside of insulation with timber packers to underside of rafters</t>
  </si>
  <si>
    <t>In line Keymer ventilator with clay slips, breather membrane cut and nailed to batten to existing roof</t>
  </si>
  <si>
    <t>Allow for moving, extending and connecting existing RWP as required</t>
  </si>
  <si>
    <t>Install new code 7 lead to roof as detailed in drawing no 10205/15 all carried out in accordance with the</t>
  </si>
  <si>
    <t>18mm thick External grade plywood on existing timber joists</t>
  </si>
  <si>
    <t>Existing structure to be checked for suitability &amp; insure a min 50mm ventilated void</t>
  </si>
  <si>
    <t>Allow to dress lead and structure as required up at junctions with existing roof and walls</t>
  </si>
  <si>
    <t>Maintain 25mm ventilation gap at end plate/fascia</t>
  </si>
  <si>
    <t>Install new 25mm thick moulded fascia and soffit to match existing</t>
  </si>
  <si>
    <t>Allow to cut off existing eaves soffit &amp; ensure airflow to existing roof above bay windows</t>
  </si>
  <si>
    <t>New layer of fascia fixed to match existing below bay windows</t>
  </si>
  <si>
    <t>Softwood firings to existing joists</t>
  </si>
  <si>
    <t>Allow to retain existing fascia boards</t>
  </si>
  <si>
    <t>Purchase and install into position folding ramp for wheelchair disabled access including</t>
  </si>
  <si>
    <t>Allow for strengthening works to roof void access stairs</t>
  </si>
  <si>
    <t>Repair existing loose newel post</t>
  </si>
  <si>
    <t>Resin repair to existing treads where necessary and reinstall</t>
  </si>
  <si>
    <t>Install 1200mmlong CAT BN( brass nosing's)</t>
  </si>
  <si>
    <t>Repoint existing stone wall as set out in masonry specification</t>
  </si>
  <si>
    <t>Repoint existing brick wall as set out in masonry specification</t>
  </si>
  <si>
    <t>Newton 508 waterproofing membrane fixed to existing wall to manufacturers recommendations to</t>
  </si>
  <si>
    <t>Protection board against existing masonry below ground (measured in substructures)</t>
  </si>
  <si>
    <t>50mm thick Kingspan Kooltherm K12 insulation between studs</t>
  </si>
  <si>
    <t>32.5mm thick Kingspan Kooltherm insulated plasterboard</t>
  </si>
  <si>
    <t>Vertical tile hanging; re-hang removed tiles (any deficiencies to be made up with clay plain tiles as per Architects specification</t>
  </si>
  <si>
    <t>Install top course of tiles with Code 5 lead flashing to North east elevation</t>
  </si>
  <si>
    <t>Allow for additional timber studs, heads, noggins as required to new walls as per Engineers design</t>
  </si>
  <si>
    <t>Install vents to soffits of existing chimney in reception</t>
  </si>
  <si>
    <t>Repair to timber windows as per Architects schedule and Schedule of works</t>
  </si>
  <si>
    <t>Supply and install new 13.5mmth Rwd39 rated clear laminated toughened float safety glass on timber frame</t>
  </si>
  <si>
    <t>Sunflix SF20 frameless sliding or sliding stackable single glazed screen, including all ironmongery, fittings</t>
  </si>
  <si>
    <t>tracks, rails framing and sealing as required as per Architects Specification</t>
  </si>
  <si>
    <t>MP1- 4334 x 2185mm 12mm the toughened opaque glass, top &amp; floor track guide</t>
  </si>
  <si>
    <t xml:space="preserve">Existing Tea-point at Ground floor </t>
  </si>
  <si>
    <t>Lime plaster to internal face of existing courtyard wall</t>
  </si>
  <si>
    <t>215mm thick piers internally to Community area as per Engineers details</t>
  </si>
  <si>
    <t>Lightweight plaster finish to walls</t>
  </si>
  <si>
    <t>12.5mm thick Fermacell board fixed to existing studs skim joints Intumescent sealant as abutments</t>
  </si>
  <si>
    <t>10mm cementitious render board externally</t>
  </si>
  <si>
    <t>Self coloured silicone render to existing render board</t>
  </si>
  <si>
    <t>New treated timber battens to support retained panelling</t>
  </si>
  <si>
    <t>Install 6 no bricks to match existing at area of wall of deteriorated bricks</t>
  </si>
  <si>
    <t>Tooting in replacement bricks to match surrounding</t>
  </si>
  <si>
    <t>Replaster walls with lathe and plaster as per Architects details</t>
  </si>
  <si>
    <t>Refurbish and clean timber panelling and refit</t>
  </si>
  <si>
    <t>Tooting in of brickwork</t>
  </si>
  <si>
    <t>Protect damaged mirror reveal</t>
  </si>
  <si>
    <t>Make good failed plaster above beam and plaster in front of tea point</t>
  </si>
  <si>
    <t>Allow for plaster repairs where chip paper is removed</t>
  </si>
  <si>
    <t>38 x 75mm sw C16 intermediate/noggins plate</t>
  </si>
  <si>
    <t>Extra over for connections to existing walls and making good</t>
  </si>
  <si>
    <t>Single Door (4-8-4) toughened opaque double glazing from "Original Glass Company" on hardwood frame</t>
  </si>
  <si>
    <t>as per Architects details</t>
  </si>
  <si>
    <t>Reinstall existing door from storage into new partition, include for frame, ironmongery architrave as required</t>
  </si>
  <si>
    <t>detailed in Architects specification</t>
  </si>
  <si>
    <t>Remove existing internal doors and dispose off site</t>
  </si>
  <si>
    <t>Decorate to all doors as required as per Architects specification</t>
  </si>
  <si>
    <t>Architraves to new doors; 15 x 45mm softwood with rounded edges as per Architects details</t>
  </si>
  <si>
    <t>Skirting boards to match existing as per Architects specification; to new walls</t>
  </si>
  <si>
    <t>preparation grade Sa 2.5; two pack epoxy primer, all members and bolt assemblies to  BS 4190,</t>
  </si>
  <si>
    <t>MF7 onto existing joists</t>
  </si>
  <si>
    <t>Allow for ventilation gap of 25mm below existing structure</t>
  </si>
  <si>
    <t>Extra over for squinted abutment as per Engineers drawing H4154/02 Section A/A</t>
  </si>
  <si>
    <t>Extra over for trimming down to 100mm deep at eaves with bird mouth detail</t>
  </si>
  <si>
    <t>50mm continuous ventilated void to roof rafters</t>
  </si>
  <si>
    <t>Resited 100 x 100mm post from ground floor (post to be traditionally tenoned and pegged into ridge beam)</t>
  </si>
  <si>
    <t>North Aisle Aldershaw hand-made clay peg tiles to match existing on riven oak timber battens on breather membrane fixed to rafters with non ferrous clout nails over counter battens</t>
  </si>
  <si>
    <t>Break out existing concrete slab to Community Area</t>
  </si>
  <si>
    <t>Newton 508 membrane as detailed overlapped and dressed up the external face of the timber frame to</t>
  </si>
  <si>
    <t>500 gauge separation layer</t>
  </si>
  <si>
    <t>70mm Kingspan Kooltherm K103 insulation to floor</t>
  </si>
  <si>
    <t>Any adjustments to the tender pricing schedule should be clearly highlighted within the returned document and referenced separately</t>
  </si>
  <si>
    <t>Overheads and profit on the prime cost of dayworks is deemed to include all other preliminary, attendances, overheads and profit</t>
  </si>
  <si>
    <t xml:space="preserve">Defined </t>
  </si>
  <si>
    <t>The following defined provisional sums are to be included within the tender</t>
  </si>
  <si>
    <t>Staircase - Replacement of carriage and strengthening of each tread 
(JDC scope of works item 2.3.1)</t>
  </si>
  <si>
    <t>Scarfe repair to bottom of wall plate following opening up once extent of repairs established</t>
  </si>
  <si>
    <t xml:space="preserve">Strapping and associated works to secure moving existing timber beams at 1st floor to Office 1 following removal of carpets and floorboards. </t>
  </si>
  <si>
    <t>Timber repairs to the existing roof ridge, which is showing signs of distortion</t>
  </si>
  <si>
    <t>Clearance of detritus from floor void under barber shop</t>
  </si>
  <si>
    <t>Replacement of defective joists after inspecting to void under barber shop</t>
  </si>
  <si>
    <t>Breaking up of rock</t>
  </si>
  <si>
    <t>Raft foundations design ehancement following ground investigation report</t>
  </si>
  <si>
    <t>Additional works arising from connecting new extension substructures to existing</t>
  </si>
  <si>
    <t>Additional works arising from connecting new extension roof to existing</t>
  </si>
  <si>
    <t>Additional works arising from connecting new extension walls to existing</t>
  </si>
  <si>
    <t>Provision of new collars if existing posts cannot be re-used</t>
  </si>
  <si>
    <t>Additional general overhaul and repair of existing roof effected adjacent to the planned replacement works</t>
  </si>
  <si>
    <t>Overhaul and repair of existing roof timbers found defective following removal of existing tiles</t>
  </si>
  <si>
    <t>Additional cast iron RWP and gutters to replace unusable items</t>
  </si>
  <si>
    <t>Additional roof tiles to replace unusable/broken removed tiles</t>
  </si>
  <si>
    <t>Repair cracked and slipped tiles above the bay window</t>
  </si>
  <si>
    <t>Replacement fascia boards if existing is unusable</t>
  </si>
  <si>
    <t>Strengthening works to roof void access stairs</t>
  </si>
  <si>
    <t>Brick replacement / repair to chimney stacks and facades beyond defined repairs in schedule of works</t>
  </si>
  <si>
    <t>Signage Allowance</t>
  </si>
  <si>
    <t xml:space="preserve">Replacement of existing skirtings to match rooms in to new </t>
  </si>
  <si>
    <t>New timber panelling to match existing to any unsuitable items during removal</t>
  </si>
  <si>
    <t>Further making good beyond point of demolition to existing surfaces where found defective or loose following removal of existing walls</t>
  </si>
  <si>
    <t xml:space="preserve">Replacement of defective / blown plaster </t>
  </si>
  <si>
    <t>Brick replacement / repair to chimney stacks beyond defined repairs in schedule of works</t>
  </si>
  <si>
    <t>Reception desk</t>
  </si>
  <si>
    <t>Audio Visual Equipment and associated wiring</t>
  </si>
  <si>
    <t>Additional paviours to be used if removed becomes unusable</t>
  </si>
  <si>
    <t>Undefined</t>
  </si>
  <si>
    <t>The following undefined provisional sums are deemed to fall under contingency in section 12:</t>
  </si>
  <si>
    <t>Unforeseen structural works to well</t>
  </si>
  <si>
    <t>Unforeseen external drainage works</t>
  </si>
  <si>
    <t>Upgrading or diverting of existing mains services</t>
  </si>
  <si>
    <t>Additional Cellar demolition works not foreseen</t>
  </si>
  <si>
    <t>Additional unforeseen builders work in connection with services installations</t>
  </si>
  <si>
    <t>Provisional Sum</t>
  </si>
  <si>
    <t>Section 12 - Contingency</t>
  </si>
  <si>
    <t>Enhancements to services installations to increase efficiency (ASHP)</t>
  </si>
  <si>
    <t>Defined</t>
  </si>
  <si>
    <t xml:space="preserve">Repairs to underlying structures following opening up and repair works identified in JDC scope of works items 2.2 to 2.8 (Page 3) </t>
  </si>
  <si>
    <t>Remove soot build-up from inglenook fireplace. Include a provisional sum of for sample cleaning and a further for two number fireplace poultice cleaning.</t>
  </si>
  <si>
    <t>Page 13/1</t>
  </si>
  <si>
    <t>Form brick steps and landing as detailed on JDC drawings</t>
  </si>
  <si>
    <t>Garden to be reinstated and made good following the works including associated soft landscaping, shrubs and the like</t>
  </si>
  <si>
    <t>Install glass sheet; circular on plan over / into well; including support fixings</t>
  </si>
  <si>
    <t>Archaeology</t>
  </si>
  <si>
    <t>Earthwork support to edges of excavations; contractor discretion</t>
  </si>
  <si>
    <t>Working space requirements to excavations and concrete work; contractor discretion</t>
  </si>
  <si>
    <t>Collection Page</t>
  </si>
  <si>
    <t>Page 2/</t>
  </si>
  <si>
    <t>Page 2/14</t>
  </si>
  <si>
    <t>Page 2/15</t>
  </si>
  <si>
    <t>Page 2/16</t>
  </si>
  <si>
    <t>Page 2/17</t>
  </si>
  <si>
    <t>e</t>
  </si>
  <si>
    <t>Tile Hanging</t>
  </si>
  <si>
    <t>Page 3/4</t>
  </si>
  <si>
    <t>Page 7/7</t>
  </si>
  <si>
    <t>Page 7/8</t>
  </si>
  <si>
    <t>Page 7/9</t>
  </si>
  <si>
    <t>Contractor additional items</t>
  </si>
  <si>
    <t>14</t>
  </si>
  <si>
    <t>Page 12/1</t>
  </si>
  <si>
    <t>Page 12/2</t>
  </si>
  <si>
    <t>GROUP ELEMENT 12: Provisional Sums</t>
  </si>
  <si>
    <t>GROUP ELEMENT 13: Dayworks</t>
  </si>
  <si>
    <t>Page 13/</t>
  </si>
  <si>
    <t>Page 14/1</t>
  </si>
  <si>
    <t>Page  14/1</t>
  </si>
  <si>
    <t>GROUP ELEMENT 14 : Contingency</t>
  </si>
  <si>
    <t>GROUP ELEMENT 9 : Contractor Additional Items</t>
  </si>
  <si>
    <t>Contractors to enter here any additional items deemed to be required as part of the tender submission:</t>
  </si>
  <si>
    <t>Value Engineering</t>
  </si>
  <si>
    <t>Contractors to insert here as part of the tender submission potential value engineering savings from</t>
  </si>
  <si>
    <t xml:space="preserve">the current design for further consideration by the client. Note these sums are not required to be carried </t>
  </si>
  <si>
    <t>into the tender and are for information only at this stage.</t>
  </si>
  <si>
    <t>Total Potential Savings</t>
  </si>
  <si>
    <t>PSUM</t>
  </si>
  <si>
    <t>Reception desk; curved - See PROV SUMS</t>
  </si>
  <si>
    <t>Clear out detritus from floor void under barber shop joists - INCL in PROV SUMS</t>
  </si>
  <si>
    <t>Rock (provisional quantity 5%)  - INCL in PROV SUMS</t>
  </si>
  <si>
    <t>Signage allowance (Internal and External) - INCL in PROV SUMS</t>
  </si>
  <si>
    <t>Rev B</t>
  </si>
  <si>
    <t>GROUP ELEMENT 15: Addendum 01</t>
  </si>
  <si>
    <t>Addendum 01</t>
  </si>
  <si>
    <t>Group Element 1 Substructure Page 1/2 Item 1.2.H</t>
  </si>
  <si>
    <t>Group Element 1 Substructure Page 1/2 Item 1.2.I</t>
  </si>
  <si>
    <t>Group Element 1 Substructure Page 1/1 Item 1.1.J</t>
  </si>
  <si>
    <t>Group Element 1 Substructure Page 1/1 Item 1.1.L</t>
  </si>
  <si>
    <t>Indicitive screw piles carried out by specialist piling contractor to their design but as inidictive design</t>
  </si>
  <si>
    <t>shown on "E.A.R. Sheppard" drawing H4154/03; pile lengths to be determined from further geotechnical</t>
  </si>
  <si>
    <t>Breaking through obstructions</t>
  </si>
  <si>
    <t>Disposal of excavated material off site</t>
  </si>
  <si>
    <t>Delays; rig standing; Provisional Sum</t>
  </si>
  <si>
    <t>Testing of piles</t>
  </si>
  <si>
    <t>hrs</t>
  </si>
  <si>
    <t>investigation; for the purpose of tendering presume a depth of 10m</t>
  </si>
  <si>
    <t>depth</t>
  </si>
  <si>
    <t>Community area; to reduced levels where required and dispose off site; by hand as required; 300mm</t>
  </si>
  <si>
    <t>Community area: to trrenches where required and dispsoe off site; by hand as required; 300mm depth</t>
  </si>
  <si>
    <t>Surrounds to UC's</t>
  </si>
  <si>
    <t>152 x 152 x 30 UC</t>
  </si>
  <si>
    <t>175 x 250 x 10mm plate</t>
  </si>
  <si>
    <t>M16 Resin Anchors</t>
  </si>
  <si>
    <t>Reinforcement; Mild Steel sheet; Sizes as per Engineers drawings</t>
  </si>
  <si>
    <t>Reinforced Concrete Foundation; 200mm thick</t>
  </si>
  <si>
    <t>A393 mesh reinforcement to RC Slab (2 layers measured in quantity)</t>
  </si>
  <si>
    <t>Contractor to allow for obstructions casued by cobblestone/blocks forming exisitng foundationsa and</t>
  </si>
  <si>
    <t>jointing in as appropriate</t>
  </si>
  <si>
    <t>Page 15/</t>
  </si>
  <si>
    <t>Page 15/1</t>
  </si>
  <si>
    <t>Page 15/2</t>
  </si>
  <si>
    <t>Addendum</t>
  </si>
  <si>
    <t>Add :</t>
  </si>
  <si>
    <t>Omit :</t>
  </si>
  <si>
    <t>E.A.R Sheppard Consulting Civil and Structiral Engineers Drawing number : H4154/03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</si>
</sst>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809]#,##0.00;[Red][$£-809]#,##0.00"/>
    <numFmt numFmtId="165" formatCode="dd\ mmmm\ yyyy"/>
    <numFmt numFmtId="166" formatCode="&quot;£&quot;#,##0.00"/>
    <numFmt numFmtId="167" formatCode="0.0"/>
    <numFmt numFmtId="168" formatCode="#,##0\ ;[Red]\(#,##0\);&quot;-- &quot;"/>
    <numFmt numFmtId="169" formatCode="&quot;Report Nr. &quot;0"/>
    <numFmt numFmtId="170" formatCode="0.000"/>
  </numFmts>
  <fonts count="62" x14ac:knownFonts="1">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color indexed="8"/>
      <name val="Arial"/>
      <family val="2"/>
    </font>
    <font>
      <sz val="10"/>
      <color indexed="8"/>
      <name val="Arial Bold"/>
    </font>
    <font>
      <sz val="11"/>
      <color indexed="8"/>
      <name val="Arial Bold"/>
    </font>
    <font>
      <i/>
      <sz val="11"/>
      <color indexed="8"/>
      <name val="Arial"/>
      <family val="2"/>
    </font>
    <font>
      <i/>
      <sz val="10"/>
      <color indexed="8"/>
      <name val="Arial"/>
      <family val="2"/>
    </font>
    <font>
      <sz val="12"/>
      <color indexed="8"/>
      <name val="Arial"/>
      <family val="2"/>
    </font>
    <font>
      <sz val="9"/>
      <color indexed="8"/>
      <name val="Arial Bold"/>
    </font>
    <font>
      <i/>
      <sz val="11"/>
      <color indexed="8"/>
      <name val="Arial"/>
      <family val="2"/>
    </font>
    <font>
      <sz val="11"/>
      <color indexed="8"/>
      <name val="Arial"/>
      <family val="2"/>
    </font>
    <font>
      <sz val="10"/>
      <color indexed="8"/>
      <name val="Arial"/>
      <family val="2"/>
    </font>
    <font>
      <i/>
      <sz val="10"/>
      <color indexed="8"/>
      <name val="Arial"/>
      <family val="2"/>
    </font>
    <font>
      <b/>
      <sz val="12"/>
      <color indexed="8"/>
      <name val="Arial Bold"/>
    </font>
    <font>
      <sz val="10"/>
      <name val="Arial"/>
      <family val="2"/>
    </font>
    <font>
      <sz val="10"/>
      <name val="Gill Sans MT"/>
      <family val="2"/>
    </font>
    <font>
      <sz val="11"/>
      <name val="Gill Sans MT"/>
      <family val="2"/>
    </font>
    <font>
      <sz val="11"/>
      <color theme="1"/>
      <name val="Helvetica"/>
      <family val="2"/>
      <scheme val="minor"/>
    </font>
    <font>
      <sz val="10"/>
      <name val="Helvetica"/>
      <family val="2"/>
      <scheme val="minor"/>
    </font>
    <font>
      <b/>
      <sz val="10"/>
      <name val="Helvetica"/>
      <family val="2"/>
      <scheme val="minor"/>
    </font>
    <font>
      <sz val="10"/>
      <color theme="1"/>
      <name val="Helvetica"/>
      <family val="2"/>
      <scheme val="minor"/>
    </font>
    <font>
      <b/>
      <sz val="10"/>
      <color theme="1"/>
      <name val="Helvetica"/>
      <family val="2"/>
      <scheme val="minor"/>
    </font>
    <font>
      <b/>
      <sz val="12"/>
      <color theme="1"/>
      <name val="Helvetica"/>
      <family val="2"/>
      <scheme val="minor"/>
    </font>
    <font>
      <b/>
      <sz val="24"/>
      <color theme="1"/>
      <name val="Helvetica"/>
      <family val="2"/>
      <scheme val="minor"/>
    </font>
    <font>
      <b/>
      <sz val="16"/>
      <color theme="1"/>
      <name val="Helvetica"/>
      <family val="2"/>
      <scheme val="minor"/>
    </font>
    <font>
      <b/>
      <sz val="20"/>
      <color theme="1"/>
      <name val="Helvetica"/>
      <family val="2"/>
      <scheme val="minor"/>
    </font>
    <font>
      <b/>
      <sz val="18"/>
      <color theme="1"/>
      <name val="Helvetica"/>
      <family val="2"/>
      <scheme val="minor"/>
    </font>
    <font>
      <b/>
      <sz val="26"/>
      <color theme="1"/>
      <name val="Helvetica"/>
      <family val="2"/>
      <scheme val="minor"/>
    </font>
    <font>
      <sz val="10"/>
      <name val="Arial"/>
      <family val="2"/>
    </font>
    <font>
      <sz val="12"/>
      <color indexed="8"/>
      <name val="Verdana"/>
      <family val="2"/>
    </font>
    <font>
      <sz val="18"/>
      <name val="Arial Bold"/>
    </font>
    <font>
      <b/>
      <i/>
      <sz val="14"/>
      <name val="Arial"/>
      <family val="2"/>
    </font>
    <font>
      <sz val="18"/>
      <name val="Arial"/>
      <family val="2"/>
    </font>
    <font>
      <b/>
      <i/>
      <sz val="18"/>
      <name val="Arial"/>
      <family val="2"/>
    </font>
    <font>
      <sz val="10"/>
      <color theme="1"/>
      <name val="Tahoma"/>
      <family val="2"/>
    </font>
    <font>
      <sz val="10"/>
      <name val="Tahoma"/>
      <family val="2"/>
    </font>
    <font>
      <u/>
      <sz val="10"/>
      <color indexed="12"/>
      <name val="Tahoma"/>
      <family val="2"/>
    </font>
    <font>
      <sz val="11"/>
      <name val="Tahoma"/>
      <family val="2"/>
    </font>
    <font>
      <sz val="12"/>
      <color theme="1"/>
      <name val="Helvetica"/>
      <family val="2"/>
      <scheme val="minor"/>
    </font>
    <font>
      <sz val="12"/>
      <color indexed="8"/>
      <name val="Verdana"/>
      <family val="2"/>
    </font>
    <font>
      <u/>
      <sz val="10"/>
      <color indexed="8"/>
      <name val="Arial"/>
      <family val="2"/>
    </font>
    <font>
      <sz val="10"/>
      <color rgb="FFFF0000"/>
      <name val="Arial"/>
      <family val="2"/>
    </font>
    <font>
      <i/>
      <sz val="11"/>
      <color rgb="FFFF0000"/>
      <name val="Arial"/>
      <family val="2"/>
    </font>
    <font>
      <b/>
      <u/>
      <sz val="10"/>
      <color indexed="8"/>
      <name val="Arial"/>
      <family val="2"/>
    </font>
    <font>
      <b/>
      <i/>
      <u/>
      <sz val="10"/>
      <color indexed="8"/>
      <name val="Arial"/>
      <family val="2"/>
    </font>
    <font>
      <b/>
      <sz val="14"/>
      <color indexed="8"/>
      <name val="Arial Bold"/>
    </font>
    <font>
      <b/>
      <i/>
      <sz val="10"/>
      <color indexed="8"/>
      <name val="Arial"/>
      <family val="2"/>
    </font>
    <font>
      <b/>
      <sz val="10"/>
      <color indexed="8"/>
      <name val="Arial"/>
      <family val="2"/>
    </font>
    <font>
      <b/>
      <u/>
      <sz val="10"/>
      <color rgb="FF000000"/>
      <name val="Arial"/>
      <family val="2"/>
    </font>
    <font>
      <sz val="8"/>
      <name val="Verdana"/>
      <family val="2"/>
    </font>
    <font>
      <i/>
      <u/>
      <sz val="10"/>
      <color indexed="8"/>
      <name val="Arial"/>
      <family val="2"/>
    </font>
    <font>
      <sz val="12"/>
      <color indexed="8"/>
      <name val="Arial Bold"/>
    </font>
    <font>
      <i/>
      <sz val="12"/>
      <color indexed="8"/>
      <name val="Arial"/>
      <family val="2"/>
    </font>
    <font>
      <sz val="14"/>
      <color indexed="8"/>
      <name val="Arial Bold"/>
    </font>
    <font>
      <i/>
      <sz val="14"/>
      <color indexed="8"/>
      <name val="Arial"/>
      <family val="2"/>
    </font>
    <font>
      <sz val="14"/>
      <color indexed="8"/>
      <name val="Arial"/>
      <family val="2"/>
    </font>
    <font>
      <b/>
      <i/>
      <sz val="11"/>
      <color indexed="8"/>
      <name val="Arial"/>
      <family val="2"/>
    </font>
    <font>
      <sz val="16"/>
      <color indexed="8"/>
      <name val="Arial Bold"/>
    </font>
    <font>
      <strike/>
      <sz val="10"/>
      <color indexed="8"/>
      <name val="Arial"/>
      <family val="2"/>
    </font>
  </fonts>
  <fills count="8">
    <fill>
      <patternFill patternType="none"/>
    </fill>
    <fill>
      <patternFill patternType="gray125"/>
    </fill>
    <fill>
      <patternFill patternType="solid">
        <fgColor indexed="11"/>
        <bgColor auto="1"/>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s>
  <borders count="76">
    <border>
      <left/>
      <right/>
      <top/>
      <bottom/>
      <diagonal/>
    </border>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12"/>
      </bottom>
      <diagonal/>
    </border>
    <border>
      <left style="thin">
        <color indexed="8"/>
      </left>
      <right style="thin">
        <color indexed="8"/>
      </right>
      <top style="thin">
        <color indexed="12"/>
      </top>
      <bottom style="thin">
        <color indexed="12"/>
      </bottom>
      <diagonal/>
    </border>
    <border>
      <left style="thin">
        <color indexed="8"/>
      </left>
      <right style="thin">
        <color indexed="8"/>
      </right>
      <top style="thin">
        <color indexed="12"/>
      </top>
      <bottom style="thin">
        <color indexed="8"/>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12"/>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8"/>
      </right>
      <top style="thin">
        <color indexed="12"/>
      </top>
      <bottom style="thin">
        <color indexed="12"/>
      </bottom>
      <diagonal/>
    </border>
    <border>
      <left style="thin">
        <color indexed="64"/>
      </left>
      <right style="thin">
        <color indexed="8"/>
      </right>
      <top style="thin">
        <color indexed="12"/>
      </top>
      <bottom/>
      <diagonal/>
    </border>
    <border>
      <left style="thin">
        <color indexed="8"/>
      </left>
      <right style="thin">
        <color indexed="8"/>
      </right>
      <top/>
      <bottom style="thin">
        <color indexed="12"/>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8"/>
      </left>
      <right/>
      <top style="thin">
        <color indexed="64"/>
      </top>
      <bottom/>
      <diagonal/>
    </border>
    <border>
      <left style="thin">
        <color indexed="64"/>
      </left>
      <right/>
      <top style="thin">
        <color indexed="8"/>
      </top>
      <bottom/>
      <diagonal/>
    </border>
    <border>
      <left style="thin">
        <color indexed="64"/>
      </left>
      <right style="thin">
        <color indexed="8"/>
      </right>
      <top style="thin">
        <color indexed="8"/>
      </top>
      <bottom style="thin">
        <color indexed="12"/>
      </bottom>
      <diagonal/>
    </border>
    <border>
      <left style="thin">
        <color indexed="64"/>
      </left>
      <right style="thin">
        <color indexed="8"/>
      </right>
      <top style="thin">
        <color indexed="12"/>
      </top>
      <bottom style="thin">
        <color indexed="8"/>
      </bottom>
      <diagonal/>
    </border>
    <border>
      <left style="thin">
        <color indexed="8"/>
      </left>
      <right/>
      <top style="thin">
        <color indexed="12"/>
      </top>
      <bottom/>
      <diagonal/>
    </border>
    <border>
      <left style="thin">
        <color indexed="64"/>
      </left>
      <right style="thin">
        <color indexed="8"/>
      </right>
      <top/>
      <bottom style="thin">
        <color indexed="12"/>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thin">
        <color indexed="8"/>
      </right>
      <top/>
      <bottom/>
      <diagonal/>
    </border>
    <border>
      <left/>
      <right style="thin">
        <color indexed="64"/>
      </right>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12"/>
      </bottom>
      <diagonal/>
    </border>
    <border>
      <left style="thin">
        <color indexed="8"/>
      </left>
      <right style="thin">
        <color indexed="64"/>
      </right>
      <top style="thin">
        <color indexed="12"/>
      </top>
      <bottom style="thin">
        <color indexed="12"/>
      </bottom>
      <diagonal/>
    </border>
    <border>
      <left style="thin">
        <color indexed="8"/>
      </left>
      <right style="thin">
        <color indexed="8"/>
      </right>
      <top style="thin">
        <color indexed="12"/>
      </top>
      <bottom style="medium">
        <color indexed="64"/>
      </bottom>
      <diagonal/>
    </border>
    <border>
      <left style="thin">
        <color indexed="8"/>
      </left>
      <right style="thin">
        <color indexed="64"/>
      </right>
      <top style="thin">
        <color indexed="12"/>
      </top>
      <bottom style="medium">
        <color indexed="64"/>
      </bottom>
      <diagonal/>
    </border>
    <border>
      <left style="thin">
        <color indexed="8"/>
      </left>
      <right style="thin">
        <color indexed="64"/>
      </right>
      <top/>
      <bottom style="thin">
        <color indexed="12"/>
      </bottom>
      <diagonal/>
    </border>
    <border>
      <left/>
      <right style="thin">
        <color indexed="8"/>
      </right>
      <top style="thin">
        <color indexed="12"/>
      </top>
      <bottom style="thin">
        <color indexed="12"/>
      </bottom>
      <diagonal/>
    </border>
    <border>
      <left/>
      <right style="thin">
        <color indexed="64"/>
      </right>
      <top style="thin">
        <color indexed="8"/>
      </top>
      <bottom style="thin">
        <color indexed="8"/>
      </bottom>
      <diagonal/>
    </border>
    <border>
      <left style="thin">
        <color indexed="8"/>
      </left>
      <right/>
      <top style="thin">
        <color indexed="12"/>
      </top>
      <bottom style="thin">
        <color indexed="12"/>
      </bottom>
      <diagonal/>
    </border>
    <border>
      <left style="thin">
        <color indexed="64"/>
      </left>
      <right style="thin">
        <color indexed="64"/>
      </right>
      <top style="thin">
        <color indexed="12"/>
      </top>
      <bottom style="thin">
        <color indexed="12"/>
      </bottom>
      <diagonal/>
    </border>
    <border>
      <left style="thin">
        <color indexed="64"/>
      </left>
      <right/>
      <top/>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12"/>
      </top>
      <bottom/>
      <diagonal/>
    </border>
    <border>
      <left style="thin">
        <color indexed="64"/>
      </left>
      <right style="thin">
        <color indexed="8"/>
      </right>
      <top style="thin">
        <color theme="0" tint="-0.14996795556505021"/>
      </top>
      <bottom style="thin">
        <color theme="0" tint="-0.14996795556505021"/>
      </bottom>
      <diagonal/>
    </border>
    <border>
      <left style="thin">
        <color indexed="64"/>
      </left>
      <right style="thin">
        <color indexed="8"/>
      </right>
      <top/>
      <bottom/>
      <diagonal/>
    </border>
    <border>
      <left style="medium">
        <color indexed="8"/>
      </left>
      <right style="thin">
        <color indexed="64"/>
      </right>
      <top style="medium">
        <color indexed="8"/>
      </top>
      <bottom style="medium">
        <color indexed="8"/>
      </bottom>
      <diagonal/>
    </border>
    <border>
      <left style="thin">
        <color indexed="8"/>
      </left>
      <right style="thin">
        <color indexed="64"/>
      </right>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bottom style="thin">
        <color indexed="12"/>
      </bottom>
      <diagonal/>
    </border>
    <border>
      <left style="thin">
        <color indexed="64"/>
      </left>
      <right style="thin">
        <color indexed="64"/>
      </right>
      <top/>
      <bottom style="thin">
        <color indexed="12"/>
      </bottom>
      <diagonal/>
    </border>
    <border>
      <left/>
      <right style="thin">
        <color indexed="8"/>
      </right>
      <top/>
      <bottom style="thin">
        <color indexed="12"/>
      </bottom>
      <diagonal/>
    </border>
  </borders>
  <cellStyleXfs count="36">
    <xf numFmtId="0" fontId="0" fillId="0" borderId="0" applyNumberFormat="0" applyFill="0" applyBorder="0" applyProtection="0">
      <alignment vertical="top" wrapText="1"/>
    </xf>
    <xf numFmtId="0" fontId="17" fillId="0" borderId="1"/>
    <xf numFmtId="44" fontId="17" fillId="0" borderId="1" applyFont="0" applyFill="0" applyBorder="0" applyAlignment="0" applyProtection="0"/>
    <xf numFmtId="0" fontId="20" fillId="0" borderId="1"/>
    <xf numFmtId="0" fontId="18" fillId="0" borderId="1"/>
    <xf numFmtId="0" fontId="19" fillId="0" borderId="1"/>
    <xf numFmtId="0" fontId="31" fillId="0" borderId="1"/>
    <xf numFmtId="44" fontId="31" fillId="0" borderId="1" applyFont="0" applyFill="0" applyBorder="0" applyAlignment="0" applyProtection="0"/>
    <xf numFmtId="0" fontId="4" fillId="0" borderId="1"/>
    <xf numFmtId="9" fontId="32" fillId="0" borderId="0" applyFont="0" applyFill="0" applyBorder="0" applyAlignment="0" applyProtection="0"/>
    <xf numFmtId="0" fontId="3" fillId="0" borderId="1"/>
    <xf numFmtId="0" fontId="2" fillId="0" borderId="1"/>
    <xf numFmtId="0" fontId="32" fillId="0" borderId="1" applyNumberFormat="0" applyFill="0" applyBorder="0" applyProtection="0">
      <alignment vertical="top" wrapText="1"/>
    </xf>
    <xf numFmtId="0" fontId="1" fillId="0" borderId="1"/>
    <xf numFmtId="9" fontId="1" fillId="0" borderId="1" applyFont="0" applyFill="0" applyBorder="0" applyAlignment="0" applyProtection="0"/>
    <xf numFmtId="0" fontId="37" fillId="0" borderId="1"/>
    <xf numFmtId="9" fontId="37" fillId="0" borderId="1" applyFont="0" applyFill="0" applyBorder="0" applyAlignment="0" applyProtection="0"/>
    <xf numFmtId="168" fontId="38" fillId="0" borderId="1"/>
    <xf numFmtId="169" fontId="38" fillId="0" borderId="1"/>
    <xf numFmtId="0" fontId="39" fillId="0" borderId="1" applyNumberFormat="0" applyFill="0" applyBorder="0" applyAlignment="0" applyProtection="0">
      <alignment vertical="top"/>
      <protection locked="0"/>
    </xf>
    <xf numFmtId="0" fontId="37" fillId="0" borderId="1"/>
    <xf numFmtId="0" fontId="40" fillId="0" borderId="1"/>
    <xf numFmtId="0" fontId="37" fillId="0" borderId="1"/>
    <xf numFmtId="0" fontId="37" fillId="0" borderId="1"/>
    <xf numFmtId="43" fontId="37" fillId="0" borderId="1" applyFont="0" applyFill="0" applyBorder="0" applyAlignment="0" applyProtection="0"/>
    <xf numFmtId="43" fontId="1" fillId="0" borderId="1" applyFont="0" applyFill="0" applyBorder="0" applyAlignment="0" applyProtection="0"/>
    <xf numFmtId="44" fontId="1" fillId="0" borderId="1" applyFont="0" applyFill="0" applyBorder="0" applyAlignment="0" applyProtection="0"/>
    <xf numFmtId="0" fontId="41" fillId="0" borderId="1"/>
    <xf numFmtId="43" fontId="37" fillId="0" borderId="1" applyFont="0" applyFill="0" applyBorder="0" applyAlignment="0" applyProtection="0"/>
    <xf numFmtId="43" fontId="1" fillId="0" borderId="1" applyFont="0" applyFill="0" applyBorder="0" applyAlignment="0" applyProtection="0"/>
    <xf numFmtId="44" fontId="1" fillId="0" borderId="1" applyFont="0" applyFill="0" applyBorder="0" applyAlignment="0" applyProtection="0"/>
    <xf numFmtId="43" fontId="1" fillId="0" borderId="1" applyFont="0" applyFill="0" applyBorder="0" applyAlignment="0" applyProtection="0"/>
    <xf numFmtId="0" fontId="42" fillId="0" borderId="1" applyNumberFormat="0" applyFill="0" applyBorder="0" applyProtection="0">
      <alignment vertical="top" wrapText="1"/>
    </xf>
    <xf numFmtId="9" fontId="42" fillId="0" borderId="1" applyFont="0" applyFill="0" applyBorder="0" applyAlignment="0" applyProtection="0"/>
    <xf numFmtId="44" fontId="32" fillId="0" borderId="1" applyFont="0" applyFill="0" applyBorder="0" applyAlignment="0" applyProtection="0"/>
    <xf numFmtId="9" fontId="32" fillId="0" borderId="1" applyFont="0" applyFill="0" applyBorder="0" applyAlignment="0" applyProtection="0"/>
  </cellStyleXfs>
  <cellXfs count="466">
    <xf numFmtId="0" fontId="0" fillId="0" borderId="0" xfId="0" applyFont="1" applyAlignment="1">
      <alignment vertical="top" wrapText="1"/>
    </xf>
    <xf numFmtId="0" fontId="5" fillId="0" borderId="0" xfId="0" applyNumberFormat="1" applyFont="1" applyAlignment="1"/>
    <xf numFmtId="1" fontId="6" fillId="0" borderId="9" xfId="0" applyNumberFormat="1" applyFont="1" applyBorder="1" applyAlignment="1">
      <alignment vertical="top"/>
    </xf>
    <xf numFmtId="1" fontId="6" fillId="0" borderId="9" xfId="0" applyNumberFormat="1" applyFont="1" applyBorder="1" applyAlignment="1">
      <alignment vertical="top" wrapText="1"/>
    </xf>
    <xf numFmtId="1" fontId="5" fillId="0" borderId="10" xfId="0" applyNumberFormat="1" applyFont="1" applyBorder="1" applyAlignment="1"/>
    <xf numFmtId="0" fontId="9" fillId="0" borderId="10" xfId="0" applyNumberFormat="1" applyFont="1" applyBorder="1" applyAlignment="1"/>
    <xf numFmtId="164" fontId="5" fillId="0" borderId="10" xfId="0" applyNumberFormat="1" applyFont="1" applyBorder="1" applyAlignment="1"/>
    <xf numFmtId="1" fontId="9" fillId="0" borderId="10" xfId="0" applyNumberFormat="1" applyFont="1" applyBorder="1" applyAlignment="1"/>
    <xf numFmtId="0" fontId="5" fillId="0" borderId="10" xfId="0" applyFont="1" applyBorder="1" applyAlignment="1"/>
    <xf numFmtId="0" fontId="5" fillId="0" borderId="10" xfId="0" applyNumberFormat="1" applyFont="1" applyBorder="1" applyAlignment="1"/>
    <xf numFmtId="1" fontId="5" fillId="0" borderId="11" xfId="0" applyNumberFormat="1" applyFont="1" applyBorder="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alignment vertical="center"/>
    </xf>
    <xf numFmtId="0" fontId="0" fillId="0" borderId="0" xfId="0" applyFont="1" applyAlignment="1">
      <alignment vertical="center" wrapText="1"/>
    </xf>
    <xf numFmtId="0" fontId="11" fillId="0" borderId="2" xfId="0" applyNumberFormat="1" applyFont="1" applyFill="1" applyBorder="1" applyAlignment="1">
      <alignment vertical="top"/>
    </xf>
    <xf numFmtId="0" fontId="11" fillId="0" borderId="2" xfId="0" applyNumberFormat="1" applyFont="1" applyFill="1" applyBorder="1" applyAlignment="1">
      <alignment vertical="top" wrapText="1"/>
    </xf>
    <xf numFmtId="1" fontId="7" fillId="4" borderId="5" xfId="0" applyNumberFormat="1" applyFont="1" applyFill="1" applyBorder="1" applyAlignment="1">
      <alignment horizontal="left"/>
    </xf>
    <xf numFmtId="1" fontId="8" fillId="4" borderId="6" xfId="0" applyNumberFormat="1" applyFont="1" applyFill="1" applyBorder="1" applyAlignment="1">
      <alignment horizontal="left"/>
    </xf>
    <xf numFmtId="0" fontId="7" fillId="4" borderId="7" xfId="0" applyNumberFormat="1" applyFont="1" applyFill="1" applyBorder="1" applyAlignment="1">
      <alignment horizontal="left"/>
    </xf>
    <xf numFmtId="1" fontId="8" fillId="4" borderId="8" xfId="0" applyNumberFormat="1" applyFont="1" applyFill="1" applyBorder="1" applyAlignment="1">
      <alignment horizontal="left"/>
    </xf>
    <xf numFmtId="0" fontId="22" fillId="0" borderId="1" xfId="4" applyFont="1" applyAlignment="1">
      <alignment horizontal="right"/>
    </xf>
    <xf numFmtId="0" fontId="21" fillId="0" borderId="1" xfId="4" applyFont="1" applyFill="1"/>
    <xf numFmtId="0" fontId="23" fillId="5" borderId="13" xfId="4" applyFont="1" applyFill="1" applyBorder="1"/>
    <xf numFmtId="0" fontId="23" fillId="5" borderId="12" xfId="4" applyFont="1" applyFill="1" applyBorder="1"/>
    <xf numFmtId="0" fontId="26" fillId="5" borderId="12" xfId="5" applyFont="1" applyFill="1" applyBorder="1" applyAlignment="1">
      <alignment horizontal="center"/>
    </xf>
    <xf numFmtId="0" fontId="25" fillId="5" borderId="12" xfId="5" applyFont="1" applyFill="1" applyBorder="1" applyAlignment="1">
      <alignment horizontal="center"/>
    </xf>
    <xf numFmtId="0" fontId="25" fillId="5" borderId="12" xfId="4" applyFont="1" applyFill="1" applyBorder="1" applyAlignment="1">
      <alignment horizontal="center"/>
    </xf>
    <xf numFmtId="0" fontId="24" fillId="5" borderId="12" xfId="4" applyFont="1" applyFill="1" applyBorder="1" applyAlignment="1">
      <alignment horizontal="center"/>
    </xf>
    <xf numFmtId="0" fontId="23" fillId="5" borderId="12" xfId="4" applyFont="1" applyFill="1" applyBorder="1" applyAlignment="1">
      <alignment horizontal="center"/>
    </xf>
    <xf numFmtId="0" fontId="23" fillId="5" borderId="14" xfId="4" applyFont="1" applyFill="1" applyBorder="1" applyAlignment="1">
      <alignment horizontal="center"/>
    </xf>
    <xf numFmtId="0" fontId="27" fillId="5" borderId="12" xfId="4" applyFont="1" applyFill="1" applyBorder="1" applyAlignment="1">
      <alignment horizontal="center"/>
    </xf>
    <xf numFmtId="0" fontId="28" fillId="5" borderId="12" xfId="5" applyFont="1" applyFill="1" applyBorder="1" applyAlignment="1">
      <alignment horizontal="center" wrapText="1"/>
    </xf>
    <xf numFmtId="165" fontId="27" fillId="5" borderId="12" xfId="4" applyNumberFormat="1" applyFont="1" applyFill="1" applyBorder="1" applyAlignment="1">
      <alignment horizontal="center"/>
    </xf>
    <xf numFmtId="0" fontId="30" fillId="5" borderId="12" xfId="5" applyFont="1" applyFill="1" applyBorder="1" applyAlignment="1">
      <alignment horizontal="center" wrapText="1"/>
    </xf>
    <xf numFmtId="1" fontId="5" fillId="0" borderId="15" xfId="0" applyNumberFormat="1" applyFont="1" applyBorder="1" applyAlignment="1"/>
    <xf numFmtId="164" fontId="5" fillId="0" borderId="15" xfId="0" applyNumberFormat="1" applyFont="1" applyBorder="1" applyAlignment="1"/>
    <xf numFmtId="0" fontId="14" fillId="0" borderId="10" xfId="0" applyNumberFormat="1" applyFont="1" applyBorder="1" applyAlignment="1"/>
    <xf numFmtId="1" fontId="14" fillId="0" borderId="10" xfId="0" applyNumberFormat="1" applyFont="1" applyBorder="1" applyAlignment="1"/>
    <xf numFmtId="164" fontId="14" fillId="0" borderId="10" xfId="0" applyNumberFormat="1" applyFont="1" applyBorder="1" applyAlignment="1"/>
    <xf numFmtId="0" fontId="29" fillId="0" borderId="12" xfId="4" applyFont="1" applyFill="1" applyBorder="1" applyAlignment="1">
      <alignment horizontal="center"/>
    </xf>
    <xf numFmtId="167" fontId="5" fillId="0" borderId="10" xfId="0" applyNumberFormat="1" applyFont="1" applyBorder="1" applyAlignment="1"/>
    <xf numFmtId="164" fontId="5" fillId="0" borderId="10" xfId="0" applyNumberFormat="1" applyFont="1" applyFill="1" applyBorder="1" applyAlignment="1"/>
    <xf numFmtId="0" fontId="5" fillId="0" borderId="10" xfId="0" applyNumberFormat="1" applyFont="1" applyFill="1" applyBorder="1" applyAlignment="1"/>
    <xf numFmtId="1" fontId="5" fillId="0" borderId="10" xfId="0" applyNumberFormat="1" applyFont="1" applyFill="1" applyBorder="1" applyAlignment="1"/>
    <xf numFmtId="0" fontId="14" fillId="0" borderId="10" xfId="0" applyNumberFormat="1" applyFont="1" applyFill="1" applyBorder="1" applyAlignment="1"/>
    <xf numFmtId="1" fontId="5" fillId="0" borderId="10" xfId="0" applyNumberFormat="1" applyFont="1" applyBorder="1" applyAlignment="1">
      <alignment wrapText="1"/>
    </xf>
    <xf numFmtId="0" fontId="28" fillId="5" borderId="12" xfId="4" applyFont="1" applyFill="1" applyBorder="1" applyAlignment="1">
      <alignment horizontal="center" wrapText="1"/>
    </xf>
    <xf numFmtId="0" fontId="15" fillId="0" borderId="10" xfId="0" applyNumberFormat="1" applyFont="1" applyBorder="1" applyAlignment="1"/>
    <xf numFmtId="1" fontId="14" fillId="0" borderId="10" xfId="0" applyNumberFormat="1" applyFont="1" applyFill="1" applyBorder="1" applyAlignment="1"/>
    <xf numFmtId="0" fontId="5" fillId="0" borderId="15" xfId="0" applyNumberFormat="1" applyFont="1" applyBorder="1" applyAlignment="1"/>
    <xf numFmtId="164" fontId="5" fillId="0" borderId="15" xfId="0" applyNumberFormat="1" applyFont="1" applyFill="1" applyBorder="1" applyAlignment="1"/>
    <xf numFmtId="1" fontId="5" fillId="0" borderId="15" xfId="0" applyNumberFormat="1" applyFont="1" applyFill="1" applyBorder="1" applyAlignment="1"/>
    <xf numFmtId="164" fontId="14" fillId="0" borderId="10" xfId="0" applyNumberFormat="1" applyFont="1" applyFill="1" applyBorder="1" applyAlignment="1">
      <alignment horizontal="right"/>
    </xf>
    <xf numFmtId="1" fontId="33" fillId="0" borderId="8" xfId="0" applyNumberFormat="1" applyFont="1" applyFill="1" applyBorder="1" applyAlignment="1"/>
    <xf numFmtId="1" fontId="35" fillId="0" borderId="1" xfId="0" applyNumberFormat="1" applyFont="1" applyFill="1" applyBorder="1" applyAlignment="1"/>
    <xf numFmtId="1" fontId="17" fillId="0" borderId="1" xfId="0" applyNumberFormat="1" applyFont="1" applyFill="1" applyBorder="1" applyAlignment="1"/>
    <xf numFmtId="164" fontId="5" fillId="0" borderId="0" xfId="0" applyNumberFormat="1" applyFont="1" applyAlignment="1"/>
    <xf numFmtId="0" fontId="5" fillId="0" borderId="10" xfId="0" applyNumberFormat="1" applyFont="1" applyFill="1" applyBorder="1" applyAlignment="1">
      <alignment wrapText="1"/>
    </xf>
    <xf numFmtId="0" fontId="5" fillId="0" borderId="10" xfId="0" applyNumberFormat="1" applyFont="1" applyBorder="1" applyAlignment="1">
      <alignment wrapText="1"/>
    </xf>
    <xf numFmtId="1" fontId="43" fillId="0" borderId="10" xfId="0" applyNumberFormat="1" applyFont="1" applyBorder="1" applyAlignment="1"/>
    <xf numFmtId="0" fontId="9" fillId="0" borderId="10" xfId="0" applyNumberFormat="1" applyFont="1" applyFill="1" applyBorder="1" applyAlignment="1"/>
    <xf numFmtId="1" fontId="9" fillId="0" borderId="10" xfId="0" applyNumberFormat="1" applyFont="1" applyFill="1" applyBorder="1" applyAlignment="1"/>
    <xf numFmtId="1" fontId="33" fillId="0" borderId="1" xfId="0" applyNumberFormat="1" applyFont="1" applyFill="1" applyBorder="1" applyAlignment="1"/>
    <xf numFmtId="1" fontId="33" fillId="0" borderId="24" xfId="0" applyNumberFormat="1" applyFont="1" applyFill="1" applyBorder="1" applyAlignment="1"/>
    <xf numFmtId="0" fontId="43" fillId="0" borderId="10" xfId="0" applyNumberFormat="1" applyFont="1" applyBorder="1" applyAlignment="1"/>
    <xf numFmtId="1" fontId="6" fillId="0" borderId="27" xfId="0" applyNumberFormat="1" applyFont="1" applyBorder="1" applyAlignment="1">
      <alignment vertical="top"/>
    </xf>
    <xf numFmtId="1" fontId="6" fillId="0" borderId="27" xfId="0" applyNumberFormat="1" applyFont="1" applyBorder="1" applyAlignment="1">
      <alignment vertical="top" wrapText="1"/>
    </xf>
    <xf numFmtId="0" fontId="43" fillId="0" borderId="10" xfId="0" applyNumberFormat="1" applyFont="1" applyFill="1" applyBorder="1" applyAlignment="1"/>
    <xf numFmtId="0" fontId="5" fillId="0" borderId="0" xfId="0" applyNumberFormat="1" applyFont="1" applyAlignment="1">
      <alignment horizontal="right"/>
    </xf>
    <xf numFmtId="44" fontId="5" fillId="0" borderId="0" xfId="0" applyNumberFormat="1" applyFont="1" applyAlignment="1"/>
    <xf numFmtId="1" fontId="33" fillId="0" borderId="24" xfId="12" applyNumberFormat="1" applyFont="1" applyFill="1" applyBorder="1" applyAlignment="1"/>
    <xf numFmtId="164" fontId="6" fillId="0" borderId="28" xfId="0" applyNumberFormat="1" applyFont="1" applyBorder="1" applyAlignment="1"/>
    <xf numFmtId="0" fontId="33" fillId="0" borderId="39" xfId="0" applyNumberFormat="1" applyFont="1" applyFill="1" applyBorder="1" applyAlignment="1"/>
    <xf numFmtId="0" fontId="33" fillId="0" borderId="16" xfId="0" applyNumberFormat="1" applyFont="1" applyFill="1" applyBorder="1" applyAlignment="1"/>
    <xf numFmtId="0" fontId="33" fillId="0" borderId="34" xfId="0" applyNumberFormat="1" applyFont="1" applyFill="1" applyBorder="1" applyAlignment="1"/>
    <xf numFmtId="1" fontId="7" fillId="4" borderId="40" xfId="0" applyNumberFormat="1" applyFont="1" applyFill="1" applyBorder="1" applyAlignment="1">
      <alignment horizontal="left"/>
    </xf>
    <xf numFmtId="0" fontId="7" fillId="4" borderId="34" xfId="0" applyNumberFormat="1" applyFont="1" applyFill="1" applyBorder="1" applyAlignment="1">
      <alignment horizontal="left"/>
    </xf>
    <xf numFmtId="0" fontId="11" fillId="0" borderId="29" xfId="0" applyNumberFormat="1" applyFont="1" applyFill="1" applyBorder="1" applyAlignment="1">
      <alignment vertical="top"/>
    </xf>
    <xf numFmtId="1" fontId="6" fillId="0" borderId="41" xfId="0" applyNumberFormat="1" applyFont="1" applyBorder="1" applyAlignment="1">
      <alignment vertical="top"/>
    </xf>
    <xf numFmtId="1" fontId="5" fillId="0" borderId="25" xfId="0" applyNumberFormat="1" applyFont="1" applyBorder="1" applyAlignment="1"/>
    <xf numFmtId="1" fontId="14" fillId="0" borderId="25" xfId="0" applyNumberFormat="1" applyFont="1" applyBorder="1" applyAlignment="1"/>
    <xf numFmtId="0" fontId="14" fillId="0" borderId="25" xfId="0" applyNumberFormat="1" applyFont="1" applyBorder="1" applyAlignment="1"/>
    <xf numFmtId="0" fontId="14" fillId="0" borderId="25" xfId="0" applyFont="1" applyBorder="1" applyAlignment="1"/>
    <xf numFmtId="0" fontId="5" fillId="0" borderId="25" xfId="0" applyNumberFormat="1" applyFont="1" applyBorder="1" applyAlignment="1"/>
    <xf numFmtId="0" fontId="5" fillId="0" borderId="26" xfId="0" applyNumberFormat="1" applyFont="1" applyBorder="1" applyAlignment="1"/>
    <xf numFmtId="1" fontId="5" fillId="0" borderId="42" xfId="0" applyNumberFormat="1" applyFont="1" applyBorder="1" applyAlignment="1"/>
    <xf numFmtId="1" fontId="5" fillId="2" borderId="31" xfId="0" applyNumberFormat="1" applyFont="1" applyFill="1" applyBorder="1" applyAlignment="1"/>
    <xf numFmtId="1" fontId="6" fillId="2" borderId="32" xfId="0" applyNumberFormat="1" applyFont="1" applyFill="1" applyBorder="1" applyAlignment="1">
      <alignment horizontal="right"/>
    </xf>
    <xf numFmtId="1" fontId="6" fillId="2" borderId="32" xfId="0" applyNumberFormat="1" applyFont="1" applyFill="1" applyBorder="1" applyAlignment="1">
      <alignment horizontal="left"/>
    </xf>
    <xf numFmtId="0" fontId="6" fillId="2" borderId="32" xfId="0" applyNumberFormat="1" applyFont="1" applyFill="1" applyBorder="1" applyAlignment="1">
      <alignment horizontal="right"/>
    </xf>
    <xf numFmtId="0" fontId="5" fillId="0" borderId="25" xfId="0" applyFont="1" applyBorder="1" applyAlignment="1"/>
    <xf numFmtId="0" fontId="5" fillId="0" borderId="25" xfId="0" applyNumberFormat="1" applyFont="1" applyBorder="1" applyAlignment="1">
      <alignment horizontal="left" wrapText="1"/>
    </xf>
    <xf numFmtId="1" fontId="6" fillId="0" borderId="44" xfId="0" applyNumberFormat="1" applyFont="1" applyBorder="1" applyAlignment="1">
      <alignment vertical="top"/>
    </xf>
    <xf numFmtId="164" fontId="44" fillId="0" borderId="10" xfId="0" applyNumberFormat="1" applyFont="1" applyFill="1" applyBorder="1" applyAlignment="1">
      <alignment horizontal="right"/>
    </xf>
    <xf numFmtId="0" fontId="5" fillId="0" borderId="1" xfId="12" applyFont="1" applyAlignment="1"/>
    <xf numFmtId="1" fontId="5" fillId="0" borderId="25" xfId="12" applyNumberFormat="1" applyFont="1" applyBorder="1" applyAlignment="1"/>
    <xf numFmtId="1" fontId="5" fillId="0" borderId="10" xfId="12" applyNumberFormat="1" applyFont="1" applyBorder="1" applyAlignment="1"/>
    <xf numFmtId="164" fontId="5" fillId="0" borderId="10" xfId="12" applyNumberFormat="1" applyFont="1" applyBorder="1" applyAlignment="1"/>
    <xf numFmtId="0" fontId="5" fillId="0" borderId="25" xfId="12" applyFont="1" applyBorder="1" applyAlignment="1"/>
    <xf numFmtId="0" fontId="5" fillId="0" borderId="10" xfId="0" applyFont="1" applyFill="1" applyBorder="1" applyAlignment="1"/>
    <xf numFmtId="164" fontId="14" fillId="0" borderId="10" xfId="0" applyNumberFormat="1" applyFont="1" applyFill="1" applyBorder="1" applyAlignment="1"/>
    <xf numFmtId="0" fontId="5" fillId="0" borderId="25" xfId="0" applyNumberFormat="1" applyFont="1" applyFill="1" applyBorder="1" applyAlignment="1"/>
    <xf numFmtId="1" fontId="5" fillId="0" borderId="25" xfId="0" applyNumberFormat="1" applyFont="1" applyFill="1" applyBorder="1" applyAlignment="1"/>
    <xf numFmtId="1" fontId="5" fillId="0" borderId="26" xfId="0" applyNumberFormat="1" applyFont="1" applyFill="1" applyBorder="1" applyAlignment="1"/>
    <xf numFmtId="167" fontId="5" fillId="0" borderId="10" xfId="0" applyNumberFormat="1" applyFont="1" applyFill="1" applyBorder="1" applyAlignment="1"/>
    <xf numFmtId="1" fontId="14" fillId="0" borderId="15" xfId="0" applyNumberFormat="1" applyFont="1" applyFill="1" applyBorder="1" applyAlignment="1"/>
    <xf numFmtId="1" fontId="5" fillId="0" borderId="15" xfId="0" applyNumberFormat="1" applyFont="1" applyFill="1" applyBorder="1" applyAlignment="1">
      <alignment wrapText="1"/>
    </xf>
    <xf numFmtId="164" fontId="5" fillId="0" borderId="43" xfId="0" applyNumberFormat="1" applyFont="1" applyFill="1" applyBorder="1" applyAlignment="1"/>
    <xf numFmtId="0" fontId="5" fillId="0" borderId="10" xfId="12" applyFont="1" applyFill="1" applyBorder="1" applyAlignment="1"/>
    <xf numFmtId="1" fontId="5" fillId="0" borderId="10" xfId="12" applyNumberFormat="1" applyFont="1" applyFill="1" applyBorder="1" applyAlignment="1"/>
    <xf numFmtId="1" fontId="14" fillId="0" borderId="25" xfId="0" applyNumberFormat="1" applyFont="1" applyFill="1" applyBorder="1" applyAlignment="1"/>
    <xf numFmtId="0" fontId="14" fillId="0" borderId="25" xfId="0" applyNumberFormat="1" applyFont="1" applyFill="1" applyBorder="1" applyAlignment="1"/>
    <xf numFmtId="0" fontId="14" fillId="0" borderId="25" xfId="0" applyFont="1" applyFill="1" applyBorder="1" applyAlignment="1"/>
    <xf numFmtId="1" fontId="5" fillId="0" borderId="10" xfId="0" applyNumberFormat="1" applyFont="1" applyFill="1" applyBorder="1" applyAlignment="1">
      <alignment wrapText="1"/>
    </xf>
    <xf numFmtId="0" fontId="5" fillId="0" borderId="25" xfId="0" applyFont="1" applyFill="1" applyBorder="1" applyAlignment="1"/>
    <xf numFmtId="0" fontId="5" fillId="0" borderId="26" xfId="0" applyNumberFormat="1" applyFont="1" applyFill="1" applyBorder="1" applyAlignment="1"/>
    <xf numFmtId="0" fontId="5" fillId="0" borderId="15" xfId="0" applyNumberFormat="1" applyFont="1" applyFill="1" applyBorder="1" applyAlignment="1"/>
    <xf numFmtId="0" fontId="5" fillId="0" borderId="10" xfId="0" applyFont="1" applyFill="1" applyBorder="1" applyAlignment="1">
      <alignment wrapText="1"/>
    </xf>
    <xf numFmtId="0" fontId="14" fillId="0" borderId="10" xfId="0" applyFont="1" applyFill="1" applyBorder="1" applyAlignment="1"/>
    <xf numFmtId="1" fontId="43" fillId="0" borderId="10" xfId="0" applyNumberFormat="1" applyFont="1" applyFill="1" applyBorder="1" applyAlignment="1"/>
    <xf numFmtId="164" fontId="5" fillId="0" borderId="10" xfId="12" applyNumberFormat="1" applyFont="1" applyFill="1" applyBorder="1" applyAlignment="1"/>
    <xf numFmtId="0" fontId="5" fillId="0" borderId="10" xfId="12" applyFont="1" applyFill="1" applyBorder="1" applyAlignment="1">
      <alignment wrapText="1"/>
    </xf>
    <xf numFmtId="0" fontId="5" fillId="0" borderId="0" xfId="0" applyNumberFormat="1" applyFont="1" applyAlignment="1">
      <alignment wrapText="1"/>
    </xf>
    <xf numFmtId="0" fontId="5" fillId="0" borderId="25" xfId="0" applyNumberFormat="1" applyFont="1" applyFill="1" applyBorder="1" applyAlignment="1">
      <alignment horizontal="left" wrapText="1"/>
    </xf>
    <xf numFmtId="9" fontId="7" fillId="0" borderId="3" xfId="9" applyNumberFormat="1" applyFont="1" applyFill="1" applyBorder="1" applyAlignment="1"/>
    <xf numFmtId="9" fontId="7" fillId="0" borderId="3" xfId="0" applyNumberFormat="1" applyFont="1" applyFill="1" applyBorder="1" applyAlignment="1"/>
    <xf numFmtId="1" fontId="47" fillId="0" borderId="10" xfId="0" applyNumberFormat="1" applyFont="1" applyFill="1" applyBorder="1" applyAlignment="1"/>
    <xf numFmtId="1" fontId="5" fillId="0" borderId="15" xfId="12" applyNumberFormat="1" applyFont="1" applyFill="1" applyBorder="1" applyAlignment="1"/>
    <xf numFmtId="164" fontId="5" fillId="0" borderId="15" xfId="12" applyNumberFormat="1" applyFont="1" applyFill="1" applyBorder="1" applyAlignment="1"/>
    <xf numFmtId="1" fontId="34" fillId="0" borderId="24" xfId="0" applyNumberFormat="1" applyFont="1" applyFill="1" applyBorder="1" applyAlignment="1"/>
    <xf numFmtId="0" fontId="5" fillId="0" borderId="25" xfId="12" applyFont="1" applyFill="1" applyBorder="1" applyAlignment="1"/>
    <xf numFmtId="1" fontId="5" fillId="0" borderId="25" xfId="12" applyNumberFormat="1" applyFont="1" applyFill="1" applyBorder="1" applyAlignment="1"/>
    <xf numFmtId="0" fontId="5" fillId="0" borderId="45" xfId="0" applyNumberFormat="1" applyFont="1" applyBorder="1" applyAlignment="1"/>
    <xf numFmtId="1" fontId="49" fillId="0" borderId="10" xfId="0" applyNumberFormat="1" applyFont="1" applyBorder="1" applyAlignment="1"/>
    <xf numFmtId="1" fontId="50" fillId="0" borderId="10" xfId="0" applyNumberFormat="1" applyFont="1" applyBorder="1" applyAlignment="1"/>
    <xf numFmtId="1" fontId="43" fillId="0" borderId="15" xfId="0" applyNumberFormat="1" applyFont="1" applyBorder="1" applyAlignment="1"/>
    <xf numFmtId="0" fontId="50" fillId="0" borderId="45" xfId="0" applyNumberFormat="1" applyFont="1" applyBorder="1" applyAlignment="1"/>
    <xf numFmtId="2" fontId="5" fillId="0" borderId="10" xfId="0" applyNumberFormat="1" applyFont="1" applyFill="1" applyBorder="1" applyAlignment="1"/>
    <xf numFmtId="0" fontId="46" fillId="0" borderId="45" xfId="0" applyNumberFormat="1" applyFont="1" applyBorder="1" applyAlignment="1"/>
    <xf numFmtId="170" fontId="5" fillId="0" borderId="10" xfId="0" applyNumberFormat="1" applyFont="1" applyFill="1" applyBorder="1" applyAlignment="1"/>
    <xf numFmtId="1" fontId="50" fillId="0" borderId="45" xfId="0" applyNumberFormat="1" applyFont="1" applyBorder="1" applyAlignment="1"/>
    <xf numFmtId="1" fontId="43" fillId="0" borderId="15" xfId="0" applyNumberFormat="1" applyFont="1" applyFill="1" applyBorder="1" applyAlignment="1">
      <alignment wrapText="1"/>
    </xf>
    <xf numFmtId="1" fontId="5" fillId="0" borderId="15" xfId="0" applyNumberFormat="1" applyFont="1" applyFill="1" applyBorder="1" applyAlignment="1">
      <alignment horizontal="left" vertical="center" wrapText="1"/>
    </xf>
    <xf numFmtId="1" fontId="5" fillId="0" borderId="15" xfId="0" applyNumberFormat="1" applyFont="1" applyFill="1" applyBorder="1" applyAlignment="1">
      <alignment horizontal="left" vertical="top" wrapText="1"/>
    </xf>
    <xf numFmtId="1" fontId="5" fillId="0" borderId="46" xfId="0" applyNumberFormat="1" applyFont="1" applyFill="1" applyBorder="1" applyAlignment="1"/>
    <xf numFmtId="0" fontId="43" fillId="0" borderId="10" xfId="0" applyFont="1" applyFill="1" applyBorder="1" applyAlignment="1"/>
    <xf numFmtId="0" fontId="5" fillId="0" borderId="1" xfId="0" applyNumberFormat="1" applyFont="1" applyFill="1" applyBorder="1" applyAlignment="1"/>
    <xf numFmtId="0" fontId="50" fillId="0" borderId="10" xfId="12" applyFont="1" applyFill="1" applyBorder="1" applyAlignment="1"/>
    <xf numFmtId="14" fontId="5" fillId="0" borderId="0" xfId="0" applyNumberFormat="1" applyFont="1" applyAlignment="1"/>
    <xf numFmtId="1" fontId="5" fillId="0" borderId="25" xfId="12" applyNumberFormat="1" applyFont="1" applyFill="1" applyBorder="1" applyAlignment="1">
      <alignment horizontal="center" wrapText="1"/>
    </xf>
    <xf numFmtId="1" fontId="5" fillId="0" borderId="26" xfId="12" applyNumberFormat="1" applyFont="1" applyFill="1" applyBorder="1" applyAlignment="1"/>
    <xf numFmtId="1" fontId="33" fillId="0" borderId="16" xfId="0" applyNumberFormat="1" applyFont="1" applyFill="1" applyBorder="1" applyAlignment="1"/>
    <xf numFmtId="9" fontId="5" fillId="0" borderId="10" xfId="9" applyFont="1" applyFill="1" applyBorder="1" applyAlignment="1"/>
    <xf numFmtId="0" fontId="5" fillId="0" borderId="15" xfId="0" applyNumberFormat="1" applyFont="1" applyFill="1" applyBorder="1" applyAlignment="1">
      <alignment wrapText="1"/>
    </xf>
    <xf numFmtId="1" fontId="43" fillId="0" borderId="15" xfId="0" applyNumberFormat="1" applyFont="1" applyFill="1" applyBorder="1" applyAlignment="1"/>
    <xf numFmtId="1" fontId="9" fillId="0" borderId="10" xfId="0" applyNumberFormat="1" applyFont="1" applyFill="1" applyBorder="1" applyAlignment="1">
      <alignment wrapText="1"/>
    </xf>
    <xf numFmtId="1" fontId="5" fillId="0" borderId="10" xfId="12" applyNumberFormat="1" applyFont="1" applyBorder="1" applyAlignment="1">
      <alignment horizontal="left" indent="1"/>
    </xf>
    <xf numFmtId="1" fontId="5" fillId="0" borderId="10" xfId="0" applyNumberFormat="1" applyFont="1" applyFill="1" applyBorder="1" applyAlignment="1">
      <alignment horizontal="left" wrapText="1" indent="1"/>
    </xf>
    <xf numFmtId="1" fontId="5" fillId="0" borderId="10" xfId="12" applyNumberFormat="1" applyFont="1" applyBorder="1" applyAlignment="1">
      <alignment horizontal="left" wrapText="1" indent="1"/>
    </xf>
    <xf numFmtId="0" fontId="5" fillId="0" borderId="10" xfId="12" applyFont="1" applyFill="1" applyBorder="1" applyAlignment="1">
      <alignment horizontal="left" wrapText="1" indent="1"/>
    </xf>
    <xf numFmtId="1" fontId="5" fillId="0" borderId="15" xfId="12" applyNumberFormat="1" applyFont="1" applyFill="1" applyBorder="1" applyAlignment="1">
      <alignment horizontal="left" wrapText="1" indent="1"/>
    </xf>
    <xf numFmtId="1" fontId="33" fillId="0" borderId="24" xfId="0" applyNumberFormat="1" applyFont="1" applyFill="1" applyBorder="1" applyAlignment="1">
      <alignment wrapText="1"/>
    </xf>
    <xf numFmtId="1" fontId="33" fillId="0" borderId="8" xfId="0" applyNumberFormat="1" applyFont="1" applyFill="1" applyBorder="1" applyAlignment="1">
      <alignment wrapText="1"/>
    </xf>
    <xf numFmtId="1" fontId="8" fillId="4" borderId="6" xfId="0" applyNumberFormat="1" applyFont="1" applyFill="1" applyBorder="1" applyAlignment="1">
      <alignment horizontal="left" wrapText="1"/>
    </xf>
    <xf numFmtId="1" fontId="8" fillId="4" borderId="8" xfId="0" applyNumberFormat="1" applyFont="1" applyFill="1" applyBorder="1" applyAlignment="1">
      <alignment horizontal="left" wrapText="1"/>
    </xf>
    <xf numFmtId="1" fontId="9" fillId="0" borderId="10" xfId="0" applyNumberFormat="1" applyFont="1" applyBorder="1" applyAlignment="1">
      <alignment wrapText="1"/>
    </xf>
    <xf numFmtId="1" fontId="50" fillId="0" borderId="10" xfId="0" applyNumberFormat="1" applyFont="1" applyBorder="1" applyAlignment="1">
      <alignment wrapText="1"/>
    </xf>
    <xf numFmtId="0" fontId="50" fillId="0" borderId="45" xfId="0" applyNumberFormat="1" applyFont="1" applyBorder="1" applyAlignment="1">
      <alignment wrapText="1"/>
    </xf>
    <xf numFmtId="0" fontId="14" fillId="0" borderId="10" xfId="0" applyNumberFormat="1" applyFont="1" applyFill="1" applyBorder="1" applyAlignment="1">
      <alignment wrapText="1"/>
    </xf>
    <xf numFmtId="0" fontId="9" fillId="0" borderId="10" xfId="0" applyNumberFormat="1" applyFont="1" applyBorder="1" applyAlignment="1">
      <alignment wrapText="1"/>
    </xf>
    <xf numFmtId="1" fontId="6" fillId="2" borderId="32" xfId="0" applyNumberFormat="1" applyFont="1" applyFill="1" applyBorder="1" applyAlignment="1">
      <alignment horizontal="right" wrapText="1"/>
    </xf>
    <xf numFmtId="0" fontId="50" fillId="0" borderId="10" xfId="0" applyNumberFormat="1" applyFont="1" applyBorder="1" applyAlignment="1">
      <alignment wrapText="1"/>
    </xf>
    <xf numFmtId="0" fontId="46" fillId="0" borderId="10" xfId="0" applyNumberFormat="1" applyFont="1" applyBorder="1" applyAlignment="1">
      <alignment wrapText="1"/>
    </xf>
    <xf numFmtId="1" fontId="5" fillId="0" borderId="27" xfId="0" applyNumberFormat="1" applyFont="1" applyBorder="1" applyAlignment="1"/>
    <xf numFmtId="0" fontId="5" fillId="0" borderId="10" xfId="0" applyNumberFormat="1" applyFont="1" applyBorder="1" applyAlignment="1">
      <alignment horizontal="left" wrapText="1"/>
    </xf>
    <xf numFmtId="0" fontId="5" fillId="0" borderId="10" xfId="0" applyNumberFormat="1" applyFont="1" applyBorder="1" applyAlignment="1">
      <alignment horizontal="left" wrapText="1" indent="1"/>
    </xf>
    <xf numFmtId="0" fontId="53" fillId="0" borderId="10" xfId="0" applyNumberFormat="1" applyFont="1" applyBorder="1" applyAlignment="1">
      <alignment horizontal="left" wrapText="1" indent="1"/>
    </xf>
    <xf numFmtId="0" fontId="5" fillId="0" borderId="10" xfId="0" applyNumberFormat="1" applyFont="1" applyBorder="1" applyAlignment="1">
      <alignment horizontal="left" wrapText="1" indent="2"/>
    </xf>
    <xf numFmtId="0" fontId="11" fillId="0" borderId="2" xfId="0" applyNumberFormat="1" applyFont="1" applyFill="1" applyBorder="1" applyAlignment="1">
      <alignment horizontal="center" vertical="top" wrapText="1"/>
    </xf>
    <xf numFmtId="1" fontId="33" fillId="0" borderId="17" xfId="0" applyNumberFormat="1" applyFont="1" applyFill="1" applyBorder="1" applyAlignment="1"/>
    <xf numFmtId="1" fontId="33" fillId="0" borderId="47" xfId="0" applyNumberFormat="1" applyFont="1" applyFill="1" applyBorder="1" applyAlignment="1"/>
    <xf numFmtId="1" fontId="8" fillId="4" borderId="48" xfId="0" applyNumberFormat="1" applyFont="1" applyFill="1" applyBorder="1" applyAlignment="1">
      <alignment horizontal="left"/>
    </xf>
    <xf numFmtId="1" fontId="8" fillId="4" borderId="47" xfId="0" applyNumberFormat="1" applyFont="1" applyFill="1" applyBorder="1" applyAlignment="1">
      <alignment horizontal="left"/>
    </xf>
    <xf numFmtId="0" fontId="11" fillId="0" borderId="49" xfId="0" applyNumberFormat="1" applyFont="1" applyFill="1" applyBorder="1" applyAlignment="1">
      <alignment vertical="top" wrapText="1"/>
    </xf>
    <xf numFmtId="1" fontId="6" fillId="0" borderId="50" xfId="0" applyNumberFormat="1" applyFont="1" applyBorder="1" applyAlignment="1">
      <alignment vertical="top" wrapText="1"/>
    </xf>
    <xf numFmtId="164" fontId="14" fillId="0" borderId="51" xfId="0" applyNumberFormat="1" applyFont="1" applyFill="1" applyBorder="1" applyAlignment="1">
      <alignment horizontal="right"/>
    </xf>
    <xf numFmtId="164" fontId="5" fillId="0" borderId="51" xfId="0" applyNumberFormat="1" applyFont="1" applyFill="1" applyBorder="1" applyAlignment="1">
      <alignment horizontal="right"/>
    </xf>
    <xf numFmtId="1" fontId="5" fillId="0" borderId="52" xfId="0" applyNumberFormat="1" applyFont="1" applyBorder="1" applyAlignment="1"/>
    <xf numFmtId="164" fontId="14" fillId="0" borderId="54" xfId="0" applyNumberFormat="1" applyFont="1" applyFill="1" applyBorder="1" applyAlignment="1">
      <alignment horizontal="right"/>
    </xf>
    <xf numFmtId="164" fontId="14" fillId="0" borderId="53" xfId="0" applyNumberFormat="1" applyFont="1" applyFill="1" applyBorder="1" applyAlignment="1">
      <alignment horizontal="right"/>
    </xf>
    <xf numFmtId="1" fontId="5" fillId="0" borderId="55" xfId="0" applyNumberFormat="1" applyFont="1" applyBorder="1" applyAlignment="1"/>
    <xf numFmtId="0" fontId="5" fillId="0" borderId="57" xfId="0" applyNumberFormat="1" applyFont="1" applyBorder="1" applyAlignment="1">
      <alignment wrapText="1"/>
    </xf>
    <xf numFmtId="0" fontId="9" fillId="0" borderId="57" xfId="0" applyNumberFormat="1" applyFont="1" applyBorder="1" applyAlignment="1">
      <alignment wrapText="1"/>
    </xf>
    <xf numFmtId="164" fontId="12" fillId="0" borderId="35" xfId="0" applyNumberFormat="1" applyFont="1" applyFill="1" applyBorder="1" applyAlignment="1">
      <alignment horizontal="right"/>
    </xf>
    <xf numFmtId="164" fontId="45" fillId="0" borderId="35" xfId="0" applyNumberFormat="1" applyFont="1" applyFill="1" applyBorder="1" applyAlignment="1">
      <alignment horizontal="right"/>
    </xf>
    <xf numFmtId="0" fontId="12" fillId="0" borderId="35" xfId="0" applyNumberFormat="1" applyFont="1" applyFill="1" applyBorder="1" applyAlignment="1">
      <alignment horizontal="right"/>
    </xf>
    <xf numFmtId="164" fontId="12" fillId="0" borderId="35" xfId="0" applyNumberFormat="1" applyFont="1" applyFill="1" applyBorder="1" applyAlignment="1"/>
    <xf numFmtId="1" fontId="5" fillId="0" borderId="58" xfId="0" applyNumberFormat="1" applyFont="1" applyBorder="1" applyAlignment="1"/>
    <xf numFmtId="166" fontId="12" fillId="0" borderId="1" xfId="0" applyNumberFormat="1" applyFont="1" applyFill="1" applyBorder="1" applyAlignment="1">
      <alignment horizontal="right"/>
    </xf>
    <xf numFmtId="164" fontId="12" fillId="0" borderId="8" xfId="0" applyNumberFormat="1" applyFont="1" applyFill="1" applyBorder="1" applyAlignment="1">
      <alignment horizontal="right"/>
    </xf>
    <xf numFmtId="164" fontId="12" fillId="0" borderId="6" xfId="0" applyNumberFormat="1" applyFont="1" applyFill="1" applyBorder="1" applyAlignment="1">
      <alignment horizontal="right"/>
    </xf>
    <xf numFmtId="164" fontId="45" fillId="0" borderId="1" xfId="0" applyNumberFormat="1" applyFont="1" applyFill="1" applyBorder="1" applyAlignment="1">
      <alignment horizontal="right"/>
    </xf>
    <xf numFmtId="164" fontId="12" fillId="0" borderId="1" xfId="0" applyNumberFormat="1" applyFont="1" applyFill="1" applyBorder="1" applyAlignment="1">
      <alignment horizontal="right"/>
    </xf>
    <xf numFmtId="0" fontId="12" fillId="0" borderId="1" xfId="0" applyNumberFormat="1" applyFont="1" applyFill="1" applyBorder="1" applyAlignment="1">
      <alignment horizontal="right"/>
    </xf>
    <xf numFmtId="164" fontId="12" fillId="0" borderId="6" xfId="0" applyNumberFormat="1" applyFont="1" applyFill="1" applyBorder="1" applyAlignment="1"/>
    <xf numFmtId="164" fontId="12" fillId="0" borderId="1" xfId="0" applyNumberFormat="1" applyFont="1" applyFill="1" applyBorder="1" applyAlignment="1"/>
    <xf numFmtId="0" fontId="5" fillId="0" borderId="1" xfId="12" applyNumberFormat="1" applyFont="1" applyAlignment="1"/>
    <xf numFmtId="0" fontId="32" fillId="0" borderId="1" xfId="12">
      <alignment vertical="top" wrapText="1"/>
    </xf>
    <xf numFmtId="1" fontId="33" fillId="0" borderId="8" xfId="12" applyNumberFormat="1" applyFont="1" applyFill="1" applyBorder="1" applyAlignment="1"/>
    <xf numFmtId="1" fontId="8" fillId="4" borderId="6" xfId="12" applyNumberFormat="1" applyFont="1" applyFill="1" applyBorder="1" applyAlignment="1">
      <alignment horizontal="left"/>
    </xf>
    <xf numFmtId="1" fontId="8" fillId="4" borderId="8" xfId="12" applyNumberFormat="1" applyFont="1" applyFill="1" applyBorder="1" applyAlignment="1">
      <alignment horizontal="left"/>
    </xf>
    <xf numFmtId="0" fontId="11" fillId="0" borderId="2" xfId="12" applyNumberFormat="1" applyFont="1" applyFill="1" applyBorder="1" applyAlignment="1">
      <alignment vertical="top"/>
    </xf>
    <xf numFmtId="0" fontId="11" fillId="0" borderId="2" xfId="12" applyNumberFormat="1" applyFont="1" applyFill="1" applyBorder="1">
      <alignment vertical="top" wrapText="1"/>
    </xf>
    <xf numFmtId="1" fontId="6" fillId="0" borderId="9" xfId="12" applyNumberFormat="1" applyFont="1" applyBorder="1" applyAlignment="1">
      <alignment vertical="top"/>
    </xf>
    <xf numFmtId="1" fontId="6" fillId="0" borderId="9" xfId="12" applyNumberFormat="1" applyFont="1" applyBorder="1">
      <alignment vertical="top" wrapText="1"/>
    </xf>
    <xf numFmtId="0" fontId="9" fillId="0" borderId="10" xfId="12" applyNumberFormat="1" applyFont="1" applyBorder="1" applyAlignment="1"/>
    <xf numFmtId="1" fontId="9" fillId="0" borderId="10" xfId="12" applyNumberFormat="1" applyFont="1" applyBorder="1" applyAlignment="1"/>
    <xf numFmtId="0" fontId="5" fillId="0" borderId="10" xfId="12" applyFont="1" applyBorder="1" applyAlignment="1"/>
    <xf numFmtId="0" fontId="5" fillId="0" borderId="10" xfId="12" applyNumberFormat="1" applyFont="1" applyFill="1" applyBorder="1" applyAlignment="1"/>
    <xf numFmtId="1" fontId="50" fillId="0" borderId="10" xfId="12" applyNumberFormat="1" applyFont="1" applyBorder="1" applyAlignment="1"/>
    <xf numFmtId="0" fontId="50" fillId="0" borderId="45" xfId="12" applyNumberFormat="1" applyFont="1" applyBorder="1" applyAlignment="1"/>
    <xf numFmtId="1" fontId="9" fillId="0" borderId="10" xfId="12" applyNumberFormat="1" applyFont="1" applyFill="1" applyBorder="1" applyAlignment="1"/>
    <xf numFmtId="0" fontId="5" fillId="0" borderId="46" xfId="12" applyNumberFormat="1" applyFont="1" applyFill="1" applyBorder="1" applyAlignment="1"/>
    <xf numFmtId="0" fontId="50" fillId="0" borderId="10" xfId="12" applyNumberFormat="1" applyFont="1" applyFill="1" applyBorder="1" applyAlignment="1"/>
    <xf numFmtId="1" fontId="5" fillId="0" borderId="46" xfId="12" applyNumberFormat="1" applyFont="1" applyFill="1" applyBorder="1" applyAlignment="1"/>
    <xf numFmtId="0" fontId="5" fillId="0" borderId="45" xfId="12" applyNumberFormat="1" applyFont="1" applyBorder="1" applyAlignment="1"/>
    <xf numFmtId="1" fontId="7" fillId="6" borderId="35" xfId="0" applyNumberFormat="1" applyFont="1" applyFill="1" applyBorder="1" applyAlignment="1">
      <alignment horizontal="center"/>
    </xf>
    <xf numFmtId="1" fontId="7" fillId="6" borderId="4" xfId="0" applyNumberFormat="1" applyFont="1" applyFill="1" applyBorder="1" applyAlignment="1">
      <alignment horizontal="center"/>
    </xf>
    <xf numFmtId="0" fontId="16" fillId="6" borderId="3" xfId="0" applyNumberFormat="1" applyFont="1" applyFill="1" applyBorder="1" applyAlignment="1">
      <alignment horizontal="right"/>
    </xf>
    <xf numFmtId="0" fontId="5" fillId="6" borderId="0" xfId="0" applyNumberFormat="1" applyFont="1" applyFill="1" applyAlignment="1"/>
    <xf numFmtId="0" fontId="0" fillId="6" borderId="0" xfId="0" applyFont="1" applyFill="1" applyAlignment="1">
      <alignment vertical="top" wrapText="1"/>
    </xf>
    <xf numFmtId="0" fontId="56" fillId="6" borderId="4" xfId="0" applyNumberFormat="1" applyFont="1" applyFill="1" applyBorder="1" applyAlignment="1"/>
    <xf numFmtId="0" fontId="57" fillId="0" borderId="4" xfId="0" applyNumberFormat="1" applyFont="1" applyFill="1" applyBorder="1" applyAlignment="1">
      <alignment horizontal="left"/>
    </xf>
    <xf numFmtId="1" fontId="58" fillId="6" borderId="4" xfId="0" applyNumberFormat="1" applyFont="1" applyFill="1" applyBorder="1" applyAlignment="1"/>
    <xf numFmtId="0" fontId="56" fillId="0" borderId="4" xfId="0" applyNumberFormat="1" applyFont="1" applyFill="1" applyBorder="1" applyAlignment="1"/>
    <xf numFmtId="49" fontId="10" fillId="6" borderId="35" xfId="0" applyNumberFormat="1" applyFont="1" applyFill="1" applyBorder="1" applyAlignment="1">
      <alignment horizontal="right"/>
    </xf>
    <xf numFmtId="49" fontId="54" fillId="0" borderId="36" xfId="0" applyNumberFormat="1" applyFont="1" applyFill="1" applyBorder="1" applyAlignment="1">
      <alignment horizontal="right"/>
    </xf>
    <xf numFmtId="49" fontId="54" fillId="0" borderId="35" xfId="0" applyNumberFormat="1" applyFont="1" applyFill="1" applyBorder="1" applyAlignment="1">
      <alignment horizontal="right"/>
    </xf>
    <xf numFmtId="0" fontId="48" fillId="6" borderId="3" xfId="0" applyNumberFormat="1" applyFont="1" applyFill="1" applyBorder="1" applyAlignment="1">
      <alignment horizontal="right"/>
    </xf>
    <xf numFmtId="0" fontId="57" fillId="0" borderId="8" xfId="0" applyNumberFormat="1" applyFont="1" applyFill="1" applyBorder="1" applyAlignment="1">
      <alignment horizontal="left"/>
    </xf>
    <xf numFmtId="166" fontId="12" fillId="0" borderId="38" xfId="0" applyNumberFormat="1" applyFont="1" applyFill="1" applyBorder="1" applyAlignment="1">
      <alignment horizontal="right"/>
    </xf>
    <xf numFmtId="0" fontId="56" fillId="6" borderId="21" xfId="0" applyNumberFormat="1" applyFont="1" applyFill="1" applyBorder="1" applyAlignment="1"/>
    <xf numFmtId="0" fontId="5" fillId="6" borderId="22" xfId="0" applyNumberFormat="1" applyFont="1" applyFill="1" applyBorder="1" applyAlignment="1"/>
    <xf numFmtId="0" fontId="5" fillId="6" borderId="23" xfId="0" applyNumberFormat="1" applyFont="1" applyFill="1" applyBorder="1" applyAlignment="1"/>
    <xf numFmtId="0" fontId="48" fillId="6" borderId="28" xfId="0" applyNumberFormat="1" applyFont="1" applyFill="1" applyBorder="1" applyAlignment="1">
      <alignment vertical="center"/>
    </xf>
    <xf numFmtId="0" fontId="48" fillId="6" borderId="19" xfId="0" applyNumberFormat="1" applyFont="1" applyFill="1" applyBorder="1" applyAlignment="1">
      <alignment vertical="center"/>
    </xf>
    <xf numFmtId="1" fontId="48" fillId="6" borderId="28" xfId="0" applyNumberFormat="1" applyFont="1" applyFill="1" applyBorder="1" applyAlignment="1">
      <alignment horizontal="center" vertical="center"/>
    </xf>
    <xf numFmtId="1" fontId="48" fillId="6" borderId="19" xfId="0" applyNumberFormat="1" applyFont="1" applyFill="1" applyBorder="1" applyAlignment="1">
      <alignment horizontal="center" vertical="center"/>
    </xf>
    <xf numFmtId="164" fontId="48" fillId="6" borderId="20" xfId="0" applyNumberFormat="1" applyFont="1" applyFill="1" applyBorder="1" applyAlignment="1">
      <alignment vertical="center"/>
    </xf>
    <xf numFmtId="1" fontId="34" fillId="0" borderId="17" xfId="0" applyNumberFormat="1" applyFont="1" applyFill="1" applyBorder="1" applyAlignment="1"/>
    <xf numFmtId="0" fontId="33" fillId="0" borderId="59" xfId="0" applyNumberFormat="1" applyFont="1" applyFill="1" applyBorder="1" applyAlignment="1"/>
    <xf numFmtId="1" fontId="17" fillId="0" borderId="18" xfId="0" applyNumberFormat="1" applyFont="1" applyFill="1" applyBorder="1" applyAlignment="1"/>
    <xf numFmtId="0" fontId="36" fillId="0" borderId="59" xfId="0" applyNumberFormat="1" applyFont="1" applyFill="1" applyBorder="1" applyAlignment="1"/>
    <xf numFmtId="0" fontId="56" fillId="6" borderId="34" xfId="0" applyNumberFormat="1" applyFont="1" applyFill="1" applyBorder="1" applyAlignment="1"/>
    <xf numFmtId="1" fontId="13" fillId="0" borderId="18" xfId="0" applyNumberFormat="1" applyFont="1" applyFill="1" applyBorder="1" applyAlignment="1"/>
    <xf numFmtId="1" fontId="13" fillId="0" borderId="47" xfId="0" applyNumberFormat="1" applyFont="1" applyFill="1" applyBorder="1" applyAlignment="1"/>
    <xf numFmtId="0" fontId="56" fillId="6" borderId="30" xfId="0" applyNumberFormat="1" applyFont="1" applyFill="1" applyBorder="1" applyAlignment="1"/>
    <xf numFmtId="164" fontId="7" fillId="6" borderId="56" xfId="0" applyNumberFormat="1" applyFont="1" applyFill="1" applyBorder="1" applyAlignment="1"/>
    <xf numFmtId="1" fontId="13" fillId="0" borderId="48" xfId="0" applyNumberFormat="1" applyFont="1" applyFill="1" applyBorder="1" applyAlignment="1"/>
    <xf numFmtId="164" fontId="16" fillId="6" borderId="49" xfId="0" applyNumberFormat="1" applyFont="1" applyFill="1" applyBorder="1" applyAlignment="1"/>
    <xf numFmtId="164" fontId="7" fillId="0" borderId="49" xfId="0" applyNumberFormat="1" applyFont="1" applyFill="1" applyBorder="1" applyAlignment="1"/>
    <xf numFmtId="1" fontId="10" fillId="6" borderId="60" xfId="0" applyNumberFormat="1" applyFont="1" applyFill="1" applyBorder="1" applyAlignment="1"/>
    <xf numFmtId="1" fontId="10" fillId="6" borderId="32" xfId="0" applyNumberFormat="1" applyFont="1" applyFill="1" applyBorder="1" applyAlignment="1"/>
    <xf numFmtId="0" fontId="48" fillId="6" borderId="33" xfId="0" applyNumberFormat="1" applyFont="1" applyFill="1" applyBorder="1" applyAlignment="1">
      <alignment horizontal="right" vertical="center"/>
    </xf>
    <xf numFmtId="0" fontId="16" fillId="6" borderId="33" xfId="0" applyNumberFormat="1" applyFont="1" applyFill="1" applyBorder="1" applyAlignment="1">
      <alignment horizontal="right"/>
    </xf>
    <xf numFmtId="164" fontId="16" fillId="6" borderId="61" xfId="0" applyNumberFormat="1" applyFont="1" applyFill="1" applyBorder="1" applyAlignment="1">
      <alignment vertical="center"/>
    </xf>
    <xf numFmtId="49" fontId="55" fillId="0" borderId="36" xfId="0" applyNumberFormat="1" applyFont="1" applyFill="1" applyBorder="1" applyAlignment="1">
      <alignment horizontal="right"/>
    </xf>
    <xf numFmtId="49" fontId="55" fillId="0" borderId="37" xfId="0" applyNumberFormat="1" applyFont="1" applyFill="1" applyBorder="1" applyAlignment="1">
      <alignment horizontal="right"/>
    </xf>
    <xf numFmtId="49" fontId="55" fillId="0" borderId="38" xfId="0" applyNumberFormat="1" applyFont="1" applyFill="1" applyBorder="1" applyAlignment="1">
      <alignment horizontal="right"/>
    </xf>
    <xf numFmtId="49" fontId="57" fillId="0" borderId="36" xfId="0" applyNumberFormat="1" applyFont="1" applyFill="1" applyBorder="1" applyAlignment="1">
      <alignment horizontal="right"/>
    </xf>
    <xf numFmtId="49" fontId="57" fillId="0" borderId="37" xfId="0" applyNumberFormat="1" applyFont="1" applyFill="1" applyBorder="1" applyAlignment="1">
      <alignment horizontal="right"/>
    </xf>
    <xf numFmtId="49" fontId="57" fillId="0" borderId="38" xfId="0" applyNumberFormat="1" applyFont="1" applyFill="1" applyBorder="1" applyAlignment="1">
      <alignment horizontal="right"/>
    </xf>
    <xf numFmtId="49" fontId="55" fillId="0" borderId="37" xfId="0" applyNumberFormat="1" applyFont="1" applyFill="1" applyBorder="1" applyAlignment="1">
      <alignment horizontal="right" wrapText="1"/>
    </xf>
    <xf numFmtId="1" fontId="5" fillId="0" borderId="10" xfId="12" applyNumberFormat="1" applyFont="1" applyBorder="1" applyAlignment="1">
      <alignment wrapText="1"/>
    </xf>
    <xf numFmtId="1" fontId="5" fillId="0" borderId="57" xfId="12" applyNumberFormat="1" applyFont="1" applyBorder="1" applyAlignment="1"/>
    <xf numFmtId="1" fontId="5" fillId="0" borderId="55" xfId="12" applyNumberFormat="1" applyFont="1" applyBorder="1" applyAlignment="1"/>
    <xf numFmtId="1" fontId="5" fillId="0" borderId="57" xfId="12" applyNumberFormat="1" applyFont="1" applyBorder="1" applyAlignment="1">
      <alignment horizontal="center"/>
    </xf>
    <xf numFmtId="1" fontId="5" fillId="0" borderId="55" xfId="12" applyNumberFormat="1" applyFont="1" applyBorder="1" applyAlignment="1">
      <alignment horizontal="center"/>
    </xf>
    <xf numFmtId="1" fontId="50" fillId="0" borderId="10" xfId="12" applyNumberFormat="1" applyFont="1" applyBorder="1" applyAlignment="1">
      <alignment wrapText="1"/>
    </xf>
    <xf numFmtId="164" fontId="5" fillId="0" borderId="51" xfId="12" applyNumberFormat="1" applyFont="1" applyBorder="1" applyAlignment="1"/>
    <xf numFmtId="44" fontId="5" fillId="0" borderId="51" xfId="12" applyNumberFormat="1" applyFont="1" applyBorder="1" applyAlignment="1"/>
    <xf numFmtId="44" fontId="5" fillId="0" borderId="62" xfId="0" applyNumberFormat="1" applyFont="1" applyFill="1" applyBorder="1" applyAlignment="1"/>
    <xf numFmtId="44" fontId="5" fillId="0" borderId="51" xfId="12" applyNumberFormat="1" applyFont="1" applyFill="1" applyBorder="1" applyAlignment="1"/>
    <xf numFmtId="44" fontId="5" fillId="0" borderId="62" xfId="12" applyNumberFormat="1" applyFont="1" applyFill="1" applyBorder="1" applyAlignment="1"/>
    <xf numFmtId="44" fontId="5" fillId="0" borderId="62" xfId="12" applyNumberFormat="1" applyFont="1" applyFill="1" applyBorder="1" applyAlignment="1">
      <alignment horizontal="right"/>
    </xf>
    <xf numFmtId="164" fontId="5" fillId="0" borderId="51" xfId="0" applyNumberFormat="1" applyFont="1" applyBorder="1" applyAlignment="1"/>
    <xf numFmtId="164" fontId="5" fillId="0" borderId="51" xfId="0" applyNumberFormat="1" applyFont="1" applyFill="1" applyBorder="1" applyAlignment="1"/>
    <xf numFmtId="164" fontId="44" fillId="0" borderId="51" xfId="0" applyNumberFormat="1" applyFont="1" applyFill="1" applyBorder="1" applyAlignment="1">
      <alignment horizontal="right"/>
    </xf>
    <xf numFmtId="164" fontId="5" fillId="0" borderId="62" xfId="0" applyNumberFormat="1" applyFont="1" applyBorder="1" applyAlignment="1"/>
    <xf numFmtId="0" fontId="46" fillId="0" borderId="10" xfId="12" applyFont="1" applyFill="1" applyBorder="1" applyAlignment="1"/>
    <xf numFmtId="0" fontId="50" fillId="0" borderId="1" xfId="12" applyFont="1" applyFill="1" applyBorder="1" applyAlignment="1"/>
    <xf numFmtId="1" fontId="33" fillId="0" borderId="34" xfId="0" applyNumberFormat="1" applyFont="1" applyFill="1" applyBorder="1" applyAlignment="1"/>
    <xf numFmtId="1" fontId="49" fillId="0" borderId="10" xfId="12" applyNumberFormat="1" applyFont="1" applyBorder="1" applyAlignment="1"/>
    <xf numFmtId="0" fontId="33" fillId="0" borderId="16" xfId="12" applyNumberFormat="1" applyFont="1" applyFill="1" applyBorder="1" applyAlignment="1"/>
    <xf numFmtId="1" fontId="33" fillId="0" borderId="17" xfId="12" applyNumberFormat="1" applyFont="1" applyFill="1" applyBorder="1" applyAlignment="1"/>
    <xf numFmtId="0" fontId="33" fillId="0" borderId="34" xfId="12" applyNumberFormat="1" applyFont="1" applyFill="1" applyBorder="1" applyAlignment="1"/>
    <xf numFmtId="1" fontId="33" fillId="0" borderId="47" xfId="12" applyNumberFormat="1" applyFont="1" applyFill="1" applyBorder="1" applyAlignment="1"/>
    <xf numFmtId="1" fontId="7" fillId="4" borderId="40" xfId="12" applyNumberFormat="1" applyFont="1" applyFill="1" applyBorder="1" applyAlignment="1">
      <alignment horizontal="left"/>
    </xf>
    <xf numFmtId="1" fontId="8" fillId="4" borderId="48" xfId="12" applyNumberFormat="1" applyFont="1" applyFill="1" applyBorder="1" applyAlignment="1">
      <alignment horizontal="left"/>
    </xf>
    <xf numFmtId="0" fontId="7" fillId="4" borderId="34" xfId="12" applyNumberFormat="1" applyFont="1" applyFill="1" applyBorder="1" applyAlignment="1">
      <alignment horizontal="left"/>
    </xf>
    <xf numFmtId="1" fontId="8" fillId="4" borderId="47" xfId="12" applyNumberFormat="1" applyFont="1" applyFill="1" applyBorder="1" applyAlignment="1">
      <alignment horizontal="left"/>
    </xf>
    <xf numFmtId="0" fontId="11" fillId="0" borderId="29" xfId="12" applyNumberFormat="1" applyFont="1" applyFill="1" applyBorder="1" applyAlignment="1">
      <alignment vertical="top"/>
    </xf>
    <xf numFmtId="0" fontId="11" fillId="0" borderId="49" xfId="12" applyNumberFormat="1" applyFont="1" applyFill="1" applyBorder="1">
      <alignment vertical="top" wrapText="1"/>
    </xf>
    <xf numFmtId="1" fontId="6" fillId="0" borderId="41" xfId="12" applyNumberFormat="1" applyFont="1" applyBorder="1" applyAlignment="1">
      <alignment vertical="top"/>
    </xf>
    <xf numFmtId="1" fontId="6" fillId="0" borderId="50" xfId="12" applyNumberFormat="1" applyFont="1" applyBorder="1">
      <alignment vertical="top" wrapText="1"/>
    </xf>
    <xf numFmtId="164" fontId="5" fillId="0" borderId="51" xfId="12" applyNumberFormat="1" applyFont="1" applyFill="1" applyBorder="1" applyAlignment="1">
      <alignment horizontal="right"/>
    </xf>
    <xf numFmtId="0" fontId="5" fillId="0" borderId="25" xfId="12" applyNumberFormat="1" applyFont="1" applyBorder="1" applyAlignment="1"/>
    <xf numFmtId="1" fontId="5" fillId="2" borderId="31" xfId="12" applyNumberFormat="1" applyFont="1" applyFill="1" applyBorder="1" applyAlignment="1"/>
    <xf numFmtId="1" fontId="6" fillId="2" borderId="32" xfId="12" applyNumberFormat="1" applyFont="1" applyFill="1" applyBorder="1" applyAlignment="1">
      <alignment horizontal="right"/>
    </xf>
    <xf numFmtId="1" fontId="6" fillId="2" borderId="32" xfId="12" applyNumberFormat="1" applyFont="1" applyFill="1" applyBorder="1" applyAlignment="1">
      <alignment horizontal="left"/>
    </xf>
    <xf numFmtId="0" fontId="6" fillId="2" borderId="32" xfId="12" applyNumberFormat="1" applyFont="1" applyFill="1" applyBorder="1" applyAlignment="1">
      <alignment horizontal="right"/>
    </xf>
    <xf numFmtId="164" fontId="6" fillId="0" borderId="28" xfId="12" applyNumberFormat="1" applyFont="1" applyBorder="1" applyAlignment="1"/>
    <xf numFmtId="1" fontId="5" fillId="0" borderId="63" xfId="12" applyNumberFormat="1" applyFont="1" applyBorder="1" applyAlignment="1"/>
    <xf numFmtId="0" fontId="5" fillId="0" borderId="1" xfId="0" applyNumberFormat="1" applyFont="1" applyBorder="1" applyAlignment="1"/>
    <xf numFmtId="0" fontId="5" fillId="0" borderId="15" xfId="0" applyFont="1" applyBorder="1" applyAlignment="1"/>
    <xf numFmtId="0" fontId="5" fillId="0" borderId="46" xfId="0" applyNumberFormat="1" applyFont="1" applyBorder="1" applyAlignment="1"/>
    <xf numFmtId="0" fontId="11" fillId="0" borderId="64" xfId="0" applyNumberFormat="1" applyFont="1" applyFill="1" applyBorder="1" applyAlignment="1">
      <alignment vertical="top"/>
    </xf>
    <xf numFmtId="0" fontId="11" fillId="0" borderId="46" xfId="0" applyNumberFormat="1" applyFont="1" applyFill="1" applyBorder="1" applyAlignment="1">
      <alignment vertical="top"/>
    </xf>
    <xf numFmtId="0" fontId="11" fillId="0" borderId="46" xfId="0" applyNumberFormat="1" applyFont="1" applyFill="1" applyBorder="1" applyAlignment="1">
      <alignment vertical="top" wrapText="1"/>
    </xf>
    <xf numFmtId="1" fontId="5" fillId="0" borderId="64" xfId="0" applyNumberFormat="1" applyFont="1" applyFill="1" applyBorder="1" applyAlignment="1"/>
    <xf numFmtId="1" fontId="5" fillId="0" borderId="63" xfId="0" applyNumberFormat="1" applyFont="1" applyBorder="1" applyAlignment="1"/>
    <xf numFmtId="1" fontId="5" fillId="0" borderId="64" xfId="0" applyNumberFormat="1" applyFont="1" applyBorder="1" applyAlignment="1"/>
    <xf numFmtId="164" fontId="5" fillId="0" borderId="62" xfId="0" applyNumberFormat="1" applyFont="1" applyFill="1" applyBorder="1" applyAlignment="1"/>
    <xf numFmtId="164" fontId="44" fillId="0" borderId="62" xfId="0" applyNumberFormat="1" applyFont="1" applyFill="1" applyBorder="1" applyAlignment="1">
      <alignment horizontal="right"/>
    </xf>
    <xf numFmtId="164" fontId="6" fillId="0" borderId="65" xfId="0" applyNumberFormat="1" applyFont="1" applyBorder="1" applyAlignment="1"/>
    <xf numFmtId="1" fontId="6" fillId="0" borderId="54" xfId="0" applyNumberFormat="1" applyFont="1" applyBorder="1" applyAlignment="1">
      <alignment vertical="top" wrapText="1"/>
    </xf>
    <xf numFmtId="0" fontId="5" fillId="0" borderId="1" xfId="0" applyNumberFormat="1" applyFont="1" applyBorder="1" applyAlignment="1">
      <alignment wrapText="1"/>
    </xf>
    <xf numFmtId="0" fontId="11" fillId="0" borderId="66" xfId="0" applyNumberFormat="1" applyFont="1" applyFill="1" applyBorder="1" applyAlignment="1">
      <alignment vertical="top" wrapText="1"/>
    </xf>
    <xf numFmtId="164" fontId="14" fillId="0" borderId="51" xfId="0" applyNumberFormat="1" applyFont="1" applyBorder="1" applyAlignment="1">
      <alignment horizontal="right"/>
    </xf>
    <xf numFmtId="0" fontId="11" fillId="0" borderId="67" xfId="0" applyNumberFormat="1" applyFont="1" applyFill="1" applyBorder="1" applyAlignment="1">
      <alignment vertical="top"/>
    </xf>
    <xf numFmtId="0" fontId="11" fillId="0" borderId="68" xfId="0" applyNumberFormat="1" applyFont="1" applyFill="1" applyBorder="1" applyAlignment="1">
      <alignment vertical="top"/>
    </xf>
    <xf numFmtId="0" fontId="11" fillId="0" borderId="68" xfId="0" applyNumberFormat="1" applyFont="1" applyFill="1" applyBorder="1" applyAlignment="1">
      <alignment vertical="top" wrapText="1"/>
    </xf>
    <xf numFmtId="0" fontId="11" fillId="0" borderId="61" xfId="0" applyNumberFormat="1" applyFont="1" applyFill="1" applyBorder="1" applyAlignment="1">
      <alignment vertical="top" wrapText="1"/>
    </xf>
    <xf numFmtId="0" fontId="14" fillId="0" borderId="26" xfId="0" applyNumberFormat="1" applyFont="1" applyFill="1" applyBorder="1" applyAlignment="1"/>
    <xf numFmtId="164" fontId="14" fillId="0" borderId="62" xfId="0" applyNumberFormat="1" applyFont="1" applyFill="1" applyBorder="1" applyAlignment="1">
      <alignment horizontal="right"/>
    </xf>
    <xf numFmtId="1" fontId="5" fillId="2" borderId="69" xfId="0" applyNumberFormat="1" applyFont="1" applyFill="1" applyBorder="1" applyAlignment="1"/>
    <xf numFmtId="1" fontId="6" fillId="2" borderId="19" xfId="0" applyNumberFormat="1" applyFont="1" applyFill="1" applyBorder="1" applyAlignment="1">
      <alignment horizontal="right"/>
    </xf>
    <xf numFmtId="1" fontId="6" fillId="2" borderId="19" xfId="0" applyNumberFormat="1" applyFont="1" applyFill="1" applyBorder="1" applyAlignment="1">
      <alignment horizontal="left"/>
    </xf>
    <xf numFmtId="0" fontId="6" fillId="2" borderId="19" xfId="12" applyNumberFormat="1" applyFont="1" applyFill="1" applyBorder="1" applyAlignment="1">
      <alignment horizontal="right"/>
    </xf>
    <xf numFmtId="1" fontId="5" fillId="0" borderId="26" xfId="0" applyNumberFormat="1" applyFont="1" applyBorder="1" applyAlignment="1"/>
    <xf numFmtId="0" fontId="7" fillId="4" borderId="21" xfId="0" applyNumberFormat="1" applyFont="1" applyFill="1" applyBorder="1" applyAlignment="1">
      <alignment horizontal="left"/>
    </xf>
    <xf numFmtId="1" fontId="8" fillId="4" borderId="22" xfId="0" applyNumberFormat="1" applyFont="1" applyFill="1" applyBorder="1" applyAlignment="1">
      <alignment horizontal="left"/>
    </xf>
    <xf numFmtId="1" fontId="8" fillId="4" borderId="23" xfId="0" applyNumberFormat="1" applyFont="1" applyFill="1" applyBorder="1" applyAlignment="1">
      <alignment horizontal="left"/>
    </xf>
    <xf numFmtId="0" fontId="5" fillId="0" borderId="44" xfId="0" applyNumberFormat="1" applyFont="1" applyBorder="1" applyAlignment="1"/>
    <xf numFmtId="164" fontId="5" fillId="0" borderId="27" xfId="0" applyNumberFormat="1" applyFont="1" applyBorder="1" applyAlignment="1"/>
    <xf numFmtId="0" fontId="11" fillId="0" borderId="70" xfId="0" applyNumberFormat="1" applyFont="1" applyFill="1" applyBorder="1" applyAlignment="1">
      <alignment vertical="top"/>
    </xf>
    <xf numFmtId="0" fontId="11" fillId="0" borderId="71" xfId="0" applyNumberFormat="1" applyFont="1" applyFill="1" applyBorder="1" applyAlignment="1">
      <alignment vertical="top"/>
    </xf>
    <xf numFmtId="0" fontId="11" fillId="0" borderId="71" xfId="0" applyNumberFormat="1" applyFont="1" applyFill="1" applyBorder="1" applyAlignment="1">
      <alignment vertical="top" wrapText="1"/>
    </xf>
    <xf numFmtId="0" fontId="11" fillId="0" borderId="72" xfId="0" applyNumberFormat="1" applyFont="1" applyFill="1" applyBorder="1" applyAlignment="1">
      <alignment vertical="top" wrapText="1"/>
    </xf>
    <xf numFmtId="0" fontId="11" fillId="0" borderId="30" xfId="0" applyNumberFormat="1" applyFont="1" applyFill="1" applyBorder="1" applyAlignment="1">
      <alignment vertical="top"/>
    </xf>
    <xf numFmtId="1" fontId="8" fillId="4" borderId="40" xfId="0" applyNumberFormat="1" applyFont="1" applyFill="1" applyBorder="1" applyAlignment="1">
      <alignment horizontal="left"/>
    </xf>
    <xf numFmtId="1" fontId="8" fillId="4" borderId="34" xfId="0" applyNumberFormat="1" applyFont="1" applyFill="1" applyBorder="1" applyAlignment="1">
      <alignment horizontal="left"/>
    </xf>
    <xf numFmtId="1" fontId="5" fillId="0" borderId="44" xfId="0" applyNumberFormat="1" applyFont="1" applyFill="1" applyBorder="1" applyAlignment="1"/>
    <xf numFmtId="0" fontId="5" fillId="0" borderId="27" xfId="0" applyNumberFormat="1" applyFont="1" applyFill="1" applyBorder="1" applyAlignment="1"/>
    <xf numFmtId="1" fontId="5" fillId="0" borderId="27" xfId="0" applyNumberFormat="1" applyFont="1" applyFill="1" applyBorder="1" applyAlignment="1"/>
    <xf numFmtId="164" fontId="5" fillId="0" borderId="27" xfId="0" applyNumberFormat="1" applyFont="1" applyFill="1" applyBorder="1" applyAlignment="1"/>
    <xf numFmtId="164" fontId="5" fillId="0" borderId="54" xfId="0" applyNumberFormat="1" applyFont="1" applyFill="1" applyBorder="1" applyAlignment="1"/>
    <xf numFmtId="0" fontId="5" fillId="0" borderId="15" xfId="0" applyFont="1" applyFill="1" applyBorder="1" applyAlignment="1"/>
    <xf numFmtId="0" fontId="43" fillId="0" borderId="15" xfId="0" applyNumberFormat="1" applyFont="1" applyFill="1" applyBorder="1" applyAlignment="1"/>
    <xf numFmtId="164" fontId="14" fillId="0" borderId="15" xfId="0" applyNumberFormat="1" applyFont="1" applyFill="1" applyBorder="1" applyAlignment="1"/>
    <xf numFmtId="0" fontId="5" fillId="0" borderId="26" xfId="0" applyFont="1" applyFill="1" applyBorder="1" applyAlignment="1"/>
    <xf numFmtId="0" fontId="5" fillId="0" borderId="44" xfId="0" applyFont="1" applyFill="1" applyBorder="1" applyAlignment="1"/>
    <xf numFmtId="0" fontId="5" fillId="0" borderId="27" xfId="0" applyFont="1" applyFill="1" applyBorder="1" applyAlignment="1"/>
    <xf numFmtId="0" fontId="14" fillId="0" borderId="27" xfId="0" applyFont="1" applyFill="1" applyBorder="1" applyAlignment="1"/>
    <xf numFmtId="0" fontId="14" fillId="0" borderId="15" xfId="0" applyNumberFormat="1" applyFont="1" applyBorder="1" applyAlignment="1"/>
    <xf numFmtId="1" fontId="14" fillId="0" borderId="15" xfId="0" applyNumberFormat="1" applyFont="1" applyBorder="1" applyAlignment="1"/>
    <xf numFmtId="1" fontId="5" fillId="0" borderId="44" xfId="0" applyNumberFormat="1" applyFont="1" applyBorder="1" applyAlignment="1"/>
    <xf numFmtId="0" fontId="14" fillId="0" borderId="27" xfId="0" applyNumberFormat="1" applyFont="1" applyBorder="1" applyAlignment="1"/>
    <xf numFmtId="1" fontId="14" fillId="0" borderId="27" xfId="0" applyNumberFormat="1" applyFont="1" applyBorder="1" applyAlignment="1"/>
    <xf numFmtId="0" fontId="6" fillId="2" borderId="19" xfId="0" applyNumberFormat="1" applyFont="1" applyFill="1" applyBorder="1" applyAlignment="1">
      <alignment horizontal="right"/>
    </xf>
    <xf numFmtId="0" fontId="5" fillId="0" borderId="69" xfId="0" applyNumberFormat="1" applyFont="1" applyBorder="1" applyAlignment="1"/>
    <xf numFmtId="0" fontId="5" fillId="0" borderId="19" xfId="0" applyNumberFormat="1" applyFont="1" applyBorder="1" applyAlignment="1"/>
    <xf numFmtId="0" fontId="5" fillId="0" borderId="20" xfId="0" applyNumberFormat="1" applyFont="1" applyBorder="1" applyAlignment="1"/>
    <xf numFmtId="1" fontId="46" fillId="0" borderId="10" xfId="0" applyNumberFormat="1" applyFont="1" applyBorder="1" applyAlignment="1"/>
    <xf numFmtId="0" fontId="43" fillId="0" borderId="45" xfId="0" applyNumberFormat="1" applyFont="1" applyBorder="1" applyAlignment="1"/>
    <xf numFmtId="1" fontId="50" fillId="0" borderId="10" xfId="0" applyNumberFormat="1" applyFont="1" applyFill="1" applyBorder="1" applyAlignment="1"/>
    <xf numFmtId="0" fontId="50" fillId="0" borderId="10" xfId="0" applyNumberFormat="1" applyFont="1" applyFill="1" applyBorder="1" applyAlignment="1"/>
    <xf numFmtId="0" fontId="50" fillId="0" borderId="27" xfId="0" applyFont="1" applyFill="1" applyBorder="1" applyAlignment="1"/>
    <xf numFmtId="1" fontId="14" fillId="0" borderId="27" xfId="0" applyNumberFormat="1" applyFont="1" applyFill="1" applyBorder="1" applyAlignment="1"/>
    <xf numFmtId="164" fontId="44" fillId="0" borderId="51" xfId="0" applyNumberFormat="1" applyFont="1" applyBorder="1" applyAlignment="1">
      <alignment horizontal="right"/>
    </xf>
    <xf numFmtId="164" fontId="44" fillId="0" borderId="62" xfId="0" applyNumberFormat="1" applyFont="1" applyBorder="1" applyAlignment="1">
      <alignment horizontal="right"/>
    </xf>
    <xf numFmtId="164" fontId="17" fillId="0" borderId="51" xfId="0" applyNumberFormat="1" applyFont="1" applyFill="1" applyBorder="1" applyAlignment="1">
      <alignment horizontal="right"/>
    </xf>
    <xf numFmtId="1" fontId="5" fillId="0" borderId="25" xfId="0" applyNumberFormat="1" applyFont="1" applyBorder="1" applyAlignment="1">
      <alignment horizontal="center" wrapText="1"/>
    </xf>
    <xf numFmtId="1" fontId="5" fillId="0" borderId="26" xfId="0" applyNumberFormat="1" applyFont="1" applyBorder="1" applyAlignment="1">
      <alignment horizontal="center" wrapText="1"/>
    </xf>
    <xf numFmtId="164" fontId="17" fillId="0" borderId="51" xfId="0" applyNumberFormat="1" applyFont="1" applyBorder="1" applyAlignment="1">
      <alignment horizontal="right"/>
    </xf>
    <xf numFmtId="164" fontId="5" fillId="0" borderId="51" xfId="0" applyNumberFormat="1" applyFont="1" applyBorder="1" applyAlignment="1">
      <alignment horizontal="right"/>
    </xf>
    <xf numFmtId="1" fontId="5" fillId="0" borderId="46" xfId="0" applyNumberFormat="1" applyFont="1" applyBorder="1" applyAlignment="1"/>
    <xf numFmtId="164" fontId="5" fillId="0" borderId="46" xfId="0" applyNumberFormat="1" applyFont="1" applyBorder="1" applyAlignment="1"/>
    <xf numFmtId="164" fontId="5" fillId="0" borderId="66" xfId="0" applyNumberFormat="1" applyFont="1" applyBorder="1" applyAlignment="1"/>
    <xf numFmtId="1" fontId="43" fillId="0" borderId="46" xfId="0" applyNumberFormat="1" applyFont="1" applyBorder="1" applyAlignment="1"/>
    <xf numFmtId="164" fontId="5" fillId="0" borderId="46" xfId="0" applyNumberFormat="1" applyFont="1" applyFill="1" applyBorder="1" applyAlignment="1"/>
    <xf numFmtId="0" fontId="43" fillId="0" borderId="10" xfId="12" applyFont="1" applyFill="1" applyBorder="1" applyAlignment="1"/>
    <xf numFmtId="164" fontId="44" fillId="0" borderId="51" xfId="12" applyNumberFormat="1" applyFont="1" applyFill="1" applyBorder="1" applyAlignment="1">
      <alignment horizontal="right"/>
    </xf>
    <xf numFmtId="164" fontId="5" fillId="0" borderId="51" xfId="12" applyNumberFormat="1" applyFont="1" applyFill="1" applyBorder="1" applyAlignment="1"/>
    <xf numFmtId="1" fontId="5" fillId="0" borderId="26" xfId="12" applyNumberFormat="1" applyFont="1" applyBorder="1" applyAlignment="1"/>
    <xf numFmtId="1" fontId="5" fillId="0" borderId="15" xfId="12" applyNumberFormat="1" applyFont="1" applyBorder="1" applyAlignment="1"/>
    <xf numFmtId="164" fontId="5" fillId="0" borderId="15" xfId="12" applyNumberFormat="1" applyFont="1" applyBorder="1" applyAlignment="1"/>
    <xf numFmtId="164" fontId="5" fillId="0" borderId="62" xfId="12" applyNumberFormat="1" applyFont="1" applyBorder="1" applyAlignment="1"/>
    <xf numFmtId="1" fontId="33" fillId="0" borderId="59" xfId="0" applyNumberFormat="1" applyFont="1" applyFill="1" applyBorder="1" applyAlignment="1"/>
    <xf numFmtId="1" fontId="5" fillId="0" borderId="44" xfId="12" applyNumberFormat="1" applyFont="1" applyBorder="1" applyAlignment="1"/>
    <xf numFmtId="1" fontId="5" fillId="0" borderId="27" xfId="12" applyNumberFormat="1" applyFont="1" applyBorder="1" applyAlignment="1"/>
    <xf numFmtId="164" fontId="5" fillId="0" borderId="27" xfId="12" applyNumberFormat="1" applyFont="1" applyBorder="1" applyAlignment="1"/>
    <xf numFmtId="164" fontId="5" fillId="0" borderId="54" xfId="12" applyNumberFormat="1" applyFont="1" applyBorder="1" applyAlignment="1"/>
    <xf numFmtId="0" fontId="5" fillId="0" borderId="15" xfId="12" applyFont="1" applyFill="1" applyBorder="1" applyAlignment="1"/>
    <xf numFmtId="164" fontId="5" fillId="0" borderId="62" xfId="12" applyNumberFormat="1" applyFont="1" applyFill="1" applyBorder="1" applyAlignment="1"/>
    <xf numFmtId="164" fontId="6" fillId="3" borderId="28" xfId="0" applyNumberFormat="1" applyFont="1" applyFill="1" applyBorder="1" applyAlignment="1"/>
    <xf numFmtId="1" fontId="6" fillId="0" borderId="73" xfId="0" applyNumberFormat="1" applyFont="1" applyBorder="1" applyAlignment="1">
      <alignment vertical="top" wrapText="1"/>
    </xf>
    <xf numFmtId="1" fontId="6" fillId="0" borderId="74" xfId="0" applyNumberFormat="1" applyFont="1" applyBorder="1" applyAlignment="1">
      <alignment vertical="top" wrapText="1"/>
    </xf>
    <xf numFmtId="1" fontId="6" fillId="0" borderId="75" xfId="0" applyNumberFormat="1" applyFont="1" applyBorder="1" applyAlignment="1">
      <alignment vertical="top" wrapText="1"/>
    </xf>
    <xf numFmtId="0" fontId="5" fillId="0" borderId="15" xfId="0" applyNumberFormat="1" applyFont="1" applyBorder="1" applyAlignment="1">
      <alignment wrapText="1"/>
    </xf>
    <xf numFmtId="1" fontId="5" fillId="3" borderId="69" xfId="0" applyNumberFormat="1" applyFont="1" applyFill="1" applyBorder="1" applyAlignment="1"/>
    <xf numFmtId="1" fontId="6" fillId="3" borderId="19" xfId="0" applyNumberFormat="1" applyFont="1" applyFill="1" applyBorder="1" applyAlignment="1">
      <alignment horizontal="right" wrapText="1"/>
    </xf>
    <xf numFmtId="1" fontId="6" fillId="3" borderId="19" xfId="0" applyNumberFormat="1" applyFont="1" applyFill="1" applyBorder="1" applyAlignment="1">
      <alignment horizontal="left"/>
    </xf>
    <xf numFmtId="1" fontId="6" fillId="3" borderId="19" xfId="0" applyNumberFormat="1" applyFont="1" applyFill="1" applyBorder="1" applyAlignment="1">
      <alignment horizontal="right"/>
    </xf>
    <xf numFmtId="0" fontId="6" fillId="3" borderId="19" xfId="0" applyNumberFormat="1" applyFont="1" applyFill="1" applyBorder="1" applyAlignment="1">
      <alignment horizontal="right"/>
    </xf>
    <xf numFmtId="0" fontId="5" fillId="0" borderId="27" xfId="0" applyNumberFormat="1" applyFont="1" applyBorder="1" applyAlignment="1">
      <alignment wrapText="1"/>
    </xf>
    <xf numFmtId="1" fontId="5" fillId="0" borderId="15" xfId="0" applyNumberFormat="1" applyFont="1" applyBorder="1" applyAlignment="1">
      <alignment wrapText="1"/>
    </xf>
    <xf numFmtId="1" fontId="5" fillId="2" borderId="69" xfId="12" applyNumberFormat="1" applyFont="1" applyFill="1" applyBorder="1" applyAlignment="1"/>
    <xf numFmtId="1" fontId="6" fillId="2" borderId="19" xfId="12" applyNumberFormat="1" applyFont="1" applyFill="1" applyBorder="1" applyAlignment="1">
      <alignment horizontal="right"/>
    </xf>
    <xf numFmtId="1" fontId="6" fillId="2" borderId="19" xfId="12" applyNumberFormat="1" applyFont="1" applyFill="1" applyBorder="1" applyAlignment="1">
      <alignment horizontal="left"/>
    </xf>
    <xf numFmtId="0" fontId="33" fillId="0" borderId="59" xfId="12" applyNumberFormat="1" applyFont="1" applyFill="1" applyBorder="1" applyAlignment="1"/>
    <xf numFmtId="164" fontId="5" fillId="0" borderId="62" xfId="12" applyNumberFormat="1" applyFont="1" applyFill="1" applyBorder="1" applyAlignment="1">
      <alignment horizontal="right"/>
    </xf>
    <xf numFmtId="0" fontId="5" fillId="0" borderId="10" xfId="12" applyNumberFormat="1" applyFont="1" applyBorder="1" applyAlignment="1"/>
    <xf numFmtId="14" fontId="5" fillId="0" borderId="1" xfId="12" applyNumberFormat="1" applyFont="1" applyAlignment="1"/>
    <xf numFmtId="0" fontId="11" fillId="0" borderId="2" xfId="12" applyNumberFormat="1" applyFont="1" applyFill="1" applyBorder="1" applyAlignment="1">
      <alignment horizontal="center" vertical="top" wrapText="1"/>
    </xf>
    <xf numFmtId="0" fontId="5" fillId="0" borderId="25" xfId="12" applyNumberFormat="1" applyFont="1" applyFill="1" applyBorder="1" applyAlignment="1"/>
    <xf numFmtId="164" fontId="44" fillId="0" borderId="10" xfId="12" applyNumberFormat="1" applyFont="1" applyFill="1" applyBorder="1" applyAlignment="1">
      <alignment horizontal="right"/>
    </xf>
    <xf numFmtId="9" fontId="5" fillId="0" borderId="10" xfId="35" applyFont="1" applyFill="1" applyBorder="1" applyAlignment="1"/>
    <xf numFmtId="1" fontId="5" fillId="0" borderId="42" xfId="12" applyNumberFormat="1" applyFont="1" applyBorder="1" applyAlignment="1"/>
    <xf numFmtId="1" fontId="5" fillId="0" borderId="11" xfId="12" applyNumberFormat="1" applyFont="1" applyBorder="1" applyAlignment="1"/>
    <xf numFmtId="1" fontId="5" fillId="0" borderId="10" xfId="12" applyNumberFormat="1" applyFont="1" applyFill="1" applyBorder="1" applyAlignment="1">
      <alignment horizontal="left" wrapText="1" indent="1"/>
    </xf>
    <xf numFmtId="0" fontId="5" fillId="7" borderId="25" xfId="12" applyNumberFormat="1" applyFont="1" applyFill="1" applyBorder="1" applyAlignment="1"/>
    <xf numFmtId="0" fontId="5" fillId="7" borderId="10" xfId="12" applyNumberFormat="1" applyFont="1" applyFill="1" applyBorder="1" applyAlignment="1"/>
    <xf numFmtId="0" fontId="5" fillId="7" borderId="10" xfId="12" applyFont="1" applyFill="1" applyBorder="1" applyAlignment="1"/>
    <xf numFmtId="164" fontId="5" fillId="7" borderId="10" xfId="12" applyNumberFormat="1" applyFont="1" applyFill="1" applyBorder="1" applyAlignment="1"/>
    <xf numFmtId="164" fontId="5" fillId="7" borderId="51" xfId="12" applyNumberFormat="1" applyFont="1" applyFill="1" applyBorder="1" applyAlignment="1">
      <alignment horizontal="right"/>
    </xf>
    <xf numFmtId="1" fontId="5" fillId="7" borderId="10" xfId="12" applyNumberFormat="1" applyFont="1" applyFill="1" applyBorder="1" applyAlignment="1"/>
    <xf numFmtId="1" fontId="5" fillId="7" borderId="25" xfId="12" applyNumberFormat="1" applyFont="1" applyFill="1" applyBorder="1" applyAlignment="1"/>
    <xf numFmtId="170" fontId="5" fillId="0" borderId="10" xfId="12" applyNumberFormat="1" applyFont="1" applyFill="1" applyBorder="1" applyAlignment="1"/>
    <xf numFmtId="0" fontId="60" fillId="6" borderId="4" xfId="0" applyNumberFormat="1" applyFont="1" applyFill="1" applyBorder="1" applyAlignment="1"/>
    <xf numFmtId="0" fontId="60" fillId="6" borderId="30" xfId="0" applyNumberFormat="1" applyFont="1" applyFill="1" applyBorder="1" applyAlignment="1"/>
    <xf numFmtId="1" fontId="59" fillId="7" borderId="10" xfId="12" applyNumberFormat="1" applyFont="1" applyFill="1" applyBorder="1" applyAlignment="1"/>
    <xf numFmtId="0" fontId="50" fillId="7" borderId="45" xfId="12" applyNumberFormat="1" applyFont="1" applyFill="1" applyBorder="1" applyAlignment="1"/>
    <xf numFmtId="0" fontId="50" fillId="7" borderId="10" xfId="12" applyNumberFormat="1" applyFont="1" applyFill="1" applyBorder="1" applyAlignment="1"/>
    <xf numFmtId="170" fontId="5" fillId="7" borderId="10" xfId="12" applyNumberFormat="1" applyFont="1" applyFill="1" applyBorder="1" applyAlignment="1"/>
    <xf numFmtId="1" fontId="5" fillId="7" borderId="63" xfId="0" applyNumberFormat="1" applyFont="1" applyFill="1" applyBorder="1" applyAlignment="1"/>
    <xf numFmtId="0" fontId="50" fillId="7" borderId="45" xfId="0" applyNumberFormat="1" applyFont="1" applyFill="1" applyBorder="1" applyAlignment="1"/>
    <xf numFmtId="0" fontId="5" fillId="7" borderId="10" xfId="0" applyFont="1" applyFill="1" applyBorder="1" applyAlignment="1"/>
    <xf numFmtId="1" fontId="5" fillId="7" borderId="10" xfId="0" applyNumberFormat="1" applyFont="1" applyFill="1" applyBorder="1" applyAlignment="1"/>
    <xf numFmtId="170" fontId="5" fillId="7" borderId="10" xfId="0" applyNumberFormat="1" applyFont="1" applyFill="1" applyBorder="1" applyAlignment="1"/>
    <xf numFmtId="1" fontId="14" fillId="7" borderId="10" xfId="0" applyNumberFormat="1" applyFont="1" applyFill="1" applyBorder="1" applyAlignment="1"/>
    <xf numFmtId="1" fontId="5" fillId="7" borderId="64" xfId="0" applyNumberFormat="1" applyFont="1" applyFill="1" applyBorder="1" applyAlignment="1"/>
    <xf numFmtId="1" fontId="50" fillId="7" borderId="45" xfId="0" applyNumberFormat="1" applyFont="1" applyFill="1" applyBorder="1" applyAlignment="1"/>
    <xf numFmtId="0" fontId="61" fillId="7" borderId="25" xfId="12" applyNumberFormat="1" applyFont="1" applyFill="1" applyBorder="1" applyAlignment="1"/>
    <xf numFmtId="0" fontId="61" fillId="7" borderId="10" xfId="12" applyNumberFormat="1" applyFont="1" applyFill="1" applyBorder="1" applyAlignment="1"/>
    <xf numFmtId="0" fontId="61" fillId="7" borderId="10" xfId="12" applyFont="1" applyFill="1" applyBorder="1" applyAlignment="1"/>
    <xf numFmtId="1" fontId="61" fillId="7" borderId="10" xfId="12" applyNumberFormat="1" applyFont="1" applyFill="1" applyBorder="1" applyAlignment="1"/>
    <xf numFmtId="1" fontId="61" fillId="7" borderId="25" xfId="12" applyNumberFormat="1" applyFont="1" applyFill="1" applyBorder="1" applyAlignment="1"/>
    <xf numFmtId="1" fontId="61" fillId="7" borderId="46" xfId="12" applyNumberFormat="1" applyFont="1" applyFill="1" applyBorder="1" applyAlignment="1"/>
    <xf numFmtId="1" fontId="5" fillId="0" borderId="57" xfId="12" applyNumberFormat="1" applyFont="1" applyBorder="1" applyAlignment="1">
      <alignment horizontal="center"/>
    </xf>
    <xf numFmtId="1" fontId="5" fillId="0" borderId="55" xfId="12" applyNumberFormat="1" applyFont="1" applyBorder="1" applyAlignment="1">
      <alignment horizontal="center"/>
    </xf>
  </cellXfs>
  <cellStyles count="36">
    <cellStyle name="Comma 2" xfId="24" xr:uid="{00000000-0005-0000-0000-000001000000}"/>
    <cellStyle name="Comma 2 2" xfId="28" xr:uid="{00000000-0005-0000-0000-000002000000}"/>
    <cellStyle name="Comma 3" xfId="25" xr:uid="{00000000-0005-0000-0000-000003000000}"/>
    <cellStyle name="Comma 3 2" xfId="29" xr:uid="{00000000-0005-0000-0000-000004000000}"/>
    <cellStyle name="Comma 4" xfId="31" xr:uid="{00000000-0005-0000-0000-000005000000}"/>
    <cellStyle name="Currency 2" xfId="2" xr:uid="{00000000-0005-0000-0000-000007000000}"/>
    <cellStyle name="Currency 2 2" xfId="30" xr:uid="{00000000-0005-0000-0000-000008000000}"/>
    <cellStyle name="Currency 2 3" xfId="26" xr:uid="{00000000-0005-0000-0000-000009000000}"/>
    <cellStyle name="Currency 3" xfId="7" xr:uid="{00000000-0005-0000-0000-00000A000000}"/>
    <cellStyle name="Currency 4" xfId="34" xr:uid="{890C0756-CA43-4C09-8D7F-29426DB7C0D9}"/>
    <cellStyle name="Hyperlink 2" xfId="19" xr:uid="{00000000-0005-0000-0000-00000B000000}"/>
    <cellStyle name="Normal" xfId="0" builtinId="0"/>
    <cellStyle name="Normal 10" xfId="13" xr:uid="{00000000-0005-0000-0000-00000D000000}"/>
    <cellStyle name="Normal 13" xfId="12" xr:uid="{00000000-0005-0000-0000-00000E000000}"/>
    <cellStyle name="Normal 2" xfId="3" xr:uid="{00000000-0005-0000-0000-00000F000000}"/>
    <cellStyle name="Normal 2 2" xfId="27" xr:uid="{00000000-0005-0000-0000-000010000000}"/>
    <cellStyle name="Normal 2 3" xfId="17" xr:uid="{00000000-0005-0000-0000-000011000000}"/>
    <cellStyle name="Normal 3" xfId="1" xr:uid="{00000000-0005-0000-0000-000012000000}"/>
    <cellStyle name="Normal 3 2" xfId="18" xr:uid="{00000000-0005-0000-0000-000013000000}"/>
    <cellStyle name="Normal 4" xfId="6" xr:uid="{00000000-0005-0000-0000-000014000000}"/>
    <cellStyle name="Normal 4 2" xfId="22" xr:uid="{00000000-0005-0000-0000-000015000000}"/>
    <cellStyle name="Normal 5" xfId="8" xr:uid="{00000000-0005-0000-0000-000016000000}"/>
    <cellStyle name="Normal 5 2" xfId="23" xr:uid="{00000000-0005-0000-0000-000017000000}"/>
    <cellStyle name="Normal 6" xfId="10" xr:uid="{00000000-0005-0000-0000-000018000000}"/>
    <cellStyle name="Normal 6 2" xfId="20" xr:uid="{00000000-0005-0000-0000-000019000000}"/>
    <cellStyle name="Normal 7" xfId="11" xr:uid="{00000000-0005-0000-0000-00001A000000}"/>
    <cellStyle name="Normal 7 2" xfId="21" xr:uid="{00000000-0005-0000-0000-00001B000000}"/>
    <cellStyle name="Normal 8" xfId="15" xr:uid="{00000000-0005-0000-0000-00001C000000}"/>
    <cellStyle name="Normal 9" xfId="32" xr:uid="{00000000-0005-0000-0000-00001D000000}"/>
    <cellStyle name="Normal_Cost Plan for use" xfId="4" xr:uid="{00000000-0005-0000-0000-00001E000000}"/>
    <cellStyle name="Normal_Formal Cost Plan Template rev A" xfId="5" xr:uid="{00000000-0005-0000-0000-00001F000000}"/>
    <cellStyle name="Percent" xfId="9" builtinId="5"/>
    <cellStyle name="Percent 2" xfId="16" xr:uid="{00000000-0005-0000-0000-000021000000}"/>
    <cellStyle name="Percent 3" xfId="33" xr:uid="{00000000-0005-0000-0000-000022000000}"/>
    <cellStyle name="Percent 4" xfId="14" xr:uid="{00000000-0005-0000-0000-000023000000}"/>
    <cellStyle name="Percent 5" xfId="35" xr:uid="{D71A90B8-E57B-4955-9DB9-C2F39576EB7E}"/>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808080"/>
      <rgbColor rgb="FFC0C0C0"/>
      <rgbColor rgb="FFAAAAAA"/>
      <rgbColor rgb="FFFFFF99"/>
      <rgbColor rgb="FF515151"/>
      <rgbColor rgb="FFBDC0BF"/>
      <rgbColor rgb="FFDBDBDB"/>
      <rgbColor rgb="FFF4F4F4"/>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1752600</xdr:colOff>
      <xdr:row>2</xdr:row>
      <xdr:rowOff>174625</xdr:rowOff>
    </xdr:from>
    <xdr:to>
      <xdr:col>0</xdr:col>
      <xdr:colOff>4375150</xdr:colOff>
      <xdr:row>7</xdr:row>
      <xdr:rowOff>133582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555625"/>
          <a:ext cx="2622550" cy="911457"/>
        </a:xfrm>
        <a:prstGeom prst="rect">
          <a:avLst/>
        </a:prstGeom>
      </xdr:spPr>
    </xdr:pic>
    <xdr:clientData/>
  </xdr:twoCellAnchor>
  <xdr:twoCellAnchor editAs="oneCell">
    <xdr:from>
      <xdr:col>0</xdr:col>
      <xdr:colOff>1695451</xdr:colOff>
      <xdr:row>10</xdr:row>
      <xdr:rowOff>438150</xdr:rowOff>
    </xdr:from>
    <xdr:to>
      <xdr:col>0</xdr:col>
      <xdr:colOff>4762500</xdr:colOff>
      <xdr:row>13</xdr:row>
      <xdr:rowOff>1200150</xdr:rowOff>
    </xdr:to>
    <xdr:pic>
      <xdr:nvPicPr>
        <xdr:cNvPr id="6" name="Picture 5">
          <a:extLst>
            <a:ext uri="{FF2B5EF4-FFF2-40B4-BE49-F238E27FC236}">
              <a16:creationId xmlns:a16="http://schemas.microsoft.com/office/drawing/2014/main" id="{F9DAAAEF-9EC3-4559-A6DE-B3D982B11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5451" y="2590800"/>
          <a:ext cx="3067049" cy="1962150"/>
        </a:xfrm>
        <a:prstGeom prst="rect">
          <a:avLst/>
        </a:prstGeom>
        <a:ln w="3810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231775</xdr:colOff>
      <xdr:row>0</xdr:row>
      <xdr:rowOff>130175</xdr:rowOff>
    </xdr:from>
    <xdr:ext cx="1600200" cy="556143"/>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7775" y="130175"/>
          <a:ext cx="1600200" cy="556143"/>
        </a:xfrm>
        <a:prstGeom prst="rect">
          <a:avLst/>
        </a:prstGeom>
      </xdr:spPr>
    </xdr:pic>
    <xdr:clientData/>
  </xdr:oneCellAnchor>
  <xdr:oneCellAnchor>
    <xdr:from>
      <xdr:col>3</xdr:col>
      <xdr:colOff>25400</xdr:colOff>
      <xdr:row>117</xdr:row>
      <xdr:rowOff>95250</xdr:rowOff>
    </xdr:from>
    <xdr:ext cx="1600200" cy="556143"/>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7200" y="24250650"/>
          <a:ext cx="1600200" cy="556143"/>
        </a:xfrm>
        <a:prstGeom prst="rect">
          <a:avLst/>
        </a:prstGeom>
      </xdr:spPr>
    </xdr:pic>
    <xdr:clientData/>
  </xdr:oneCellAnchor>
  <xdr:oneCellAnchor>
    <xdr:from>
      <xdr:col>3</xdr:col>
      <xdr:colOff>255587</xdr:colOff>
      <xdr:row>176</xdr:row>
      <xdr:rowOff>127000</xdr:rowOff>
    </xdr:from>
    <xdr:ext cx="1600200" cy="556143"/>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4212" y="35774313"/>
          <a:ext cx="1600200" cy="556143"/>
        </a:xfrm>
        <a:prstGeom prst="rect">
          <a:avLst/>
        </a:prstGeom>
      </xdr:spPr>
    </xdr:pic>
    <xdr:clientData/>
  </xdr:oneCellAnchor>
  <xdr:oneCellAnchor>
    <xdr:from>
      <xdr:col>3</xdr:col>
      <xdr:colOff>177800</xdr:colOff>
      <xdr:row>59</xdr:row>
      <xdr:rowOff>169333</xdr:rowOff>
    </xdr:from>
    <xdr:ext cx="1600200" cy="556143"/>
    <xdr:pic>
      <xdr:nvPicPr>
        <xdr:cNvPr id="13" name="Picture 12">
          <a:extLst>
            <a:ext uri="{FF2B5EF4-FFF2-40B4-BE49-F238E27FC236}">
              <a16:creationId xmlns:a16="http://schemas.microsoft.com/office/drawing/2014/main" id="{F6CEC2C9-AA50-4B74-B39D-247AAFB14F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9600" y="8017933"/>
          <a:ext cx="1600200" cy="55614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777BED88-6920-4C1B-949E-B18E1B06C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oneCellAnchor>
    <xdr:from>
      <xdr:col>3</xdr:col>
      <xdr:colOff>160338</xdr:colOff>
      <xdr:row>60</xdr:row>
      <xdr:rowOff>127000</xdr:rowOff>
    </xdr:from>
    <xdr:ext cx="1600200" cy="556143"/>
    <xdr:pic>
      <xdr:nvPicPr>
        <xdr:cNvPr id="3" name="Picture 2">
          <a:extLst>
            <a:ext uri="{FF2B5EF4-FFF2-40B4-BE49-F238E27FC236}">
              <a16:creationId xmlns:a16="http://schemas.microsoft.com/office/drawing/2014/main" id="{5F41B024-83BD-45EA-B5D3-795BFD0FBD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2138" y="12138025"/>
          <a:ext cx="1600200" cy="55614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577713</xdr:colOff>
      <xdr:row>1</xdr:row>
      <xdr:rowOff>357775</xdr:rowOff>
    </xdr:to>
    <xdr:pic>
      <xdr:nvPicPr>
        <xdr:cNvPr id="2" name="Picture 1">
          <a:extLst>
            <a:ext uri="{FF2B5EF4-FFF2-40B4-BE49-F238E27FC236}">
              <a16:creationId xmlns:a16="http://schemas.microsoft.com/office/drawing/2014/main" id="{7AB9682E-67E6-4ECA-9B90-B95B33755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125482"/>
          <a:ext cx="1598958" cy="556143"/>
        </a:xfrm>
        <a:prstGeom prst="rect">
          <a:avLst/>
        </a:prstGeom>
      </xdr:spPr>
    </xdr:pic>
    <xdr:clientData/>
  </xdr:twoCellAnchor>
  <xdr:oneCellAnchor>
    <xdr:from>
      <xdr:col>3</xdr:col>
      <xdr:colOff>96611</xdr:colOff>
      <xdr:row>60</xdr:row>
      <xdr:rowOff>122465</xdr:rowOff>
    </xdr:from>
    <xdr:ext cx="1600200" cy="556143"/>
    <xdr:pic>
      <xdr:nvPicPr>
        <xdr:cNvPr id="3" name="Picture 2">
          <a:extLst>
            <a:ext uri="{FF2B5EF4-FFF2-40B4-BE49-F238E27FC236}">
              <a16:creationId xmlns:a16="http://schemas.microsoft.com/office/drawing/2014/main" id="{64E9B97C-2018-4639-BD8D-D8F1B12D25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7936" y="12266840"/>
          <a:ext cx="1600200" cy="556143"/>
        </a:xfrm>
        <a:prstGeom prst="rect">
          <a:avLst/>
        </a:prstGeom>
      </xdr:spPr>
    </xdr:pic>
    <xdr:clientData/>
  </xdr:oneCellAnchor>
  <xdr:oneCellAnchor>
    <xdr:from>
      <xdr:col>3</xdr:col>
      <xdr:colOff>36030</xdr:colOff>
      <xdr:row>134</xdr:row>
      <xdr:rowOff>125482</xdr:rowOff>
    </xdr:from>
    <xdr:ext cx="1605308" cy="549793"/>
    <xdr:pic>
      <xdr:nvPicPr>
        <xdr:cNvPr id="4" name="Picture 3">
          <a:extLst>
            <a:ext uri="{FF2B5EF4-FFF2-40B4-BE49-F238E27FC236}">
              <a16:creationId xmlns:a16="http://schemas.microsoft.com/office/drawing/2014/main" id="{FB443B5B-4699-42A2-9BA7-921B1DBA0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24680932"/>
          <a:ext cx="1605308" cy="54979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5776E019-E44F-48A4-8159-0BB1626FDF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0400" y="111125"/>
          <a:ext cx="1600200" cy="556143"/>
        </a:xfrm>
        <a:prstGeom prst="rect">
          <a:avLst/>
        </a:prstGeom>
      </xdr:spPr>
    </xdr:pic>
    <xdr:clientData/>
  </xdr:oneCellAnchor>
  <xdr:oneCellAnchor>
    <xdr:from>
      <xdr:col>3</xdr:col>
      <xdr:colOff>173201</xdr:colOff>
      <xdr:row>113</xdr:row>
      <xdr:rowOff>93060</xdr:rowOff>
    </xdr:from>
    <xdr:ext cx="1600200" cy="556143"/>
    <xdr:pic>
      <xdr:nvPicPr>
        <xdr:cNvPr id="3" name="Picture 2">
          <a:extLst>
            <a:ext uri="{FF2B5EF4-FFF2-40B4-BE49-F238E27FC236}">
              <a16:creationId xmlns:a16="http://schemas.microsoft.com/office/drawing/2014/main" id="{20C1EF3B-05D5-452A-A7D3-3CCFB33F68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5658" y="24354439"/>
          <a:ext cx="1600200" cy="556143"/>
        </a:xfrm>
        <a:prstGeom prst="rect">
          <a:avLst/>
        </a:prstGeom>
      </xdr:spPr>
    </xdr:pic>
    <xdr:clientData/>
  </xdr:oneCellAnchor>
  <xdr:oneCellAnchor>
    <xdr:from>
      <xdr:col>3</xdr:col>
      <xdr:colOff>25400</xdr:colOff>
      <xdr:row>55</xdr:row>
      <xdr:rowOff>95250</xdr:rowOff>
    </xdr:from>
    <xdr:ext cx="1600200" cy="556143"/>
    <xdr:pic>
      <xdr:nvPicPr>
        <xdr:cNvPr id="7" name="Picture 6">
          <a:extLst>
            <a:ext uri="{FF2B5EF4-FFF2-40B4-BE49-F238E27FC236}">
              <a16:creationId xmlns:a16="http://schemas.microsoft.com/office/drawing/2014/main" id="{AA3EC249-6673-45A5-9A91-1BD730C5FF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7857" y="41370250"/>
          <a:ext cx="1600200" cy="55614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577713</xdr:colOff>
      <xdr:row>1</xdr:row>
      <xdr:rowOff>357775</xdr:rowOff>
    </xdr:to>
    <xdr:pic>
      <xdr:nvPicPr>
        <xdr:cNvPr id="2" name="Picture 1">
          <a:extLst>
            <a:ext uri="{FF2B5EF4-FFF2-40B4-BE49-F238E27FC236}">
              <a16:creationId xmlns:a16="http://schemas.microsoft.com/office/drawing/2014/main" id="{A5132362-962B-49CD-B8F3-9E378AF5D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125482"/>
          <a:ext cx="1598958" cy="560906"/>
        </a:xfrm>
        <a:prstGeom prst="rect">
          <a:avLst/>
        </a:prstGeom>
      </xdr:spPr>
    </xdr:pic>
    <xdr:clientData/>
  </xdr:twoCellAnchor>
  <xdr:oneCellAnchor>
    <xdr:from>
      <xdr:col>3</xdr:col>
      <xdr:colOff>229961</xdr:colOff>
      <xdr:row>60</xdr:row>
      <xdr:rowOff>61912</xdr:rowOff>
    </xdr:from>
    <xdr:ext cx="1600200" cy="556143"/>
    <xdr:pic>
      <xdr:nvPicPr>
        <xdr:cNvPr id="3" name="Picture 2">
          <a:extLst>
            <a:ext uri="{FF2B5EF4-FFF2-40B4-BE49-F238E27FC236}">
              <a16:creationId xmlns:a16="http://schemas.microsoft.com/office/drawing/2014/main" id="{59C039D5-3A87-4ADF-B68C-A70E353A54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21286" y="12115800"/>
          <a:ext cx="1600200" cy="55614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99ED8F9A-DF46-41F5-A991-1B3EE72EC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oneCellAnchor>
    <xdr:from>
      <xdr:col>3</xdr:col>
      <xdr:colOff>160338</xdr:colOff>
      <xdr:row>60</xdr:row>
      <xdr:rowOff>127000</xdr:rowOff>
    </xdr:from>
    <xdr:ext cx="1600200" cy="556143"/>
    <xdr:pic>
      <xdr:nvPicPr>
        <xdr:cNvPr id="3" name="Picture 2">
          <a:extLst>
            <a:ext uri="{FF2B5EF4-FFF2-40B4-BE49-F238E27FC236}">
              <a16:creationId xmlns:a16="http://schemas.microsoft.com/office/drawing/2014/main" id="{ECF9FAF7-AA14-44F3-AE2D-25148F733E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8963" y="12033250"/>
          <a:ext cx="1600200" cy="55614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F2A1E058-EAB2-43F3-8E00-8E53B9BEE8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1012366</xdr:colOff>
      <xdr:row>0</xdr:row>
      <xdr:rowOff>139700</xdr:rowOff>
    </xdr:from>
    <xdr:to>
      <xdr:col>4</xdr:col>
      <xdr:colOff>1342325</xdr:colOff>
      <xdr:row>2</xdr:row>
      <xdr:rowOff>254000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8804" y="139700"/>
          <a:ext cx="2163521" cy="75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525325</xdr:colOff>
      <xdr:row>1</xdr:row>
      <xdr:rowOff>357775</xdr:rowOff>
    </xdr:to>
    <xdr:pic>
      <xdr:nvPicPr>
        <xdr:cNvPr id="2" name="Picture 1">
          <a:extLst>
            <a:ext uri="{FF2B5EF4-FFF2-40B4-BE49-F238E27FC236}">
              <a16:creationId xmlns:a16="http://schemas.microsoft.com/office/drawing/2014/main" id="{664A2595-D7C7-4A3A-8A48-75E082727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0305" y="125482"/>
          <a:ext cx="1598958" cy="560906"/>
        </a:xfrm>
        <a:prstGeom prst="rect">
          <a:avLst/>
        </a:prstGeom>
      </xdr:spPr>
    </xdr:pic>
    <xdr:clientData/>
  </xdr:twoCellAnchor>
  <xdr:oneCellAnchor>
    <xdr:from>
      <xdr:col>3</xdr:col>
      <xdr:colOff>36030</xdr:colOff>
      <xdr:row>53</xdr:row>
      <xdr:rowOff>125482</xdr:rowOff>
    </xdr:from>
    <xdr:ext cx="1598958" cy="560906"/>
    <xdr:pic>
      <xdr:nvPicPr>
        <xdr:cNvPr id="5" name="Picture 4">
          <a:extLst>
            <a:ext uri="{FF2B5EF4-FFF2-40B4-BE49-F238E27FC236}">
              <a16:creationId xmlns:a16="http://schemas.microsoft.com/office/drawing/2014/main" id="{ABAFEB46-52C1-4BB1-BB27-B8F2918536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8305" y="125482"/>
          <a:ext cx="1598958" cy="5609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577713</xdr:colOff>
      <xdr:row>1</xdr:row>
      <xdr:rowOff>357775</xdr:rowOff>
    </xdr:to>
    <xdr:pic>
      <xdr:nvPicPr>
        <xdr:cNvPr id="2" name="Picture 1">
          <a:extLst>
            <a:ext uri="{FF2B5EF4-FFF2-40B4-BE49-F238E27FC236}">
              <a16:creationId xmlns:a16="http://schemas.microsoft.com/office/drawing/2014/main" id="{86895E3A-323B-4D18-933F-BF392FA82D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125482"/>
          <a:ext cx="1598958" cy="560906"/>
        </a:xfrm>
        <a:prstGeom prst="rect">
          <a:avLst/>
        </a:prstGeom>
      </xdr:spPr>
    </xdr:pic>
    <xdr:clientData/>
  </xdr:twoCellAnchor>
  <xdr:oneCellAnchor>
    <xdr:from>
      <xdr:col>3</xdr:col>
      <xdr:colOff>96611</xdr:colOff>
      <xdr:row>60</xdr:row>
      <xdr:rowOff>122465</xdr:rowOff>
    </xdr:from>
    <xdr:ext cx="1600200" cy="556143"/>
    <xdr:pic>
      <xdr:nvPicPr>
        <xdr:cNvPr id="3" name="Picture 2">
          <a:extLst>
            <a:ext uri="{FF2B5EF4-FFF2-40B4-BE49-F238E27FC236}">
              <a16:creationId xmlns:a16="http://schemas.microsoft.com/office/drawing/2014/main" id="{4C9E6CA2-94D2-41CD-9AEC-CD0985902B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7936" y="12281128"/>
          <a:ext cx="1600200" cy="556143"/>
        </a:xfrm>
        <a:prstGeom prst="rect">
          <a:avLst/>
        </a:prstGeom>
      </xdr:spPr>
    </xdr:pic>
    <xdr:clientData/>
  </xdr:oneCellAnchor>
  <xdr:oneCellAnchor>
    <xdr:from>
      <xdr:col>3</xdr:col>
      <xdr:colOff>36030</xdr:colOff>
      <xdr:row>134</xdr:row>
      <xdr:rowOff>125482</xdr:rowOff>
    </xdr:from>
    <xdr:ext cx="1605308" cy="549793"/>
    <xdr:pic>
      <xdr:nvPicPr>
        <xdr:cNvPr id="4" name="Picture 3">
          <a:extLst>
            <a:ext uri="{FF2B5EF4-FFF2-40B4-BE49-F238E27FC236}">
              <a16:creationId xmlns:a16="http://schemas.microsoft.com/office/drawing/2014/main" id="{AB7428B6-CCDD-4ABB-AB3C-1B4E91E64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24699982"/>
          <a:ext cx="1605308" cy="54979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130968</xdr:colOff>
      <xdr:row>120</xdr:row>
      <xdr:rowOff>102954</xdr:rowOff>
    </xdr:from>
    <xdr:to>
      <xdr:col>5</xdr:col>
      <xdr:colOff>682624</xdr:colOff>
      <xdr:row>121</xdr:row>
      <xdr:rowOff>287623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7531" y="24701267"/>
          <a:ext cx="1599406" cy="553762"/>
        </a:xfrm>
        <a:prstGeom prst="rect">
          <a:avLst/>
        </a:prstGeom>
      </xdr:spPr>
    </xdr:pic>
    <xdr:clientData/>
  </xdr:twoCellAnchor>
  <xdr:oneCellAnchor>
    <xdr:from>
      <xdr:col>3</xdr:col>
      <xdr:colOff>226218</xdr:colOff>
      <xdr:row>299</xdr:row>
      <xdr:rowOff>69945</xdr:rowOff>
    </xdr:from>
    <xdr:ext cx="1600200" cy="556143"/>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2781" y="37015039"/>
          <a:ext cx="1600200" cy="556143"/>
        </a:xfrm>
        <a:prstGeom prst="rect">
          <a:avLst/>
        </a:prstGeom>
      </xdr:spPr>
    </xdr:pic>
    <xdr:clientData/>
  </xdr:oneCellAnchor>
  <xdr:oneCellAnchor>
    <xdr:from>
      <xdr:col>3</xdr:col>
      <xdr:colOff>154781</xdr:colOff>
      <xdr:row>359</xdr:row>
      <xdr:rowOff>92075</xdr:rowOff>
    </xdr:from>
    <xdr:ext cx="1600200" cy="556143"/>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1344" y="49336325"/>
          <a:ext cx="1600200" cy="556143"/>
        </a:xfrm>
        <a:prstGeom prst="rect">
          <a:avLst/>
        </a:prstGeom>
      </xdr:spPr>
    </xdr:pic>
    <xdr:clientData/>
  </xdr:oneCellAnchor>
  <xdr:oneCellAnchor>
    <xdr:from>
      <xdr:col>3</xdr:col>
      <xdr:colOff>154780</xdr:colOff>
      <xdr:row>539</xdr:row>
      <xdr:rowOff>101600</xdr:rowOff>
    </xdr:from>
    <xdr:ext cx="1600200" cy="556143"/>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1343" y="74146569"/>
          <a:ext cx="1600200" cy="556143"/>
        </a:xfrm>
        <a:prstGeom prst="rect">
          <a:avLst/>
        </a:prstGeom>
      </xdr:spPr>
    </xdr:pic>
    <xdr:clientData/>
  </xdr:oneCellAnchor>
  <xdr:oneCellAnchor>
    <xdr:from>
      <xdr:col>3</xdr:col>
      <xdr:colOff>178593</xdr:colOff>
      <xdr:row>719</xdr:row>
      <xdr:rowOff>138113</xdr:rowOff>
    </xdr:from>
    <xdr:ext cx="1600200" cy="556143"/>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6" y="86446519"/>
          <a:ext cx="1600200" cy="556143"/>
        </a:xfrm>
        <a:prstGeom prst="rect">
          <a:avLst/>
        </a:prstGeom>
      </xdr:spPr>
    </xdr:pic>
    <xdr:clientData/>
  </xdr:oneCellAnchor>
  <xdr:oneCellAnchor>
    <xdr:from>
      <xdr:col>3</xdr:col>
      <xdr:colOff>178593</xdr:colOff>
      <xdr:row>900</xdr:row>
      <xdr:rowOff>136619</xdr:rowOff>
    </xdr:from>
    <xdr:ext cx="1600200" cy="556143"/>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6" y="98684650"/>
          <a:ext cx="1600200" cy="556143"/>
        </a:xfrm>
        <a:prstGeom prst="rect">
          <a:avLst/>
        </a:prstGeom>
      </xdr:spPr>
    </xdr:pic>
    <xdr:clientData/>
  </xdr:oneCellAnchor>
  <xdr:oneCellAnchor>
    <xdr:from>
      <xdr:col>3</xdr:col>
      <xdr:colOff>229783</xdr:colOff>
      <xdr:row>0</xdr:row>
      <xdr:rowOff>130735</xdr:rowOff>
    </xdr:from>
    <xdr:ext cx="1600200" cy="549793"/>
    <xdr:pic>
      <xdr:nvPicPr>
        <xdr:cNvPr id="14" name="Picture 13">
          <a:extLst>
            <a:ext uri="{FF2B5EF4-FFF2-40B4-BE49-F238E27FC236}">
              <a16:creationId xmlns:a16="http://schemas.microsoft.com/office/drawing/2014/main" id="{48FAFA5C-8C27-4010-97D9-55C80D4AF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78158" y="130735"/>
          <a:ext cx="1600200" cy="549793"/>
        </a:xfrm>
        <a:prstGeom prst="rect">
          <a:avLst/>
        </a:prstGeom>
      </xdr:spPr>
    </xdr:pic>
    <xdr:clientData/>
  </xdr:oneCellAnchor>
  <xdr:oneCellAnchor>
    <xdr:from>
      <xdr:col>3</xdr:col>
      <xdr:colOff>142876</xdr:colOff>
      <xdr:row>60</xdr:row>
      <xdr:rowOff>118828</xdr:rowOff>
    </xdr:from>
    <xdr:ext cx="1600200" cy="549793"/>
    <xdr:pic>
      <xdr:nvPicPr>
        <xdr:cNvPr id="15" name="Picture 14">
          <a:extLst>
            <a:ext uri="{FF2B5EF4-FFF2-40B4-BE49-F238E27FC236}">
              <a16:creationId xmlns:a16="http://schemas.microsoft.com/office/drawing/2014/main" id="{3DF83D9F-8226-461B-BEE5-9202F23A20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5157" y="8334141"/>
          <a:ext cx="1600200" cy="549793"/>
        </a:xfrm>
        <a:prstGeom prst="rect">
          <a:avLst/>
        </a:prstGeom>
      </xdr:spPr>
    </xdr:pic>
    <xdr:clientData/>
  </xdr:oneCellAnchor>
  <xdr:oneCellAnchor>
    <xdr:from>
      <xdr:col>3</xdr:col>
      <xdr:colOff>214312</xdr:colOff>
      <xdr:row>478</xdr:row>
      <xdr:rowOff>124619</xdr:rowOff>
    </xdr:from>
    <xdr:ext cx="1600200" cy="556143"/>
    <xdr:pic>
      <xdr:nvPicPr>
        <xdr:cNvPr id="12" name="Picture 11">
          <a:extLst>
            <a:ext uri="{FF2B5EF4-FFF2-40B4-BE49-F238E27FC236}">
              <a16:creationId xmlns:a16="http://schemas.microsoft.com/office/drawing/2014/main" id="{C72F33B5-0319-4F5A-8A75-2E481D9F3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61775182"/>
          <a:ext cx="1600200" cy="556143"/>
        </a:xfrm>
        <a:prstGeom prst="rect">
          <a:avLst/>
        </a:prstGeom>
      </xdr:spPr>
    </xdr:pic>
    <xdr:clientData/>
  </xdr:oneCellAnchor>
  <xdr:oneCellAnchor>
    <xdr:from>
      <xdr:col>3</xdr:col>
      <xdr:colOff>130968</xdr:colOff>
      <xdr:row>239</xdr:row>
      <xdr:rowOff>102954</xdr:rowOff>
    </xdr:from>
    <xdr:ext cx="1608931" cy="556144"/>
    <xdr:pic>
      <xdr:nvPicPr>
        <xdr:cNvPr id="16" name="Picture 15">
          <a:extLst>
            <a:ext uri="{FF2B5EF4-FFF2-40B4-BE49-F238E27FC236}">
              <a16:creationId xmlns:a16="http://schemas.microsoft.com/office/drawing/2014/main" id="{47860B75-8B3F-40F7-B1C8-D9787D158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1343" y="24448854"/>
          <a:ext cx="1608931" cy="556144"/>
        </a:xfrm>
        <a:prstGeom prst="rect">
          <a:avLst/>
        </a:prstGeom>
      </xdr:spPr>
    </xdr:pic>
    <xdr:clientData/>
  </xdr:oneCellAnchor>
  <xdr:oneCellAnchor>
    <xdr:from>
      <xdr:col>3</xdr:col>
      <xdr:colOff>178593</xdr:colOff>
      <xdr:row>840</xdr:row>
      <xdr:rowOff>138113</xdr:rowOff>
    </xdr:from>
    <xdr:ext cx="1600200" cy="556143"/>
    <xdr:pic>
      <xdr:nvPicPr>
        <xdr:cNvPr id="17" name="Picture 16">
          <a:extLst>
            <a:ext uri="{FF2B5EF4-FFF2-40B4-BE49-F238E27FC236}">
              <a16:creationId xmlns:a16="http://schemas.microsoft.com/office/drawing/2014/main" id="{6EC9E4C3-BC86-4A20-8F67-3A88BDBBC3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8968" y="98121788"/>
          <a:ext cx="1600200" cy="556143"/>
        </a:xfrm>
        <a:prstGeom prst="rect">
          <a:avLst/>
        </a:prstGeom>
      </xdr:spPr>
    </xdr:pic>
    <xdr:clientData/>
  </xdr:oneCellAnchor>
  <xdr:oneCellAnchor>
    <xdr:from>
      <xdr:col>3</xdr:col>
      <xdr:colOff>178593</xdr:colOff>
      <xdr:row>659</xdr:row>
      <xdr:rowOff>138113</xdr:rowOff>
    </xdr:from>
    <xdr:ext cx="1600200" cy="556143"/>
    <xdr:pic>
      <xdr:nvPicPr>
        <xdr:cNvPr id="18" name="Picture 17">
          <a:extLst>
            <a:ext uri="{FF2B5EF4-FFF2-40B4-BE49-F238E27FC236}">
              <a16:creationId xmlns:a16="http://schemas.microsoft.com/office/drawing/2014/main" id="{B5A7F7DD-00AD-48FF-9B7E-D15D269AFD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8968" y="103922513"/>
          <a:ext cx="1600200" cy="556143"/>
        </a:xfrm>
        <a:prstGeom prst="rect">
          <a:avLst/>
        </a:prstGeom>
      </xdr:spPr>
    </xdr:pic>
    <xdr:clientData/>
  </xdr:oneCellAnchor>
  <xdr:oneCellAnchor>
    <xdr:from>
      <xdr:col>3</xdr:col>
      <xdr:colOff>154780</xdr:colOff>
      <xdr:row>1019</xdr:row>
      <xdr:rowOff>119950</xdr:rowOff>
    </xdr:from>
    <xdr:ext cx="1600200" cy="556143"/>
    <xdr:pic>
      <xdr:nvPicPr>
        <xdr:cNvPr id="19" name="Picture 18">
          <a:extLst>
            <a:ext uri="{FF2B5EF4-FFF2-40B4-BE49-F238E27FC236}">
              <a16:creationId xmlns:a16="http://schemas.microsoft.com/office/drawing/2014/main" id="{D1E5888D-994E-444D-B667-B1D8961A17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5" y="146109625"/>
          <a:ext cx="1600200" cy="556143"/>
        </a:xfrm>
        <a:prstGeom prst="rect">
          <a:avLst/>
        </a:prstGeom>
      </xdr:spPr>
    </xdr:pic>
    <xdr:clientData/>
  </xdr:oneCellAnchor>
  <xdr:oneCellAnchor>
    <xdr:from>
      <xdr:col>3</xdr:col>
      <xdr:colOff>130968</xdr:colOff>
      <xdr:row>180</xdr:row>
      <xdr:rowOff>102954</xdr:rowOff>
    </xdr:from>
    <xdr:ext cx="1608931" cy="556144"/>
    <xdr:pic>
      <xdr:nvPicPr>
        <xdr:cNvPr id="20" name="Picture 19">
          <a:extLst>
            <a:ext uri="{FF2B5EF4-FFF2-40B4-BE49-F238E27FC236}">
              <a16:creationId xmlns:a16="http://schemas.microsoft.com/office/drawing/2014/main" id="{1D581E73-2725-4F99-972B-888F8FC7BC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2795" y="42757858"/>
          <a:ext cx="1608931" cy="556144"/>
        </a:xfrm>
        <a:prstGeom prst="rect">
          <a:avLst/>
        </a:prstGeom>
      </xdr:spPr>
    </xdr:pic>
    <xdr:clientData/>
  </xdr:oneCellAnchor>
  <xdr:oneCellAnchor>
    <xdr:from>
      <xdr:col>3</xdr:col>
      <xdr:colOff>214312</xdr:colOff>
      <xdr:row>419</xdr:row>
      <xdr:rowOff>124619</xdr:rowOff>
    </xdr:from>
    <xdr:ext cx="1600200" cy="556143"/>
    <xdr:pic>
      <xdr:nvPicPr>
        <xdr:cNvPr id="21" name="Picture 20">
          <a:extLst>
            <a:ext uri="{FF2B5EF4-FFF2-40B4-BE49-F238E27FC236}">
              <a16:creationId xmlns:a16="http://schemas.microsoft.com/office/drawing/2014/main" id="{5699B9E7-DD23-4E23-944D-7C10BFDA30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6139" y="90355677"/>
          <a:ext cx="1600200" cy="556143"/>
        </a:xfrm>
        <a:prstGeom prst="rect">
          <a:avLst/>
        </a:prstGeom>
      </xdr:spPr>
    </xdr:pic>
    <xdr:clientData/>
  </xdr:oneCellAnchor>
  <xdr:oneCellAnchor>
    <xdr:from>
      <xdr:col>3</xdr:col>
      <xdr:colOff>154780</xdr:colOff>
      <xdr:row>599</xdr:row>
      <xdr:rowOff>101600</xdr:rowOff>
    </xdr:from>
    <xdr:ext cx="1600200" cy="556143"/>
    <xdr:pic>
      <xdr:nvPicPr>
        <xdr:cNvPr id="22" name="Picture 21">
          <a:extLst>
            <a:ext uri="{FF2B5EF4-FFF2-40B4-BE49-F238E27FC236}">
              <a16:creationId xmlns:a16="http://schemas.microsoft.com/office/drawing/2014/main" id="{45309750-78B8-48F9-8C20-923DE105B5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6607" y="107355542"/>
          <a:ext cx="1600200" cy="556143"/>
        </a:xfrm>
        <a:prstGeom prst="rect">
          <a:avLst/>
        </a:prstGeom>
      </xdr:spPr>
    </xdr:pic>
    <xdr:clientData/>
  </xdr:oneCellAnchor>
  <xdr:oneCellAnchor>
    <xdr:from>
      <xdr:col>3</xdr:col>
      <xdr:colOff>178593</xdr:colOff>
      <xdr:row>780</xdr:row>
      <xdr:rowOff>138113</xdr:rowOff>
    </xdr:from>
    <xdr:ext cx="1600200" cy="556143"/>
    <xdr:pic>
      <xdr:nvPicPr>
        <xdr:cNvPr id="23" name="Picture 22">
          <a:extLst>
            <a:ext uri="{FF2B5EF4-FFF2-40B4-BE49-F238E27FC236}">
              <a16:creationId xmlns:a16="http://schemas.microsoft.com/office/drawing/2014/main" id="{6B8D10D4-5875-498C-8490-7EA2F6C02C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20" y="161806671"/>
          <a:ext cx="1600200" cy="556143"/>
        </a:xfrm>
        <a:prstGeom prst="rect">
          <a:avLst/>
        </a:prstGeom>
      </xdr:spPr>
    </xdr:pic>
    <xdr:clientData/>
  </xdr:oneCellAnchor>
  <xdr:oneCellAnchor>
    <xdr:from>
      <xdr:col>3</xdr:col>
      <xdr:colOff>154780</xdr:colOff>
      <xdr:row>960</xdr:row>
      <xdr:rowOff>119950</xdr:rowOff>
    </xdr:from>
    <xdr:ext cx="1600200" cy="556143"/>
    <xdr:pic>
      <xdr:nvPicPr>
        <xdr:cNvPr id="24" name="Picture 23">
          <a:extLst>
            <a:ext uri="{FF2B5EF4-FFF2-40B4-BE49-F238E27FC236}">
              <a16:creationId xmlns:a16="http://schemas.microsoft.com/office/drawing/2014/main" id="{D6D522BF-6564-439C-A4EA-E802896476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6607" y="196774565"/>
          <a:ext cx="1600200" cy="55614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98425</xdr:colOff>
      <xdr:row>0</xdr:row>
      <xdr:rowOff>73025</xdr:rowOff>
    </xdr:from>
    <xdr:ext cx="1600200" cy="556143"/>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9425" y="73025"/>
          <a:ext cx="1600200" cy="556143"/>
        </a:xfrm>
        <a:prstGeom prst="rect">
          <a:avLst/>
        </a:prstGeom>
      </xdr:spPr>
    </xdr:pic>
    <xdr:clientData/>
  </xdr:oneCellAnchor>
  <xdr:oneCellAnchor>
    <xdr:from>
      <xdr:col>3</xdr:col>
      <xdr:colOff>206375</xdr:colOff>
      <xdr:row>60</xdr:row>
      <xdr:rowOff>100805</xdr:rowOff>
    </xdr:from>
    <xdr:ext cx="1600200" cy="556143"/>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00" y="8228805"/>
          <a:ext cx="1600200" cy="556143"/>
        </a:xfrm>
        <a:prstGeom prst="rect">
          <a:avLst/>
        </a:prstGeom>
      </xdr:spPr>
    </xdr:pic>
    <xdr:clientData/>
  </xdr:oneCellAnchor>
  <xdr:oneCellAnchor>
    <xdr:from>
      <xdr:col>3</xdr:col>
      <xdr:colOff>152400</xdr:colOff>
      <xdr:row>179</xdr:row>
      <xdr:rowOff>54769</xdr:rowOff>
    </xdr:from>
    <xdr:ext cx="1600200" cy="556143"/>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36373594"/>
          <a:ext cx="1600200" cy="556143"/>
        </a:xfrm>
        <a:prstGeom prst="rect">
          <a:avLst/>
        </a:prstGeom>
      </xdr:spPr>
    </xdr:pic>
    <xdr:clientData/>
  </xdr:oneCellAnchor>
  <xdr:oneCellAnchor>
    <xdr:from>
      <xdr:col>3</xdr:col>
      <xdr:colOff>142875</xdr:colOff>
      <xdr:row>179</xdr:row>
      <xdr:rowOff>47625</xdr:rowOff>
    </xdr:from>
    <xdr:ext cx="1600200" cy="556143"/>
    <xdr:pic>
      <xdr:nvPicPr>
        <xdr:cNvPr id="6" name="Picture 5">
          <a:extLst>
            <a:ext uri="{FF2B5EF4-FFF2-40B4-BE49-F238E27FC236}">
              <a16:creationId xmlns:a16="http://schemas.microsoft.com/office/drawing/2014/main" id="{D2AB5626-3E71-4C15-AE80-9BC39686E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4260175"/>
          <a:ext cx="1600200" cy="556143"/>
        </a:xfrm>
        <a:prstGeom prst="rect">
          <a:avLst/>
        </a:prstGeom>
      </xdr:spPr>
    </xdr:pic>
    <xdr:clientData/>
  </xdr:oneCellAnchor>
  <xdr:oneCellAnchor>
    <xdr:from>
      <xdr:col>3</xdr:col>
      <xdr:colOff>152400</xdr:colOff>
      <xdr:row>239</xdr:row>
      <xdr:rowOff>54769</xdr:rowOff>
    </xdr:from>
    <xdr:ext cx="1600200" cy="556143"/>
    <xdr:pic>
      <xdr:nvPicPr>
        <xdr:cNvPr id="7" name="Picture 6">
          <a:extLst>
            <a:ext uri="{FF2B5EF4-FFF2-40B4-BE49-F238E27FC236}">
              <a16:creationId xmlns:a16="http://schemas.microsoft.com/office/drawing/2014/main" id="{673C73EE-A03F-426B-A500-12220C84D2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24267319"/>
          <a:ext cx="1600200" cy="556143"/>
        </a:xfrm>
        <a:prstGeom prst="rect">
          <a:avLst/>
        </a:prstGeom>
      </xdr:spPr>
    </xdr:pic>
    <xdr:clientData/>
  </xdr:oneCellAnchor>
  <xdr:oneCellAnchor>
    <xdr:from>
      <xdr:col>3</xdr:col>
      <xdr:colOff>142875</xdr:colOff>
      <xdr:row>239</xdr:row>
      <xdr:rowOff>47625</xdr:rowOff>
    </xdr:from>
    <xdr:ext cx="1600200" cy="556143"/>
    <xdr:pic>
      <xdr:nvPicPr>
        <xdr:cNvPr id="8" name="Picture 7">
          <a:extLst>
            <a:ext uri="{FF2B5EF4-FFF2-40B4-BE49-F238E27FC236}">
              <a16:creationId xmlns:a16="http://schemas.microsoft.com/office/drawing/2014/main" id="{088DE418-FD28-414F-91C8-F58A67562C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4260175"/>
          <a:ext cx="1600200" cy="556143"/>
        </a:xfrm>
        <a:prstGeom prst="rect">
          <a:avLst/>
        </a:prstGeom>
      </xdr:spPr>
    </xdr:pic>
    <xdr:clientData/>
  </xdr:oneCellAnchor>
  <xdr:oneCellAnchor>
    <xdr:from>
      <xdr:col>3</xdr:col>
      <xdr:colOff>152400</xdr:colOff>
      <xdr:row>120</xdr:row>
      <xdr:rowOff>54769</xdr:rowOff>
    </xdr:from>
    <xdr:ext cx="1600200" cy="556143"/>
    <xdr:pic>
      <xdr:nvPicPr>
        <xdr:cNvPr id="9" name="Picture 8">
          <a:extLst>
            <a:ext uri="{FF2B5EF4-FFF2-40B4-BE49-F238E27FC236}">
              <a16:creationId xmlns:a16="http://schemas.microsoft.com/office/drawing/2014/main" id="{DDF8887C-19EF-4ADA-8E44-F7D713E7E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28067794"/>
          <a:ext cx="1600200" cy="556143"/>
        </a:xfrm>
        <a:prstGeom prst="rect">
          <a:avLst/>
        </a:prstGeom>
      </xdr:spPr>
    </xdr:pic>
    <xdr:clientData/>
  </xdr:oneCellAnchor>
  <xdr:oneCellAnchor>
    <xdr:from>
      <xdr:col>3</xdr:col>
      <xdr:colOff>142875</xdr:colOff>
      <xdr:row>120</xdr:row>
      <xdr:rowOff>47625</xdr:rowOff>
    </xdr:from>
    <xdr:ext cx="1600200" cy="556143"/>
    <xdr:pic>
      <xdr:nvPicPr>
        <xdr:cNvPr id="10" name="Picture 9">
          <a:extLst>
            <a:ext uri="{FF2B5EF4-FFF2-40B4-BE49-F238E27FC236}">
              <a16:creationId xmlns:a16="http://schemas.microsoft.com/office/drawing/2014/main" id="{7C9473C4-9863-455F-BB21-72B59E8037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8060650"/>
          <a:ext cx="1600200" cy="55614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187325</xdr:colOff>
      <xdr:row>0</xdr:row>
      <xdr:rowOff>31750</xdr:rowOff>
    </xdr:from>
    <xdr:ext cx="1600200" cy="556143"/>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31750"/>
          <a:ext cx="1600200" cy="556143"/>
        </a:xfrm>
        <a:prstGeom prst="rect">
          <a:avLst/>
        </a:prstGeom>
      </xdr:spPr>
    </xdr:pic>
    <xdr:clientData/>
  </xdr:oneCellAnchor>
  <xdr:oneCellAnchor>
    <xdr:from>
      <xdr:col>3</xdr:col>
      <xdr:colOff>187325</xdr:colOff>
      <xdr:row>60</xdr:row>
      <xdr:rowOff>31750</xdr:rowOff>
    </xdr:from>
    <xdr:ext cx="1600200" cy="556143"/>
    <xdr:pic>
      <xdr:nvPicPr>
        <xdr:cNvPr id="3" name="Picture 2">
          <a:extLst>
            <a:ext uri="{FF2B5EF4-FFF2-40B4-BE49-F238E27FC236}">
              <a16:creationId xmlns:a16="http://schemas.microsoft.com/office/drawing/2014/main" id="{7CC15413-CC1D-49DA-BE10-D20D81E3A6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5950" y="31750"/>
          <a:ext cx="1600200" cy="55614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733425</xdr:colOff>
      <xdr:row>0</xdr:row>
      <xdr:rowOff>88900</xdr:rowOff>
    </xdr:from>
    <xdr:ext cx="1600200" cy="556143"/>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4300" y="88900"/>
          <a:ext cx="1600200" cy="556143"/>
        </a:xfrm>
        <a:prstGeom prst="rect">
          <a:avLst/>
        </a:prstGeom>
      </xdr:spPr>
    </xdr:pic>
    <xdr:clientData/>
  </xdr:oneCellAnchor>
  <xdr:oneCellAnchor>
    <xdr:from>
      <xdr:col>3</xdr:col>
      <xdr:colOff>190500</xdr:colOff>
      <xdr:row>60</xdr:row>
      <xdr:rowOff>88901</xdr:rowOff>
    </xdr:from>
    <xdr:ext cx="1600200" cy="556143"/>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9125" y="8010526"/>
          <a:ext cx="1600200" cy="556143"/>
        </a:xfrm>
        <a:prstGeom prst="rect">
          <a:avLst/>
        </a:prstGeom>
      </xdr:spPr>
    </xdr:pic>
    <xdr:clientData/>
  </xdr:oneCellAnchor>
  <xdr:oneCellAnchor>
    <xdr:from>
      <xdr:col>3</xdr:col>
      <xdr:colOff>158750</xdr:colOff>
      <xdr:row>120</xdr:row>
      <xdr:rowOff>117661</xdr:rowOff>
    </xdr:from>
    <xdr:ext cx="1600200" cy="556143"/>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7375" y="15738661"/>
          <a:ext cx="1600200" cy="556143"/>
        </a:xfrm>
        <a:prstGeom prst="rect">
          <a:avLst/>
        </a:prstGeom>
      </xdr:spPr>
    </xdr:pic>
    <xdr:clientData/>
  </xdr:oneCellAnchor>
  <xdr:oneCellAnchor>
    <xdr:from>
      <xdr:col>3</xdr:col>
      <xdr:colOff>127000</xdr:colOff>
      <xdr:row>180</xdr:row>
      <xdr:rowOff>111126</xdr:rowOff>
    </xdr:from>
    <xdr:ext cx="1600200" cy="556143"/>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625" y="23558501"/>
          <a:ext cx="1600200" cy="556143"/>
        </a:xfrm>
        <a:prstGeom prst="rect">
          <a:avLst/>
        </a:prstGeom>
      </xdr:spPr>
    </xdr:pic>
    <xdr:clientData/>
  </xdr:oneCellAnchor>
  <xdr:oneCellAnchor>
    <xdr:from>
      <xdr:col>3</xdr:col>
      <xdr:colOff>127000</xdr:colOff>
      <xdr:row>240</xdr:row>
      <xdr:rowOff>111126</xdr:rowOff>
    </xdr:from>
    <xdr:ext cx="1600200" cy="556143"/>
    <xdr:pic>
      <xdr:nvPicPr>
        <xdr:cNvPr id="8" name="Picture 7">
          <a:extLst>
            <a:ext uri="{FF2B5EF4-FFF2-40B4-BE49-F238E27FC236}">
              <a16:creationId xmlns:a16="http://schemas.microsoft.com/office/drawing/2014/main" id="{8E8770C6-6DDE-473D-865F-A8EF93F28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625" y="37496751"/>
          <a:ext cx="1600200" cy="55614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3</xdr:col>
      <xdr:colOff>9526</xdr:colOff>
      <xdr:row>0</xdr:row>
      <xdr:rowOff>85725</xdr:rowOff>
    </xdr:from>
    <xdr:to>
      <xdr:col>5</xdr:col>
      <xdr:colOff>539750</xdr:colOff>
      <xdr:row>1</xdr:row>
      <xdr:rowOff>270393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6" y="85725"/>
          <a:ext cx="1593849" cy="549793"/>
        </a:xfrm>
        <a:prstGeom prst="rect">
          <a:avLst/>
        </a:prstGeom>
      </xdr:spPr>
    </xdr:pic>
    <xdr:clientData/>
  </xdr:twoCellAnchor>
  <xdr:oneCellAnchor>
    <xdr:from>
      <xdr:col>3</xdr:col>
      <xdr:colOff>190500</xdr:colOff>
      <xdr:row>423</xdr:row>
      <xdr:rowOff>117475</xdr:rowOff>
    </xdr:from>
    <xdr:ext cx="1600200" cy="556143"/>
    <xdr:pic>
      <xdr:nvPicPr>
        <xdr:cNvPr id="3" name="Picture 2">
          <a:extLst>
            <a:ext uri="{FF2B5EF4-FFF2-40B4-BE49-F238E27FC236}">
              <a16:creationId xmlns:a16="http://schemas.microsoft.com/office/drawing/2014/main" id="{FF98C6CD-C277-4E82-BEFA-3953E61740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9125" y="37661850"/>
          <a:ext cx="1600200" cy="556143"/>
        </a:xfrm>
        <a:prstGeom prst="rect">
          <a:avLst/>
        </a:prstGeom>
      </xdr:spPr>
    </xdr:pic>
    <xdr:clientData/>
  </xdr:oneCellAnchor>
  <xdr:oneCellAnchor>
    <xdr:from>
      <xdr:col>3</xdr:col>
      <xdr:colOff>254000</xdr:colOff>
      <xdr:row>120</xdr:row>
      <xdr:rowOff>165100</xdr:rowOff>
    </xdr:from>
    <xdr:ext cx="1600200" cy="556143"/>
    <xdr:pic>
      <xdr:nvPicPr>
        <xdr:cNvPr id="4" name="Picture 3">
          <a:extLst>
            <a:ext uri="{FF2B5EF4-FFF2-40B4-BE49-F238E27FC236}">
              <a16:creationId xmlns:a16="http://schemas.microsoft.com/office/drawing/2014/main" id="{816EF5BD-30B5-449F-8628-DBB7F811FB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2625" y="8118475"/>
          <a:ext cx="1600200" cy="556143"/>
        </a:xfrm>
        <a:prstGeom prst="rect">
          <a:avLst/>
        </a:prstGeom>
      </xdr:spPr>
    </xdr:pic>
    <xdr:clientData/>
  </xdr:oneCellAnchor>
  <xdr:oneCellAnchor>
    <xdr:from>
      <xdr:col>3</xdr:col>
      <xdr:colOff>206375</xdr:colOff>
      <xdr:row>184</xdr:row>
      <xdr:rowOff>133350</xdr:rowOff>
    </xdr:from>
    <xdr:ext cx="1600200" cy="556143"/>
    <xdr:pic>
      <xdr:nvPicPr>
        <xdr:cNvPr id="5" name="Picture 4">
          <a:extLst>
            <a:ext uri="{FF2B5EF4-FFF2-40B4-BE49-F238E27FC236}">
              <a16:creationId xmlns:a16="http://schemas.microsoft.com/office/drawing/2014/main" id="{59020C51-F589-4768-A1A9-FE1E4F725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0" y="25088850"/>
          <a:ext cx="1600200" cy="556143"/>
        </a:xfrm>
        <a:prstGeom prst="rect">
          <a:avLst/>
        </a:prstGeom>
      </xdr:spPr>
    </xdr:pic>
    <xdr:clientData/>
  </xdr:oneCellAnchor>
  <xdr:oneCellAnchor>
    <xdr:from>
      <xdr:col>3</xdr:col>
      <xdr:colOff>206375</xdr:colOff>
      <xdr:row>304</xdr:row>
      <xdr:rowOff>133350</xdr:rowOff>
    </xdr:from>
    <xdr:ext cx="1600200" cy="556143"/>
    <xdr:pic>
      <xdr:nvPicPr>
        <xdr:cNvPr id="6" name="Picture 5">
          <a:extLst>
            <a:ext uri="{FF2B5EF4-FFF2-40B4-BE49-F238E27FC236}">
              <a16:creationId xmlns:a16="http://schemas.microsoft.com/office/drawing/2014/main" id="{94A80ABA-E83D-40C4-883E-983771D2CC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24952779"/>
          <a:ext cx="1600200" cy="556143"/>
        </a:xfrm>
        <a:prstGeom prst="rect">
          <a:avLst/>
        </a:prstGeom>
      </xdr:spPr>
    </xdr:pic>
    <xdr:clientData/>
  </xdr:oneCellAnchor>
  <xdr:oneCellAnchor>
    <xdr:from>
      <xdr:col>3</xdr:col>
      <xdr:colOff>190500</xdr:colOff>
      <xdr:row>543</xdr:row>
      <xdr:rowOff>117475</xdr:rowOff>
    </xdr:from>
    <xdr:ext cx="1600200" cy="556143"/>
    <xdr:pic>
      <xdr:nvPicPr>
        <xdr:cNvPr id="8" name="Picture 7">
          <a:extLst>
            <a:ext uri="{FF2B5EF4-FFF2-40B4-BE49-F238E27FC236}">
              <a16:creationId xmlns:a16="http://schemas.microsoft.com/office/drawing/2014/main" id="{D36BD280-2C77-40C9-A6B4-14DBFF1CE9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64" y="61907511"/>
          <a:ext cx="1600200" cy="556143"/>
        </a:xfrm>
        <a:prstGeom prst="rect">
          <a:avLst/>
        </a:prstGeom>
      </xdr:spPr>
    </xdr:pic>
    <xdr:clientData/>
  </xdr:oneCellAnchor>
  <xdr:oneCellAnchor>
    <xdr:from>
      <xdr:col>3</xdr:col>
      <xdr:colOff>254000</xdr:colOff>
      <xdr:row>60</xdr:row>
      <xdr:rowOff>165100</xdr:rowOff>
    </xdr:from>
    <xdr:ext cx="1600200" cy="556143"/>
    <xdr:pic>
      <xdr:nvPicPr>
        <xdr:cNvPr id="9" name="Picture 8">
          <a:extLst>
            <a:ext uri="{FF2B5EF4-FFF2-40B4-BE49-F238E27FC236}">
              <a16:creationId xmlns:a16="http://schemas.microsoft.com/office/drawing/2014/main" id="{575968B6-F065-47AE-9A23-EA302720CB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3964" y="23759886"/>
          <a:ext cx="1600200" cy="556143"/>
        </a:xfrm>
        <a:prstGeom prst="rect">
          <a:avLst/>
        </a:prstGeom>
      </xdr:spPr>
    </xdr:pic>
    <xdr:clientData/>
  </xdr:oneCellAnchor>
  <xdr:oneCellAnchor>
    <xdr:from>
      <xdr:col>3</xdr:col>
      <xdr:colOff>206375</xdr:colOff>
      <xdr:row>244</xdr:row>
      <xdr:rowOff>133350</xdr:rowOff>
    </xdr:from>
    <xdr:ext cx="1600200" cy="556143"/>
    <xdr:pic>
      <xdr:nvPicPr>
        <xdr:cNvPr id="10" name="Picture 9">
          <a:extLst>
            <a:ext uri="{FF2B5EF4-FFF2-40B4-BE49-F238E27FC236}">
              <a16:creationId xmlns:a16="http://schemas.microsoft.com/office/drawing/2014/main" id="{FA40572D-FF1A-4230-9956-3126A7A960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57664350"/>
          <a:ext cx="1600200" cy="556143"/>
        </a:xfrm>
        <a:prstGeom prst="rect">
          <a:avLst/>
        </a:prstGeom>
      </xdr:spPr>
    </xdr:pic>
    <xdr:clientData/>
  </xdr:oneCellAnchor>
  <xdr:oneCellAnchor>
    <xdr:from>
      <xdr:col>3</xdr:col>
      <xdr:colOff>206375</xdr:colOff>
      <xdr:row>364</xdr:row>
      <xdr:rowOff>133350</xdr:rowOff>
    </xdr:from>
    <xdr:ext cx="1600200" cy="556143"/>
    <xdr:pic>
      <xdr:nvPicPr>
        <xdr:cNvPr id="11" name="Picture 10">
          <a:extLst>
            <a:ext uri="{FF2B5EF4-FFF2-40B4-BE49-F238E27FC236}">
              <a16:creationId xmlns:a16="http://schemas.microsoft.com/office/drawing/2014/main" id="{A84942CB-0974-4EE0-BF50-83BE86A576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62181921"/>
          <a:ext cx="1600200" cy="556143"/>
        </a:xfrm>
        <a:prstGeom prst="rect">
          <a:avLst/>
        </a:prstGeom>
      </xdr:spPr>
    </xdr:pic>
    <xdr:clientData/>
  </xdr:oneCellAnchor>
  <xdr:oneCellAnchor>
    <xdr:from>
      <xdr:col>3</xdr:col>
      <xdr:colOff>190500</xdr:colOff>
      <xdr:row>483</xdr:row>
      <xdr:rowOff>117475</xdr:rowOff>
    </xdr:from>
    <xdr:ext cx="1600200" cy="556143"/>
    <xdr:pic>
      <xdr:nvPicPr>
        <xdr:cNvPr id="12" name="Picture 11">
          <a:extLst>
            <a:ext uri="{FF2B5EF4-FFF2-40B4-BE49-F238E27FC236}">
              <a16:creationId xmlns:a16="http://schemas.microsoft.com/office/drawing/2014/main" id="{D90449B5-B9EA-4DF3-8869-B2F62C5A4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64" y="102946654"/>
          <a:ext cx="1600200" cy="55614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rren%20Dangerfield\AppData\Local\Packages\Microsoft.Office.Desktop_8wekyb3d8bbwe\AC\INetCache\Content.Outlook\GK5ZDWCJ\TPS%202018%20(00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Tender%20Pricing%20Schedule%20TPS-2018%20DD.xlsx?92DF4715" TargetMode="External"/><Relationship Id="rId1" Type="http://schemas.openxmlformats.org/officeDocument/2006/relationships/externalLinkPath" Target="file:///\\92DF4715\Tender%20Pricing%20Schedule%20TPS-2018%20D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ummary"/>
      <sheetName val="Notes"/>
      <sheetName val="Group Element 1 Substructure"/>
      <sheetName val="Group Element 2 Superstructure"/>
      <sheetName val="Group Element 3 Internal Finish"/>
      <sheetName val="Group Element 4 FF&amp;E"/>
      <sheetName val="Group Element 5 Services"/>
      <sheetName val="Group Element 7 Demolition"/>
      <sheetName val="Group Element 8 External Wks"/>
    </sheetNames>
    <sheetDataSet>
      <sheetData sheetId="0"/>
      <sheetData sheetId="1"/>
      <sheetData sheetId="2"/>
      <sheetData sheetId="3"/>
      <sheetData sheetId="4">
        <row r="1">
          <cell r="A1" t="str">
            <v>The Almonry, High Street, Battle</v>
          </cell>
        </row>
        <row r="2">
          <cell r="A2" t="str">
            <v>Tender Pricing Schedule</v>
          </cell>
        </row>
      </sheetData>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ummary"/>
      <sheetName val="Tender Notes"/>
      <sheetName val="Group Element 1 Substructure"/>
      <sheetName val="Group Element 2 Superstructure"/>
      <sheetName val="Group Element 3 Internal Finish"/>
      <sheetName val="Group Element 4 FF&amp;E"/>
      <sheetName val="Group Element 5 Services"/>
      <sheetName val="Group Element 7 Demolition"/>
      <sheetName val="Group Element 8 External Wks"/>
      <sheetName val="9 Contractor Adds"/>
      <sheetName val="11 Provisional Sums"/>
      <sheetName val="12 Dayworks"/>
      <sheetName val="13 Contingency"/>
      <sheetName val="Value Engineering"/>
    </sheetNames>
    <sheetDataSet>
      <sheetData sheetId="0">
        <row r="10">
          <cell r="A10" t="str">
            <v>Tender Pricing Schedule</v>
          </cell>
        </row>
        <row r="18">
          <cell r="A18" t="str">
            <v>The Almonry, High Street, Battle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4"/>
  <sheetViews>
    <sheetView workbookViewId="0"/>
  </sheetViews>
  <sheetFormatPr defaultRowHeight="15" x14ac:dyDescent="0.2"/>
  <cols>
    <col min="1" max="1" width="73.5" customWidth="1"/>
  </cols>
  <sheetData>
    <row r="1" spans="1:1" x14ac:dyDescent="0.2">
      <c r="A1" s="27"/>
    </row>
    <row r="2" spans="1:1" x14ac:dyDescent="0.2">
      <c r="A2" s="28"/>
    </row>
    <row r="3" spans="1:1" x14ac:dyDescent="0.2">
      <c r="A3" s="28"/>
    </row>
    <row r="4" spans="1:1" x14ac:dyDescent="0.2">
      <c r="A4" s="28"/>
    </row>
    <row r="5" spans="1:1" x14ac:dyDescent="0.2">
      <c r="A5" s="28"/>
    </row>
    <row r="6" spans="1:1" x14ac:dyDescent="0.2">
      <c r="A6" s="28"/>
    </row>
    <row r="7" spans="1:1" x14ac:dyDescent="0.2">
      <c r="A7" s="28"/>
    </row>
    <row r="8" spans="1:1" x14ac:dyDescent="0.2">
      <c r="A8" s="28"/>
    </row>
    <row r="9" spans="1:1" x14ac:dyDescent="0.2">
      <c r="A9" s="28"/>
    </row>
    <row r="10" spans="1:1" ht="33.75" x14ac:dyDescent="0.5">
      <c r="A10" s="38" t="s">
        <v>506</v>
      </c>
    </row>
    <row r="11" spans="1:1" ht="69" customHeight="1" x14ac:dyDescent="0.4">
      <c r="A11" s="29"/>
    </row>
    <row r="12" spans="1:1" ht="15.75" x14ac:dyDescent="0.25">
      <c r="A12" s="30"/>
    </row>
    <row r="13" spans="1:1" ht="8.25" customHeight="1" x14ac:dyDescent="0.25">
      <c r="A13" s="30"/>
    </row>
    <row r="14" spans="1:1" ht="164.25" customHeight="1" x14ac:dyDescent="0.4">
      <c r="A14" s="36" t="s">
        <v>78</v>
      </c>
    </row>
    <row r="15" spans="1:1" ht="15.75" x14ac:dyDescent="0.25">
      <c r="A15" s="30"/>
    </row>
    <row r="16" spans="1:1" ht="15.75" x14ac:dyDescent="0.25">
      <c r="A16" s="31" t="s">
        <v>58</v>
      </c>
    </row>
    <row r="17" spans="1:1" ht="15.75" x14ac:dyDescent="0.25">
      <c r="A17" s="31"/>
    </row>
    <row r="18" spans="1:1" ht="26.25" x14ac:dyDescent="0.4">
      <c r="A18" s="51" t="s">
        <v>79</v>
      </c>
    </row>
    <row r="19" spans="1:1" ht="15.75" x14ac:dyDescent="0.25">
      <c r="A19" s="31"/>
    </row>
    <row r="20" spans="1:1" ht="15.75" x14ac:dyDescent="0.25">
      <c r="A20" s="31" t="s">
        <v>59</v>
      </c>
    </row>
    <row r="21" spans="1:1" x14ac:dyDescent="0.2">
      <c r="A21" s="32"/>
    </row>
    <row r="22" spans="1:1" ht="23.25" x14ac:dyDescent="0.35">
      <c r="A22" s="44" t="s">
        <v>77</v>
      </c>
    </row>
    <row r="23" spans="1:1" x14ac:dyDescent="0.2">
      <c r="A23" s="32"/>
    </row>
    <row r="24" spans="1:1" ht="20.25" x14ac:dyDescent="0.3">
      <c r="A24" s="37">
        <f ca="1">NOW()</f>
        <v>43878.642854398146</v>
      </c>
    </row>
    <row r="25" spans="1:1" x14ac:dyDescent="0.2">
      <c r="A25" s="33"/>
    </row>
    <row r="26" spans="1:1" ht="20.25" x14ac:dyDescent="0.3">
      <c r="A26" s="35" t="s">
        <v>1098</v>
      </c>
    </row>
    <row r="27" spans="1:1" ht="20.25" x14ac:dyDescent="0.3">
      <c r="A27" s="35">
        <v>2018</v>
      </c>
    </row>
    <row r="28" spans="1:1" x14ac:dyDescent="0.2">
      <c r="A28" s="33"/>
    </row>
    <row r="29" spans="1:1" x14ac:dyDescent="0.2">
      <c r="A29" s="32" t="s">
        <v>60</v>
      </c>
    </row>
    <row r="30" spans="1:1" ht="15.75" thickBot="1" x14ac:dyDescent="0.25">
      <c r="A30" s="34" t="s">
        <v>80</v>
      </c>
    </row>
    <row r="32" spans="1:1" x14ac:dyDescent="0.2">
      <c r="A32" s="25"/>
    </row>
    <row r="33" spans="1:1" x14ac:dyDescent="0.2">
      <c r="A33" s="26"/>
    </row>
    <row r="34" spans="1:1" x14ac:dyDescent="0.2">
      <c r="A34" s="26"/>
    </row>
  </sheetData>
  <pageMargins left="0.70866141732283472" right="0.70866141732283472" top="0.74803149606299213" bottom="0.74803149606299213" header="0.31496062992125984" footer="0.31496062992125984"/>
  <pageSetup paperSize="9" orientation="portrait" r:id="rId1"/>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P235"/>
  <sheetViews>
    <sheetView workbookViewId="0"/>
  </sheetViews>
  <sheetFormatPr defaultColWidth="6.59765625" defaultRowHeight="12.75" customHeight="1" x14ac:dyDescent="0.2"/>
  <cols>
    <col min="1" max="1" width="3.5" style="15" customWidth="1"/>
    <col min="2" max="2" width="60.19921875" style="15" customWidth="1"/>
    <col min="3" max="3" width="7.5" style="15" customWidth="1"/>
    <col min="4" max="4" width="4.296875" style="15" customWidth="1"/>
    <col min="5" max="5" width="6.796875" style="15" customWidth="1"/>
    <col min="6" max="6" width="8.8984375" style="15" customWidth="1"/>
    <col min="7" max="9" width="6.59765625" style="15" customWidth="1"/>
    <col min="10" max="10" width="8.59765625" style="15" customWidth="1"/>
    <col min="11" max="250" width="6.59765625" style="15" customWidth="1"/>
  </cols>
  <sheetData>
    <row r="1" spans="1:250" ht="29.25" customHeight="1" x14ac:dyDescent="0.35">
      <c r="A1" s="78" t="str">
        <f>'General Summary'!A1</f>
        <v>The Almonry, High Street, Battle</v>
      </c>
      <c r="B1" s="68"/>
      <c r="C1" s="68"/>
      <c r="D1" s="68"/>
      <c r="E1" s="68"/>
      <c r="F1" s="184"/>
    </row>
    <row r="2" spans="1:250" ht="29.25" customHeight="1" x14ac:dyDescent="0.35">
      <c r="A2" s="79" t="str">
        <f>Cover!A10</f>
        <v>Tender Pricing Schedule</v>
      </c>
      <c r="B2" s="58"/>
      <c r="C2" s="58"/>
      <c r="D2" s="58"/>
      <c r="E2" s="58"/>
      <c r="F2" s="185"/>
    </row>
    <row r="3" spans="1:250"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pans="1:250" ht="16.5" customHeight="1" x14ac:dyDescent="0.25">
      <c r="A4" s="81" t="s">
        <v>55</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pans="1:250"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pans="1:250" ht="8.1" customHeight="1" x14ac:dyDescent="0.2">
      <c r="A6" s="97"/>
      <c r="B6" s="70"/>
      <c r="C6" s="71"/>
      <c r="D6" s="71"/>
      <c r="E6" s="71"/>
      <c r="F6" s="330"/>
    </row>
    <row r="7" spans="1:250" ht="15.95" customHeight="1" x14ac:dyDescent="0.2">
      <c r="A7" s="84"/>
      <c r="B7" s="5" t="s">
        <v>19</v>
      </c>
      <c r="C7" s="4"/>
      <c r="D7" s="4"/>
      <c r="E7" s="6"/>
      <c r="F7" s="290"/>
    </row>
    <row r="8" spans="1:250" ht="15.95" customHeight="1" x14ac:dyDescent="0.2">
      <c r="A8" s="84"/>
      <c r="B8" s="66"/>
      <c r="C8" s="104"/>
      <c r="D8" s="48"/>
      <c r="E8" s="46"/>
      <c r="F8" s="291"/>
    </row>
    <row r="9" spans="1:250" ht="15.95" customHeight="1" x14ac:dyDescent="0.2">
      <c r="A9" s="84" t="s">
        <v>28</v>
      </c>
      <c r="B9" s="113" t="s">
        <v>178</v>
      </c>
      <c r="C9" s="104">
        <v>1</v>
      </c>
      <c r="D9" s="48" t="s">
        <v>62</v>
      </c>
      <c r="E9" s="46"/>
      <c r="F9" s="291"/>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pans="1:250" ht="15.95" customHeight="1" x14ac:dyDescent="0.2">
      <c r="A10" s="84"/>
      <c r="B10" s="113"/>
      <c r="C10" s="104"/>
      <c r="D10" s="48"/>
      <c r="E10" s="4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pans="1:250" ht="15.95" customHeight="1" x14ac:dyDescent="0.2">
      <c r="A11" s="88" t="s">
        <v>30</v>
      </c>
      <c r="B11" s="113" t="s">
        <v>179</v>
      </c>
      <c r="C11" s="48">
        <v>1</v>
      </c>
      <c r="D11" s="47" t="s">
        <v>62</v>
      </c>
      <c r="E11" s="46"/>
      <c r="F11" s="291"/>
    </row>
    <row r="12" spans="1:250" ht="15.95" customHeight="1" x14ac:dyDescent="0.2">
      <c r="A12" s="84"/>
      <c r="B12" s="113"/>
      <c r="C12" s="48"/>
      <c r="D12" s="48"/>
      <c r="E12" s="46"/>
      <c r="F12" s="291"/>
    </row>
    <row r="13" spans="1:250" ht="15.95" customHeight="1" x14ac:dyDescent="0.2">
      <c r="A13" s="103" t="s">
        <v>32</v>
      </c>
      <c r="B13" s="113" t="s">
        <v>180</v>
      </c>
      <c r="C13" s="114">
        <v>1</v>
      </c>
      <c r="D13" s="113" t="s">
        <v>62</v>
      </c>
      <c r="E13" s="125"/>
      <c r="F13" s="397"/>
    </row>
    <row r="14" spans="1:250" ht="15.95" customHeight="1" x14ac:dyDescent="0.2">
      <c r="A14" s="103"/>
      <c r="B14" s="113"/>
      <c r="C14" s="114"/>
      <c r="D14" s="113"/>
      <c r="E14" s="125"/>
      <c r="F14" s="397"/>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pans="1:250" ht="15.95" customHeight="1" x14ac:dyDescent="0.2">
      <c r="A15" s="100" t="s">
        <v>33</v>
      </c>
      <c r="B15" s="47" t="s">
        <v>56</v>
      </c>
      <c r="C15" s="114">
        <v>1</v>
      </c>
      <c r="D15" s="113" t="s">
        <v>62</v>
      </c>
      <c r="E15" s="125"/>
      <c r="F15" s="398"/>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pans="1:250" ht="15.95" customHeight="1" x14ac:dyDescent="0.2">
      <c r="A16" s="100"/>
      <c r="B16" s="151"/>
      <c r="C16" s="114"/>
      <c r="D16" s="114"/>
      <c r="E16" s="125"/>
      <c r="F16" s="398"/>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pans="1:250" ht="15.95" customHeight="1" x14ac:dyDescent="0.2">
      <c r="A17" s="100"/>
      <c r="B17" s="124" t="s">
        <v>669</v>
      </c>
      <c r="C17" s="101"/>
      <c r="D17" s="101"/>
      <c r="E17" s="102"/>
      <c r="F17" s="284"/>
      <c r="G17" s="16"/>
      <c r="H17" s="16"/>
      <c r="I17" s="16"/>
      <c r="J17" s="153"/>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pans="1:250" ht="15.95" customHeight="1" x14ac:dyDescent="0.2">
      <c r="A18" s="100"/>
      <c r="B18" s="101"/>
      <c r="C18" s="101"/>
      <c r="D18" s="101"/>
      <c r="E18" s="102"/>
      <c r="F18" s="284"/>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pans="1:250" ht="15.95" customHeight="1" x14ac:dyDescent="0.2">
      <c r="A19" s="135" t="s">
        <v>34</v>
      </c>
      <c r="B19" s="114" t="s">
        <v>876</v>
      </c>
      <c r="C19" s="113">
        <v>118</v>
      </c>
      <c r="D19" s="114" t="s">
        <v>31</v>
      </c>
      <c r="E19" s="102"/>
      <c r="F19" s="284"/>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row>
    <row r="20" spans="1:250" ht="15.95" customHeight="1" x14ac:dyDescent="0.2">
      <c r="A20" s="108"/>
      <c r="B20" s="56"/>
      <c r="C20" s="56"/>
      <c r="D20" s="56"/>
      <c r="E20" s="55"/>
      <c r="F20" s="327"/>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row>
    <row r="21" spans="1:250" s="99" customFormat="1" x14ac:dyDescent="0.2">
      <c r="A21" s="135" t="s">
        <v>35</v>
      </c>
      <c r="B21" s="126" t="s">
        <v>667</v>
      </c>
      <c r="C21" s="113">
        <v>56</v>
      </c>
      <c r="D21" s="113" t="s">
        <v>29</v>
      </c>
      <c r="E21" s="125"/>
      <c r="F21" s="398"/>
      <c r="I21" s="16"/>
    </row>
    <row r="22" spans="1:250" s="99" customFormat="1" ht="15.95" customHeight="1" x14ac:dyDescent="0.2">
      <c r="A22" s="154"/>
      <c r="B22" s="114"/>
      <c r="C22" s="114"/>
      <c r="D22" s="114"/>
      <c r="E22" s="125"/>
      <c r="F22" s="398"/>
      <c r="I22" s="16"/>
    </row>
    <row r="23" spans="1:250" s="99" customFormat="1" ht="15.95" customHeight="1" x14ac:dyDescent="0.2">
      <c r="A23" s="135" t="s">
        <v>47</v>
      </c>
      <c r="B23" s="113" t="s">
        <v>67</v>
      </c>
      <c r="C23" s="114">
        <f>C21</f>
        <v>56</v>
      </c>
      <c r="D23" s="113" t="s">
        <v>29</v>
      </c>
      <c r="E23" s="125"/>
      <c r="F23" s="398"/>
    </row>
    <row r="24" spans="1:250" s="99" customFormat="1" ht="15.95" customHeight="1" x14ac:dyDescent="0.2">
      <c r="A24" s="136"/>
      <c r="B24" s="114"/>
      <c r="C24" s="114"/>
      <c r="D24" s="114"/>
      <c r="E24" s="125"/>
      <c r="F24" s="398"/>
    </row>
    <row r="25" spans="1:250" s="99" customFormat="1" ht="15.95" customHeight="1" x14ac:dyDescent="0.2">
      <c r="A25" s="135" t="s">
        <v>36</v>
      </c>
      <c r="B25" s="113" t="s">
        <v>41</v>
      </c>
      <c r="C25" s="114">
        <f>C19</f>
        <v>118</v>
      </c>
      <c r="D25" s="113" t="s">
        <v>31</v>
      </c>
      <c r="E25" s="125"/>
      <c r="F25" s="398"/>
    </row>
    <row r="26" spans="1:250" s="99" customFormat="1" ht="15.95" customHeight="1" x14ac:dyDescent="0.2">
      <c r="A26" s="155"/>
      <c r="B26" s="132"/>
      <c r="C26" s="132"/>
      <c r="D26" s="132"/>
      <c r="E26" s="133"/>
      <c r="F26" s="398"/>
    </row>
    <row r="27" spans="1:250" s="99" customFormat="1" ht="15.95" customHeight="1" x14ac:dyDescent="0.2">
      <c r="A27" s="155" t="s">
        <v>37</v>
      </c>
      <c r="B27" s="113" t="s">
        <v>141</v>
      </c>
      <c r="C27" s="114">
        <f>ROUND((C25*0.3),0)</f>
        <v>35</v>
      </c>
      <c r="D27" s="113" t="s">
        <v>29</v>
      </c>
      <c r="E27" s="125"/>
      <c r="F27" s="398"/>
    </row>
    <row r="28" spans="1:250" s="99" customFormat="1" ht="15.95" customHeight="1" x14ac:dyDescent="0.2">
      <c r="A28" s="155"/>
      <c r="B28" s="113"/>
      <c r="C28" s="114"/>
      <c r="D28" s="113"/>
      <c r="E28" s="125"/>
      <c r="F28" s="398"/>
    </row>
    <row r="29" spans="1:250" s="99" customFormat="1" ht="15.95" customHeight="1" x14ac:dyDescent="0.2">
      <c r="A29" s="155" t="s">
        <v>38</v>
      </c>
      <c r="B29" s="113" t="s">
        <v>43</v>
      </c>
      <c r="C29" s="114">
        <f>C25</f>
        <v>118</v>
      </c>
      <c r="D29" s="113" t="s">
        <v>31</v>
      </c>
      <c r="E29" s="125"/>
      <c r="F29" s="398"/>
    </row>
    <row r="30" spans="1:250" s="99" customFormat="1" ht="15.95" customHeight="1" x14ac:dyDescent="0.2">
      <c r="A30" s="155"/>
      <c r="B30" s="113"/>
      <c r="C30" s="114"/>
      <c r="D30" s="113"/>
      <c r="E30" s="125"/>
      <c r="F30" s="398"/>
    </row>
    <row r="31" spans="1:250" s="99" customFormat="1" ht="15.95" customHeight="1" x14ac:dyDescent="0.2">
      <c r="A31" s="155"/>
      <c r="B31" s="396" t="s">
        <v>657</v>
      </c>
      <c r="C31" s="114"/>
      <c r="D31" s="113"/>
      <c r="E31" s="125"/>
      <c r="F31" s="398"/>
    </row>
    <row r="32" spans="1:250" s="99" customFormat="1" ht="15.95" customHeight="1" x14ac:dyDescent="0.2">
      <c r="A32" s="155"/>
      <c r="B32" s="294"/>
      <c r="C32" s="114"/>
      <c r="D32" s="113"/>
      <c r="E32" s="125"/>
      <c r="F32" s="398"/>
    </row>
    <row r="33" spans="1:6" s="99" customFormat="1" ht="15.95" customHeight="1" x14ac:dyDescent="0.2">
      <c r="A33" s="155" t="s">
        <v>39</v>
      </c>
      <c r="B33" s="113" t="s">
        <v>643</v>
      </c>
      <c r="C33" s="114">
        <v>1</v>
      </c>
      <c r="D33" s="113" t="s">
        <v>62</v>
      </c>
      <c r="E33" s="125"/>
      <c r="F33" s="398"/>
    </row>
    <row r="34" spans="1:6" s="99" customFormat="1" ht="15.95" customHeight="1" x14ac:dyDescent="0.2">
      <c r="A34" s="155"/>
      <c r="B34" s="113"/>
      <c r="C34" s="114"/>
      <c r="D34" s="113"/>
      <c r="E34" s="125"/>
      <c r="F34" s="398"/>
    </row>
    <row r="35" spans="1:6" s="99" customFormat="1" ht="15.95" customHeight="1" x14ac:dyDescent="0.2">
      <c r="A35" s="155" t="s">
        <v>48</v>
      </c>
      <c r="B35" s="113" t="s">
        <v>651</v>
      </c>
      <c r="C35" s="114">
        <v>1</v>
      </c>
      <c r="D35" s="113" t="s">
        <v>62</v>
      </c>
      <c r="E35" s="125"/>
      <c r="F35" s="398"/>
    </row>
    <row r="36" spans="1:6" s="99" customFormat="1" ht="15.95" customHeight="1" x14ac:dyDescent="0.2">
      <c r="A36" s="155"/>
      <c r="B36" s="113"/>
      <c r="C36" s="114"/>
      <c r="D36" s="113"/>
      <c r="E36" s="125"/>
      <c r="F36" s="398"/>
    </row>
    <row r="37" spans="1:6" s="99" customFormat="1" ht="15.95" customHeight="1" x14ac:dyDescent="0.2">
      <c r="A37" s="155"/>
      <c r="B37" s="396" t="s">
        <v>658</v>
      </c>
      <c r="C37" s="114"/>
      <c r="D37" s="113"/>
      <c r="E37" s="125"/>
      <c r="F37" s="398"/>
    </row>
    <row r="38" spans="1:6" s="99" customFormat="1" ht="15.95" customHeight="1" x14ac:dyDescent="0.2">
      <c r="A38" s="155"/>
      <c r="B38" s="294"/>
      <c r="C38" s="114"/>
      <c r="D38" s="113"/>
      <c r="E38" s="125"/>
      <c r="F38" s="398"/>
    </row>
    <row r="39" spans="1:6" s="99" customFormat="1" ht="15.95" customHeight="1" x14ac:dyDescent="0.2">
      <c r="A39" s="155" t="s">
        <v>49</v>
      </c>
      <c r="B39" s="113" t="s">
        <v>652</v>
      </c>
      <c r="C39" s="114">
        <v>26</v>
      </c>
      <c r="D39" s="113" t="s">
        <v>31</v>
      </c>
      <c r="E39" s="125"/>
      <c r="F39" s="398"/>
    </row>
    <row r="40" spans="1:6" s="99" customFormat="1" ht="15.95" customHeight="1" x14ac:dyDescent="0.2">
      <c r="A40" s="155"/>
      <c r="B40" s="113"/>
      <c r="C40" s="114"/>
      <c r="D40" s="113"/>
      <c r="E40" s="125"/>
      <c r="F40" s="398"/>
    </row>
    <row r="41" spans="1:6" s="99" customFormat="1" ht="15.95" customHeight="1" x14ac:dyDescent="0.2">
      <c r="A41" s="155"/>
      <c r="B41" s="396" t="s">
        <v>659</v>
      </c>
      <c r="C41" s="114"/>
      <c r="D41" s="113"/>
      <c r="E41" s="125"/>
      <c r="F41" s="398"/>
    </row>
    <row r="42" spans="1:6" s="99" customFormat="1" ht="15.95" customHeight="1" x14ac:dyDescent="0.2">
      <c r="A42" s="155"/>
      <c r="B42" s="294"/>
      <c r="C42" s="114"/>
      <c r="D42" s="113"/>
      <c r="E42" s="125"/>
      <c r="F42" s="398"/>
    </row>
    <row r="43" spans="1:6" s="99" customFormat="1" ht="15.95" customHeight="1" x14ac:dyDescent="0.2">
      <c r="A43" s="155" t="s">
        <v>51</v>
      </c>
      <c r="B43" s="113" t="s">
        <v>660</v>
      </c>
      <c r="C43" s="114">
        <v>1</v>
      </c>
      <c r="D43" s="113" t="s">
        <v>62</v>
      </c>
      <c r="E43" s="125"/>
      <c r="F43" s="398"/>
    </row>
    <row r="44" spans="1:6" s="99" customFormat="1" ht="15.95" customHeight="1" x14ac:dyDescent="0.2">
      <c r="A44" s="155"/>
      <c r="B44" s="113" t="s">
        <v>661</v>
      </c>
      <c r="C44" s="114"/>
      <c r="D44" s="113"/>
      <c r="E44" s="125"/>
      <c r="F44" s="398"/>
    </row>
    <row r="45" spans="1:6" s="99" customFormat="1" ht="15.95" customHeight="1" x14ac:dyDescent="0.2">
      <c r="A45" s="155"/>
      <c r="B45" s="113"/>
      <c r="C45" s="114"/>
      <c r="D45" s="113"/>
      <c r="E45" s="125"/>
      <c r="F45" s="398"/>
    </row>
    <row r="46" spans="1:6" s="99" customFormat="1" ht="15.95" customHeight="1" x14ac:dyDescent="0.2">
      <c r="A46" s="155"/>
      <c r="B46" s="113"/>
      <c r="C46" s="114"/>
      <c r="D46" s="113"/>
      <c r="E46" s="125"/>
      <c r="F46" s="398"/>
    </row>
    <row r="47" spans="1:6" s="99" customFormat="1" ht="15.95" customHeight="1" x14ac:dyDescent="0.2">
      <c r="A47" s="155"/>
      <c r="B47" s="113"/>
      <c r="C47" s="114"/>
      <c r="D47" s="113"/>
      <c r="E47" s="125"/>
      <c r="F47" s="398"/>
    </row>
    <row r="48" spans="1:6" s="99" customFormat="1" ht="15.95" customHeight="1" x14ac:dyDescent="0.2">
      <c r="A48" s="155"/>
      <c r="B48" s="113"/>
      <c r="C48" s="114"/>
      <c r="D48" s="113"/>
      <c r="E48" s="125"/>
      <c r="F48" s="398"/>
    </row>
    <row r="49" spans="1:250" ht="15.95" customHeight="1" x14ac:dyDescent="0.2">
      <c r="A49" s="103"/>
      <c r="B49" s="152"/>
      <c r="C49" s="114"/>
      <c r="D49" s="113"/>
      <c r="E49" s="125"/>
      <c r="F49" s="397"/>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row>
    <row r="50" spans="1:250" ht="15.95" customHeight="1" x14ac:dyDescent="0.2">
      <c r="A50" s="103"/>
      <c r="B50" s="152"/>
      <c r="C50" s="114"/>
      <c r="D50" s="113"/>
      <c r="E50" s="125"/>
      <c r="F50" s="397"/>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row>
    <row r="51" spans="1:250" ht="15.95" customHeight="1" x14ac:dyDescent="0.2">
      <c r="A51" s="103"/>
      <c r="B51" s="113"/>
      <c r="C51" s="114"/>
      <c r="D51" s="113"/>
      <c r="E51" s="125"/>
      <c r="F51" s="397"/>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row>
    <row r="52" spans="1:250" ht="15.95" customHeight="1" x14ac:dyDescent="0.2">
      <c r="A52" s="103"/>
      <c r="B52" s="113"/>
      <c r="C52" s="114"/>
      <c r="D52" s="113"/>
      <c r="E52" s="125"/>
      <c r="F52" s="397"/>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row>
    <row r="53" spans="1:250" ht="15.95" customHeight="1" x14ac:dyDescent="0.2">
      <c r="A53" s="103"/>
      <c r="B53" s="113"/>
      <c r="C53" s="114"/>
      <c r="D53" s="113"/>
      <c r="E53" s="125"/>
      <c r="F53" s="397"/>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row>
    <row r="54" spans="1:250" ht="15.95" customHeight="1" x14ac:dyDescent="0.2">
      <c r="A54" s="100"/>
      <c r="B54" s="152"/>
      <c r="C54" s="114"/>
      <c r="D54" s="114"/>
      <c r="E54" s="125"/>
      <c r="F54" s="398"/>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row>
    <row r="55" spans="1:250" ht="15.95" customHeight="1" x14ac:dyDescent="0.2">
      <c r="A55" s="100"/>
      <c r="B55" s="152"/>
      <c r="C55" s="114"/>
      <c r="D55" s="113"/>
      <c r="E55" s="125"/>
      <c r="F55" s="398"/>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row>
    <row r="56" spans="1:250" ht="15.95" customHeight="1" x14ac:dyDescent="0.2">
      <c r="A56" s="100"/>
      <c r="B56" s="152"/>
      <c r="C56" s="114"/>
      <c r="D56" s="113"/>
      <c r="E56" s="125"/>
      <c r="F56" s="398"/>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row>
    <row r="57" spans="1:250" ht="15.95" customHeight="1" x14ac:dyDescent="0.2">
      <c r="A57" s="100"/>
      <c r="B57" s="152"/>
      <c r="C57" s="114"/>
      <c r="D57" s="113"/>
      <c r="E57" s="125"/>
      <c r="F57" s="398"/>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row>
    <row r="58" spans="1:250" ht="15.95" customHeight="1" x14ac:dyDescent="0.2">
      <c r="A58" s="399"/>
      <c r="B58" s="152"/>
      <c r="C58" s="132"/>
      <c r="D58" s="408"/>
      <c r="E58" s="133"/>
      <c r="F58" s="409"/>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row>
    <row r="59" spans="1:250" ht="17.100000000000001" customHeight="1" x14ac:dyDescent="0.2">
      <c r="A59" s="340"/>
      <c r="B59" s="341" t="s">
        <v>670</v>
      </c>
      <c r="C59" s="342"/>
      <c r="D59" s="341"/>
      <c r="E59" s="374" t="s">
        <v>730</v>
      </c>
      <c r="F59" s="7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row>
    <row r="60" spans="1:250" ht="29.25" customHeight="1" x14ac:dyDescent="0.35">
      <c r="A60" s="78" t="str">
        <f>A1</f>
        <v>The Almonry, High Street, Battle</v>
      </c>
      <c r="B60" s="68"/>
      <c r="C60" s="68"/>
      <c r="D60" s="68"/>
      <c r="E60" s="68"/>
      <c r="F60" s="184"/>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row>
    <row r="61" spans="1:250" ht="29.25" customHeight="1" x14ac:dyDescent="0.35">
      <c r="A61" s="79" t="str">
        <f>A2</f>
        <v>Tender Pricing Schedule</v>
      </c>
      <c r="B61" s="58"/>
      <c r="C61" s="58"/>
      <c r="D61" s="58"/>
      <c r="E61" s="58"/>
      <c r="F61" s="185"/>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row>
    <row r="62" spans="1:250" ht="9.75" customHeight="1" x14ac:dyDescent="0.25">
      <c r="A62" s="80"/>
      <c r="B62" s="22"/>
      <c r="C62" s="22"/>
      <c r="D62" s="22"/>
      <c r="E62" s="22"/>
      <c r="F62" s="18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row>
    <row r="63" spans="1:250" ht="16.5" customHeight="1" x14ac:dyDescent="0.25">
      <c r="A63" s="345" t="s">
        <v>55</v>
      </c>
      <c r="B63" s="346"/>
      <c r="C63" s="346"/>
      <c r="D63" s="346"/>
      <c r="E63" s="346"/>
      <c r="F63" s="347"/>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row>
    <row r="64" spans="1:250" ht="15.95" customHeight="1" x14ac:dyDescent="0.2">
      <c r="A64" s="404"/>
      <c r="B64" s="405"/>
      <c r="C64" s="405"/>
      <c r="D64" s="405"/>
      <c r="E64" s="406"/>
      <c r="F64" s="40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row>
    <row r="65" spans="1:250" ht="15.95" customHeight="1" x14ac:dyDescent="0.2">
      <c r="A65" s="100"/>
      <c r="B65" s="5" t="s">
        <v>20</v>
      </c>
      <c r="C65" s="101"/>
      <c r="D65" s="101"/>
      <c r="E65" s="102"/>
      <c r="F65" s="284"/>
      <c r="G65" s="16"/>
      <c r="H65" s="16"/>
      <c r="I65" s="16"/>
      <c r="J65" s="153"/>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row>
    <row r="66" spans="1:250" ht="15.95" customHeight="1" x14ac:dyDescent="0.2">
      <c r="A66" s="100"/>
      <c r="B66" s="101"/>
      <c r="C66" s="101"/>
      <c r="D66" s="101"/>
      <c r="E66" s="102"/>
      <c r="F66" s="284"/>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row>
    <row r="67" spans="1:250" ht="15.95" customHeight="1" x14ac:dyDescent="0.2">
      <c r="A67" s="100"/>
      <c r="B67" s="124" t="s">
        <v>669</v>
      </c>
      <c r="C67" s="101"/>
      <c r="D67" s="101"/>
      <c r="E67" s="102"/>
      <c r="F67" s="284"/>
      <c r="G67" s="16"/>
      <c r="H67" s="16"/>
      <c r="I67" s="16"/>
      <c r="J67" s="153"/>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row>
    <row r="68" spans="1:250" s="99" customFormat="1" ht="15.95" customHeight="1" x14ac:dyDescent="0.2">
      <c r="A68" s="155"/>
      <c r="B68" s="132"/>
      <c r="C68" s="132"/>
      <c r="D68" s="132"/>
      <c r="E68" s="133"/>
      <c r="F68" s="398"/>
    </row>
    <row r="69" spans="1:250" s="99" customFormat="1" x14ac:dyDescent="0.2">
      <c r="A69" s="135" t="s">
        <v>28</v>
      </c>
      <c r="B69" s="126" t="s">
        <v>666</v>
      </c>
      <c r="C69" s="114">
        <v>40</v>
      </c>
      <c r="D69" s="113" t="s">
        <v>31</v>
      </c>
      <c r="E69" s="125"/>
      <c r="F69" s="398"/>
    </row>
    <row r="70" spans="1:250" ht="15.95" customHeight="1" x14ac:dyDescent="0.2">
      <c r="A70" s="108"/>
      <c r="B70" s="56"/>
      <c r="C70" s="56"/>
      <c r="D70" s="56"/>
      <c r="E70" s="55"/>
      <c r="F70" s="327"/>
      <c r="G70" s="16"/>
      <c r="H70" s="16"/>
      <c r="I70" s="99"/>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row>
    <row r="71" spans="1:250" s="99" customFormat="1" ht="15.95" customHeight="1" x14ac:dyDescent="0.2">
      <c r="A71" s="135" t="s">
        <v>30</v>
      </c>
      <c r="B71" s="113" t="s">
        <v>668</v>
      </c>
      <c r="C71" s="114">
        <v>1</v>
      </c>
      <c r="D71" s="113" t="s">
        <v>62</v>
      </c>
      <c r="E71" s="125"/>
      <c r="F71" s="398"/>
    </row>
    <row r="72" spans="1:250" s="99" customFormat="1" ht="15.95" customHeight="1" x14ac:dyDescent="0.2">
      <c r="A72" s="136"/>
      <c r="B72" s="113"/>
      <c r="C72" s="114"/>
      <c r="D72" s="114"/>
      <c r="E72" s="125"/>
      <c r="F72" s="398"/>
      <c r="I72" s="16"/>
    </row>
    <row r="73" spans="1:250" s="99" customFormat="1" ht="15.95" customHeight="1" x14ac:dyDescent="0.2">
      <c r="A73" s="103"/>
      <c r="B73" s="124" t="s">
        <v>657</v>
      </c>
      <c r="C73" s="114"/>
      <c r="D73" s="113"/>
      <c r="E73" s="125"/>
      <c r="F73" s="398"/>
    </row>
    <row r="74" spans="1:250" s="99" customFormat="1" ht="15.95" customHeight="1" x14ac:dyDescent="0.2">
      <c r="A74" s="103"/>
      <c r="B74" s="113"/>
      <c r="C74" s="114"/>
      <c r="D74" s="113"/>
      <c r="E74" s="125"/>
      <c r="F74" s="398"/>
    </row>
    <row r="75" spans="1:250" s="99" customFormat="1" ht="15.95" customHeight="1" x14ac:dyDescent="0.2">
      <c r="A75" s="103" t="s">
        <v>32</v>
      </c>
      <c r="B75" s="318" t="s">
        <v>644</v>
      </c>
      <c r="C75" s="114">
        <v>1</v>
      </c>
      <c r="D75" s="113" t="s">
        <v>62</v>
      </c>
      <c r="E75" s="125"/>
      <c r="F75" s="398"/>
    </row>
    <row r="76" spans="1:250" s="99" customFormat="1" ht="15.95" customHeight="1" x14ac:dyDescent="0.2">
      <c r="A76" s="103"/>
      <c r="B76" s="114"/>
      <c r="C76" s="113"/>
      <c r="D76" s="114"/>
      <c r="E76" s="125"/>
      <c r="F76" s="398"/>
    </row>
    <row r="77" spans="1:250" s="99" customFormat="1" ht="15.95" customHeight="1" x14ac:dyDescent="0.2">
      <c r="A77" s="103" t="s">
        <v>33</v>
      </c>
      <c r="B77" s="318" t="s">
        <v>645</v>
      </c>
      <c r="C77" s="114">
        <v>1</v>
      </c>
      <c r="D77" s="113" t="s">
        <v>62</v>
      </c>
      <c r="E77" s="125"/>
      <c r="F77" s="398"/>
    </row>
    <row r="78" spans="1:250" s="99" customFormat="1" ht="15.95" customHeight="1" x14ac:dyDescent="0.2">
      <c r="A78" s="103"/>
      <c r="B78" s="131"/>
      <c r="C78" s="104"/>
      <c r="D78" s="48"/>
      <c r="E78" s="125"/>
      <c r="F78" s="398"/>
    </row>
    <row r="79" spans="1:250" s="99" customFormat="1" ht="15.95" customHeight="1" x14ac:dyDescent="0.2">
      <c r="A79" s="103" t="s">
        <v>34</v>
      </c>
      <c r="B79" s="318" t="s">
        <v>646</v>
      </c>
      <c r="C79" s="114">
        <v>1</v>
      </c>
      <c r="D79" s="113" t="s">
        <v>62</v>
      </c>
      <c r="E79" s="125"/>
      <c r="F79" s="398"/>
    </row>
    <row r="80" spans="1:250" s="99" customFormat="1" ht="15.95" customHeight="1" x14ac:dyDescent="0.2">
      <c r="A80" s="103"/>
      <c r="B80" s="47"/>
      <c r="C80" s="48"/>
      <c r="D80" s="47"/>
      <c r="E80" s="125"/>
      <c r="F80" s="398"/>
    </row>
    <row r="81" spans="1:6" s="99" customFormat="1" ht="15.95" customHeight="1" x14ac:dyDescent="0.2">
      <c r="A81" s="103" t="s">
        <v>35</v>
      </c>
      <c r="B81" s="318" t="s">
        <v>647</v>
      </c>
      <c r="C81" s="114">
        <v>1</v>
      </c>
      <c r="D81" s="113" t="s">
        <v>62</v>
      </c>
      <c r="E81" s="125"/>
      <c r="F81" s="398"/>
    </row>
    <row r="82" spans="1:6" s="99" customFormat="1" ht="15.95" customHeight="1" x14ac:dyDescent="0.2">
      <c r="A82" s="103"/>
      <c r="B82" s="113"/>
      <c r="C82" s="114"/>
      <c r="D82" s="113"/>
      <c r="E82" s="125"/>
      <c r="F82" s="398"/>
    </row>
    <row r="83" spans="1:6" s="99" customFormat="1" ht="15.95" customHeight="1" x14ac:dyDescent="0.2">
      <c r="A83" s="103" t="s">
        <v>47</v>
      </c>
      <c r="B83" s="318" t="s">
        <v>648</v>
      </c>
      <c r="C83" s="114">
        <v>1</v>
      </c>
      <c r="D83" s="113" t="s">
        <v>62</v>
      </c>
      <c r="E83" s="125"/>
      <c r="F83" s="398"/>
    </row>
    <row r="84" spans="1:6" s="99" customFormat="1" ht="15.95" customHeight="1" x14ac:dyDescent="0.2">
      <c r="A84" s="103"/>
      <c r="B84" s="113"/>
      <c r="C84" s="114"/>
      <c r="D84" s="113"/>
      <c r="E84" s="125"/>
      <c r="F84" s="398"/>
    </row>
    <row r="85" spans="1:6" s="99" customFormat="1" ht="15.95" customHeight="1" x14ac:dyDescent="0.2">
      <c r="A85" s="103" t="s">
        <v>36</v>
      </c>
      <c r="B85" s="318" t="s">
        <v>649</v>
      </c>
      <c r="C85" s="114">
        <v>1</v>
      </c>
      <c r="D85" s="113" t="s">
        <v>62</v>
      </c>
      <c r="E85" s="125"/>
      <c r="F85" s="398"/>
    </row>
    <row r="86" spans="1:6" s="99" customFormat="1" ht="15.95" customHeight="1" x14ac:dyDescent="0.2">
      <c r="A86" s="103"/>
      <c r="B86" s="131"/>
      <c r="C86" s="104"/>
      <c r="D86" s="48"/>
      <c r="E86" s="125"/>
      <c r="F86" s="398"/>
    </row>
    <row r="87" spans="1:6" s="99" customFormat="1" ht="15.95" customHeight="1" x14ac:dyDescent="0.2">
      <c r="A87" s="103" t="s">
        <v>37</v>
      </c>
      <c r="B87" s="318" t="s">
        <v>650</v>
      </c>
      <c r="C87" s="114">
        <v>1</v>
      </c>
      <c r="D87" s="113" t="s">
        <v>62</v>
      </c>
      <c r="E87" s="125"/>
      <c r="F87" s="398"/>
    </row>
    <row r="88" spans="1:6" s="99" customFormat="1" ht="15.95" customHeight="1" x14ac:dyDescent="0.2">
      <c r="A88" s="103"/>
      <c r="B88" s="47"/>
      <c r="C88" s="48"/>
      <c r="D88" s="47"/>
      <c r="E88" s="125"/>
      <c r="F88" s="398"/>
    </row>
    <row r="89" spans="1:6" s="99" customFormat="1" ht="15.95" customHeight="1" x14ac:dyDescent="0.2">
      <c r="A89" s="103" t="s">
        <v>38</v>
      </c>
      <c r="B89" s="318" t="s">
        <v>1058</v>
      </c>
      <c r="C89" s="114">
        <v>1</v>
      </c>
      <c r="D89" s="113" t="s">
        <v>62</v>
      </c>
      <c r="E89" s="125"/>
      <c r="F89" s="398"/>
    </row>
    <row r="90" spans="1:6" s="99" customFormat="1" ht="15.95" customHeight="1" x14ac:dyDescent="0.2">
      <c r="A90" s="103"/>
      <c r="B90" s="113"/>
      <c r="C90" s="114"/>
      <c r="D90" s="113"/>
      <c r="E90" s="125"/>
      <c r="F90" s="398"/>
    </row>
    <row r="91" spans="1:6" s="99" customFormat="1" ht="15.95" customHeight="1" x14ac:dyDescent="0.2">
      <c r="A91" s="103"/>
      <c r="B91" s="124" t="s">
        <v>658</v>
      </c>
      <c r="C91" s="114"/>
      <c r="D91" s="113"/>
      <c r="E91" s="125"/>
      <c r="F91" s="398"/>
    </row>
    <row r="92" spans="1:6" s="99" customFormat="1" ht="15.95" customHeight="1" x14ac:dyDescent="0.2">
      <c r="A92" s="103"/>
      <c r="B92" s="113"/>
      <c r="C92" s="114"/>
      <c r="D92" s="113"/>
      <c r="E92" s="125"/>
      <c r="F92" s="398"/>
    </row>
    <row r="93" spans="1:6" s="99" customFormat="1" ht="15.95" customHeight="1" x14ac:dyDescent="0.2">
      <c r="A93" s="103" t="s">
        <v>39</v>
      </c>
      <c r="B93" s="113" t="s">
        <v>653</v>
      </c>
      <c r="C93" s="114">
        <v>26</v>
      </c>
      <c r="D93" s="113" t="s">
        <v>31</v>
      </c>
      <c r="E93" s="125"/>
      <c r="F93" s="398"/>
    </row>
    <row r="94" spans="1:6" s="99" customFormat="1" ht="15.95" customHeight="1" x14ac:dyDescent="0.2">
      <c r="A94" s="103"/>
      <c r="B94" s="113"/>
      <c r="C94" s="114"/>
      <c r="D94" s="113"/>
      <c r="E94" s="125"/>
      <c r="F94" s="398"/>
    </row>
    <row r="95" spans="1:6" s="99" customFormat="1" ht="15.95" customHeight="1" x14ac:dyDescent="0.2">
      <c r="A95" s="103" t="s">
        <v>48</v>
      </c>
      <c r="B95" s="113" t="s">
        <v>654</v>
      </c>
      <c r="C95" s="114">
        <v>26</v>
      </c>
      <c r="D95" s="113" t="s">
        <v>31</v>
      </c>
      <c r="E95" s="125"/>
      <c r="F95" s="398"/>
    </row>
    <row r="96" spans="1:6" s="99" customFormat="1" ht="15.95" customHeight="1" x14ac:dyDescent="0.2">
      <c r="A96" s="103"/>
      <c r="B96" s="113"/>
      <c r="C96" s="114"/>
      <c r="D96" s="113"/>
      <c r="E96" s="125"/>
      <c r="F96" s="398"/>
    </row>
    <row r="97" spans="1:6" s="99" customFormat="1" ht="15.95" customHeight="1" x14ac:dyDescent="0.2">
      <c r="A97" s="103"/>
      <c r="B97" s="124" t="s">
        <v>659</v>
      </c>
      <c r="C97" s="114"/>
      <c r="D97" s="113"/>
      <c r="E97" s="125"/>
      <c r="F97" s="398"/>
    </row>
    <row r="98" spans="1:6" s="99" customFormat="1" ht="15.95" customHeight="1" x14ac:dyDescent="0.2">
      <c r="A98" s="103"/>
      <c r="B98" s="113"/>
      <c r="C98" s="114"/>
      <c r="D98" s="113"/>
      <c r="E98" s="125"/>
      <c r="F98" s="398"/>
    </row>
    <row r="99" spans="1:6" s="99" customFormat="1" ht="15.95" customHeight="1" x14ac:dyDescent="0.2">
      <c r="A99" s="103" t="s">
        <v>49</v>
      </c>
      <c r="B99" s="318" t="s">
        <v>662</v>
      </c>
      <c r="C99" s="114">
        <v>1</v>
      </c>
      <c r="D99" s="113" t="s">
        <v>62</v>
      </c>
      <c r="E99" s="125"/>
      <c r="F99" s="398"/>
    </row>
    <row r="100" spans="1:6" s="99" customFormat="1" ht="15.95" customHeight="1" x14ac:dyDescent="0.2">
      <c r="A100" s="103"/>
      <c r="B100" s="318" t="s">
        <v>663</v>
      </c>
      <c r="C100" s="114"/>
      <c r="D100" s="113"/>
      <c r="E100" s="125"/>
      <c r="F100" s="398"/>
    </row>
    <row r="101" spans="1:6" s="99" customFormat="1" ht="15.95" customHeight="1" x14ac:dyDescent="0.2">
      <c r="A101" s="103"/>
      <c r="B101" s="318"/>
      <c r="C101" s="114"/>
      <c r="D101" s="113"/>
      <c r="E101" s="125"/>
      <c r="F101" s="398"/>
    </row>
    <row r="102" spans="1:6" s="99" customFormat="1" ht="15.95" customHeight="1" x14ac:dyDescent="0.2">
      <c r="A102" s="103"/>
      <c r="B102" s="124" t="s">
        <v>664</v>
      </c>
      <c r="C102" s="114"/>
      <c r="D102" s="113"/>
      <c r="E102" s="125"/>
      <c r="F102" s="398"/>
    </row>
    <row r="103" spans="1:6" s="99" customFormat="1" ht="15.95" customHeight="1" x14ac:dyDescent="0.2">
      <c r="A103" s="103"/>
      <c r="B103" s="152"/>
      <c r="C103" s="114"/>
      <c r="D103" s="113"/>
      <c r="E103" s="125"/>
      <c r="F103" s="398"/>
    </row>
    <row r="104" spans="1:6" s="99" customFormat="1" ht="15.95" customHeight="1" x14ac:dyDescent="0.2">
      <c r="A104" s="103" t="s">
        <v>51</v>
      </c>
      <c r="B104" s="113" t="s">
        <v>655</v>
      </c>
      <c r="C104" s="114">
        <v>1</v>
      </c>
      <c r="D104" s="113" t="s">
        <v>62</v>
      </c>
      <c r="E104" s="125"/>
      <c r="F104" s="398"/>
    </row>
    <row r="105" spans="1:6" s="99" customFormat="1" ht="15.95" customHeight="1" x14ac:dyDescent="0.2">
      <c r="A105" s="103"/>
      <c r="B105" s="113"/>
      <c r="C105" s="114"/>
      <c r="D105" s="113"/>
      <c r="E105" s="125"/>
      <c r="F105" s="398"/>
    </row>
    <row r="106" spans="1:6" s="99" customFormat="1" ht="15.95" customHeight="1" x14ac:dyDescent="0.2">
      <c r="A106" s="103" t="s">
        <v>50</v>
      </c>
      <c r="B106" s="113" t="s">
        <v>656</v>
      </c>
      <c r="C106" s="114">
        <v>1</v>
      </c>
      <c r="D106" s="113" t="s">
        <v>62</v>
      </c>
      <c r="E106" s="125"/>
      <c r="F106" s="398"/>
    </row>
    <row r="107" spans="1:6" s="99" customFormat="1" ht="15.95" customHeight="1" x14ac:dyDescent="0.2">
      <c r="A107" s="103"/>
      <c r="B107" s="113"/>
      <c r="C107" s="114"/>
      <c r="D107" s="113"/>
      <c r="E107" s="125"/>
      <c r="F107" s="398"/>
    </row>
    <row r="108" spans="1:6" s="99" customFormat="1" ht="15.95" customHeight="1" x14ac:dyDescent="0.2">
      <c r="A108" s="103" t="s">
        <v>137</v>
      </c>
      <c r="B108" s="113" t="s">
        <v>1060</v>
      </c>
      <c r="C108" s="114">
        <v>1</v>
      </c>
      <c r="D108" s="113" t="s">
        <v>62</v>
      </c>
      <c r="E108" s="125"/>
      <c r="F108" s="398"/>
    </row>
    <row r="109" spans="1:6" s="99" customFormat="1" ht="15.95" customHeight="1" x14ac:dyDescent="0.2">
      <c r="A109" s="103"/>
      <c r="B109" s="113"/>
      <c r="C109" s="114"/>
      <c r="D109" s="113"/>
      <c r="E109" s="125"/>
      <c r="F109" s="398"/>
    </row>
    <row r="110" spans="1:6" s="99" customFormat="1" ht="15.95" customHeight="1" x14ac:dyDescent="0.2">
      <c r="A110" s="100"/>
      <c r="B110" s="124" t="s">
        <v>665</v>
      </c>
      <c r="C110" s="114"/>
      <c r="D110" s="114"/>
      <c r="E110" s="125"/>
      <c r="F110" s="398"/>
    </row>
    <row r="111" spans="1:6" s="99" customFormat="1" ht="15.95" customHeight="1" x14ac:dyDescent="0.2">
      <c r="A111" s="100"/>
      <c r="B111" s="295"/>
      <c r="C111" s="114"/>
      <c r="D111" s="114"/>
      <c r="E111" s="125"/>
      <c r="F111" s="398"/>
    </row>
    <row r="112" spans="1:6" s="99" customFormat="1" ht="30" customHeight="1" x14ac:dyDescent="0.2">
      <c r="A112" s="100" t="s">
        <v>271</v>
      </c>
      <c r="B112" s="331" t="s">
        <v>1059</v>
      </c>
      <c r="C112" s="114">
        <v>1</v>
      </c>
      <c r="D112" s="113" t="s">
        <v>62</v>
      </c>
      <c r="E112" s="125"/>
      <c r="F112" s="398"/>
    </row>
    <row r="113" spans="1:250" s="99" customFormat="1" ht="15.95" customHeight="1" x14ac:dyDescent="0.2">
      <c r="A113" s="103"/>
      <c r="B113" s="113"/>
      <c r="C113" s="114"/>
      <c r="D113" s="113"/>
      <c r="E113" s="125"/>
      <c r="F113" s="398"/>
    </row>
    <row r="114" spans="1:250" s="99" customFormat="1" ht="15.95" customHeight="1" x14ac:dyDescent="0.2">
      <c r="A114" s="103"/>
      <c r="B114" s="113"/>
      <c r="C114" s="114"/>
      <c r="D114" s="113"/>
      <c r="E114" s="125"/>
      <c r="F114" s="398"/>
    </row>
    <row r="115" spans="1:250" s="99" customFormat="1" ht="15.95" customHeight="1" x14ac:dyDescent="0.2">
      <c r="A115" s="103"/>
      <c r="B115" s="113"/>
      <c r="C115" s="114"/>
      <c r="D115" s="113"/>
      <c r="E115" s="125"/>
      <c r="F115" s="398"/>
    </row>
    <row r="116" spans="1:250" s="99" customFormat="1" ht="15.95" customHeight="1" x14ac:dyDescent="0.2">
      <c r="A116" s="399"/>
      <c r="B116" s="400"/>
      <c r="C116" s="400"/>
      <c r="D116" s="400"/>
      <c r="E116" s="401"/>
      <c r="F116" s="402"/>
    </row>
    <row r="117" spans="1:250" ht="17.100000000000001" customHeight="1" x14ac:dyDescent="0.2">
      <c r="A117" s="340"/>
      <c r="B117" s="341" t="s">
        <v>671</v>
      </c>
      <c r="C117" s="342"/>
      <c r="D117" s="341"/>
      <c r="E117" s="374" t="s">
        <v>730</v>
      </c>
      <c r="F117" s="7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row>
    <row r="118" spans="1:250" ht="29.25" customHeight="1" x14ac:dyDescent="0.35">
      <c r="A118" s="156" t="str">
        <f>A1</f>
        <v>The Almonry, High Street, Battle</v>
      </c>
      <c r="B118" s="68"/>
      <c r="C118" s="68"/>
      <c r="D118" s="68"/>
      <c r="E118" s="68"/>
      <c r="F118" s="184"/>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row>
    <row r="119" spans="1:250" ht="29.25" customHeight="1" x14ac:dyDescent="0.35">
      <c r="A119" s="403" t="str">
        <f>A2</f>
        <v>Tender Pricing Schedule</v>
      </c>
      <c r="B119" s="58"/>
      <c r="C119" s="58"/>
      <c r="D119" s="58"/>
      <c r="E119" s="58"/>
      <c r="F119" s="185"/>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row>
    <row r="120" spans="1:250" ht="9.75" customHeight="1" x14ac:dyDescent="0.25">
      <c r="A120" s="80"/>
      <c r="B120" s="22"/>
      <c r="C120" s="22"/>
      <c r="D120" s="22"/>
      <c r="E120" s="22"/>
      <c r="F120" s="18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row>
    <row r="121" spans="1:250" ht="16.5" customHeight="1" x14ac:dyDescent="0.25">
      <c r="A121" s="81" t="s">
        <v>55</v>
      </c>
      <c r="B121" s="24"/>
      <c r="C121" s="24"/>
      <c r="D121" s="24"/>
      <c r="E121" s="24"/>
      <c r="F121" s="187"/>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row>
    <row r="122" spans="1:250" ht="15" customHeight="1" x14ac:dyDescent="0.2">
      <c r="A122" s="334" t="s">
        <v>1</v>
      </c>
      <c r="B122" s="335" t="s">
        <v>23</v>
      </c>
      <c r="C122" s="336" t="s">
        <v>24</v>
      </c>
      <c r="D122" s="336" t="s">
        <v>25</v>
      </c>
      <c r="E122" s="336" t="s">
        <v>26</v>
      </c>
      <c r="F122" s="337"/>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row>
    <row r="123" spans="1:250" ht="8.1" customHeight="1" x14ac:dyDescent="0.2">
      <c r="A123" s="97"/>
      <c r="B123" s="70"/>
      <c r="C123" s="71"/>
      <c r="D123" s="71"/>
      <c r="E123" s="71"/>
      <c r="F123" s="330"/>
      <c r="I123" s="16"/>
    </row>
    <row r="124" spans="1:250" ht="15.95" customHeight="1" x14ac:dyDescent="0.2">
      <c r="A124" s="84"/>
      <c r="B124" s="5" t="s">
        <v>21</v>
      </c>
      <c r="C124" s="4"/>
      <c r="D124" s="4"/>
      <c r="E124" s="6"/>
      <c r="F124" s="290"/>
      <c r="I124" s="16"/>
    </row>
    <row r="125" spans="1:250" ht="15.95" customHeight="1" x14ac:dyDescent="0.2">
      <c r="A125" s="84"/>
      <c r="B125" s="4"/>
      <c r="C125" s="8"/>
      <c r="D125" s="4"/>
      <c r="E125" s="6"/>
      <c r="F125" s="290"/>
    </row>
    <row r="126" spans="1:250" ht="15.95" customHeight="1" x14ac:dyDescent="0.2">
      <c r="A126" s="106" t="s">
        <v>28</v>
      </c>
      <c r="B126" s="47" t="s">
        <v>689</v>
      </c>
      <c r="C126" s="48">
        <v>1</v>
      </c>
      <c r="D126" s="49" t="s">
        <v>62</v>
      </c>
      <c r="E126" s="46"/>
      <c r="F126" s="291"/>
    </row>
    <row r="127" spans="1:250" ht="15.95" customHeight="1" x14ac:dyDescent="0.2">
      <c r="A127" s="107"/>
      <c r="B127" s="48"/>
      <c r="C127" s="48"/>
      <c r="D127" s="48"/>
      <c r="E127" s="46"/>
      <c r="F127" s="291"/>
    </row>
    <row r="128" spans="1:250" ht="15.95" customHeight="1" x14ac:dyDescent="0.2">
      <c r="A128" s="106" t="s">
        <v>30</v>
      </c>
      <c r="B128" s="49" t="s">
        <v>115</v>
      </c>
      <c r="C128" s="48">
        <v>1</v>
      </c>
      <c r="D128" s="47" t="s">
        <v>62</v>
      </c>
      <c r="E128" s="46"/>
      <c r="F128" s="291"/>
    </row>
    <row r="129" spans="1:250" ht="15.95" customHeight="1" x14ac:dyDescent="0.2">
      <c r="A129" s="107"/>
      <c r="B129" s="48"/>
      <c r="C129" s="48"/>
      <c r="D129" s="48"/>
      <c r="E129" s="46"/>
      <c r="F129" s="291"/>
    </row>
    <row r="130" spans="1:250" ht="25.5" x14ac:dyDescent="0.2">
      <c r="A130" s="106" t="s">
        <v>32</v>
      </c>
      <c r="B130" s="62" t="s">
        <v>875</v>
      </c>
      <c r="C130" s="48">
        <v>10</v>
      </c>
      <c r="D130" s="47" t="s">
        <v>45</v>
      </c>
      <c r="E130" s="46"/>
      <c r="F130" s="291"/>
    </row>
    <row r="131" spans="1:250" ht="15.95" customHeight="1" x14ac:dyDescent="0.2">
      <c r="A131" s="107"/>
      <c r="B131" s="53"/>
      <c r="C131" s="48"/>
      <c r="D131" s="48"/>
      <c r="E131" s="46"/>
      <c r="F131" s="291"/>
    </row>
    <row r="132" spans="1:250" ht="15" x14ac:dyDescent="0.2">
      <c r="A132" s="106"/>
      <c r="B132" s="65" t="s">
        <v>607</v>
      </c>
      <c r="C132" s="48"/>
      <c r="D132" s="49"/>
      <c r="E132" s="46"/>
      <c r="F132" s="291"/>
    </row>
    <row r="133" spans="1:250" ht="15.95" customHeight="1" x14ac:dyDescent="0.2">
      <c r="A133" s="107" t="s">
        <v>33</v>
      </c>
      <c r="B133" s="48" t="s">
        <v>687</v>
      </c>
      <c r="C133" s="48">
        <v>3</v>
      </c>
      <c r="D133" s="47" t="s">
        <v>45</v>
      </c>
      <c r="E133" s="46"/>
      <c r="F133" s="291"/>
    </row>
    <row r="134" spans="1:250" ht="15.95" customHeight="1" x14ac:dyDescent="0.2">
      <c r="A134" s="106"/>
      <c r="B134" s="48"/>
      <c r="C134" s="48"/>
      <c r="D134" s="48"/>
      <c r="E134" s="46"/>
      <c r="F134" s="291"/>
    </row>
    <row r="135" spans="1:250" ht="15.95" customHeight="1" x14ac:dyDescent="0.2">
      <c r="A135" s="107" t="s">
        <v>34</v>
      </c>
      <c r="B135" s="48" t="s">
        <v>688</v>
      </c>
      <c r="C135" s="48">
        <v>2</v>
      </c>
      <c r="D135" s="47" t="s">
        <v>45</v>
      </c>
      <c r="E135" s="46"/>
      <c r="F135" s="291"/>
    </row>
    <row r="136" spans="1:250" ht="15.95" customHeight="1" x14ac:dyDescent="0.2">
      <c r="A136" s="106"/>
      <c r="B136" s="47"/>
      <c r="C136" s="48"/>
      <c r="D136" s="48"/>
      <c r="E136" s="46"/>
      <c r="F136" s="291"/>
    </row>
    <row r="137" spans="1:250" ht="15.95" customHeight="1" x14ac:dyDescent="0.2">
      <c r="A137" s="107"/>
      <c r="B137" s="65" t="s">
        <v>607</v>
      </c>
      <c r="C137" s="48"/>
      <c r="D137" s="49"/>
      <c r="E137" s="46"/>
      <c r="F137" s="291"/>
    </row>
    <row r="138" spans="1:250" ht="15.95" customHeight="1" x14ac:dyDescent="0.2">
      <c r="A138" s="106" t="s">
        <v>35</v>
      </c>
      <c r="B138" s="48" t="s">
        <v>608</v>
      </c>
      <c r="C138" s="48">
        <v>2</v>
      </c>
      <c r="D138" s="48" t="s">
        <v>46</v>
      </c>
      <c r="E138" s="46"/>
      <c r="F138" s="291"/>
    </row>
    <row r="139" spans="1:250" ht="15.95" customHeight="1" x14ac:dyDescent="0.2">
      <c r="A139" s="107"/>
      <c r="B139" s="47" t="s">
        <v>609</v>
      </c>
      <c r="C139" s="48"/>
      <c r="D139" s="47"/>
      <c r="E139" s="46"/>
      <c r="F139" s="291"/>
    </row>
    <row r="140" spans="1:250" ht="15.95" customHeight="1" x14ac:dyDescent="0.2">
      <c r="A140" s="106"/>
      <c r="B140" s="47"/>
      <c r="C140" s="48"/>
      <c r="D140" s="47"/>
      <c r="E140" s="46"/>
      <c r="F140" s="291"/>
    </row>
    <row r="141" spans="1:250" ht="15.95" customHeight="1" x14ac:dyDescent="0.2">
      <c r="A141" s="106" t="s">
        <v>47</v>
      </c>
      <c r="B141" s="47" t="s">
        <v>610</v>
      </c>
      <c r="C141" s="48">
        <f>C138</f>
        <v>2</v>
      </c>
      <c r="D141" s="48" t="s">
        <v>46</v>
      </c>
      <c r="E141" s="46"/>
      <c r="F141" s="291"/>
      <c r="G141" s="16"/>
      <c r="H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row>
    <row r="142" spans="1:250" ht="15.95" customHeight="1" x14ac:dyDescent="0.2">
      <c r="A142" s="106"/>
      <c r="B142" s="47"/>
      <c r="C142" s="48"/>
      <c r="D142" s="48"/>
      <c r="E142" s="46"/>
      <c r="F142" s="291"/>
      <c r="G142" s="16"/>
      <c r="H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row>
    <row r="143" spans="1:250" ht="15.95" customHeight="1" x14ac:dyDescent="0.2">
      <c r="A143" s="106"/>
      <c r="B143" s="47"/>
      <c r="C143" s="48"/>
      <c r="D143" s="47"/>
      <c r="E143" s="46"/>
      <c r="F143" s="291"/>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row>
    <row r="144" spans="1:250" ht="15.95" customHeight="1" x14ac:dyDescent="0.2">
      <c r="A144" s="88"/>
      <c r="B144" s="47"/>
      <c r="C144" s="48"/>
      <c r="D144" s="47"/>
      <c r="E144" s="46"/>
      <c r="F144" s="291"/>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row>
    <row r="145" spans="1:250" ht="15.95" customHeight="1" x14ac:dyDescent="0.2">
      <c r="A145" s="88"/>
      <c r="B145" s="47"/>
      <c r="C145" s="48"/>
      <c r="D145" s="47"/>
      <c r="E145" s="46"/>
      <c r="F145" s="291"/>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row>
    <row r="146" spans="1:250" ht="15.95" customHeight="1" x14ac:dyDescent="0.2">
      <c r="A146" s="88"/>
      <c r="B146" s="47"/>
      <c r="C146" s="48"/>
      <c r="D146" s="47"/>
      <c r="E146" s="46"/>
      <c r="F146" s="291"/>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row>
    <row r="147" spans="1:250" ht="15.95" customHeight="1" x14ac:dyDescent="0.2">
      <c r="A147" s="88"/>
      <c r="B147" s="47"/>
      <c r="C147" s="48"/>
      <c r="D147" s="47"/>
      <c r="E147" s="46"/>
      <c r="F147" s="291"/>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row>
    <row r="148" spans="1:250" ht="15.95" customHeight="1" x14ac:dyDescent="0.2">
      <c r="A148" s="88"/>
      <c r="B148" s="47"/>
      <c r="C148" s="48"/>
      <c r="D148" s="47"/>
      <c r="E148" s="46"/>
      <c r="F148" s="291"/>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row>
    <row r="149" spans="1:250" ht="15.95" customHeight="1" x14ac:dyDescent="0.2">
      <c r="A149" s="88"/>
      <c r="B149" s="47"/>
      <c r="C149" s="48"/>
      <c r="D149" s="47"/>
      <c r="E149" s="46"/>
      <c r="F149" s="291"/>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row>
    <row r="150" spans="1:250" ht="15.95" customHeight="1" x14ac:dyDescent="0.2">
      <c r="A150" s="88"/>
      <c r="B150" s="47"/>
      <c r="C150" s="48"/>
      <c r="D150" s="47"/>
      <c r="E150" s="46"/>
      <c r="F150" s="291"/>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row>
    <row r="151" spans="1:250" ht="15.95" customHeight="1" x14ac:dyDescent="0.2">
      <c r="A151" s="88"/>
      <c r="B151" s="47"/>
      <c r="C151" s="48"/>
      <c r="D151" s="47"/>
      <c r="E151" s="46"/>
      <c r="F151" s="291"/>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row>
    <row r="152" spans="1:250" ht="15.95" customHeight="1" x14ac:dyDescent="0.2">
      <c r="A152" s="88"/>
      <c r="B152" s="47"/>
      <c r="C152" s="48"/>
      <c r="D152" s="47"/>
      <c r="E152" s="46"/>
      <c r="F152" s="291"/>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row>
    <row r="153" spans="1:250" ht="15.95" customHeight="1" x14ac:dyDescent="0.2">
      <c r="A153" s="88"/>
      <c r="B153" s="47"/>
      <c r="C153" s="48"/>
      <c r="D153" s="47"/>
      <c r="E153" s="46"/>
      <c r="F153" s="291"/>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row>
    <row r="154" spans="1:250" ht="15.95" customHeight="1" x14ac:dyDescent="0.2">
      <c r="A154" s="88"/>
      <c r="B154" s="47"/>
      <c r="C154" s="48"/>
      <c r="D154" s="47"/>
      <c r="E154" s="46"/>
      <c r="F154" s="291"/>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row>
    <row r="155" spans="1:250" ht="15.95" customHeight="1" x14ac:dyDescent="0.2">
      <c r="A155" s="88"/>
      <c r="B155" s="47"/>
      <c r="C155" s="48"/>
      <c r="D155" s="47"/>
      <c r="E155" s="46"/>
      <c r="F155" s="291"/>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row>
    <row r="156" spans="1:250" ht="15.95" customHeight="1" x14ac:dyDescent="0.2">
      <c r="A156" s="88"/>
      <c r="B156" s="65"/>
      <c r="C156" s="48"/>
      <c r="D156" s="49"/>
      <c r="E156" s="46"/>
      <c r="F156" s="291"/>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row>
    <row r="157" spans="1:250" ht="15.95" customHeight="1" x14ac:dyDescent="0.2">
      <c r="A157" s="88"/>
      <c r="B157" s="48"/>
      <c r="C157" s="48"/>
      <c r="D157" s="48"/>
      <c r="E157" s="46"/>
      <c r="F157" s="291"/>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row>
    <row r="158" spans="1:250" ht="15.95" customHeight="1" x14ac:dyDescent="0.2">
      <c r="A158" s="88"/>
      <c r="B158" s="47"/>
      <c r="C158" s="48"/>
      <c r="D158" s="47"/>
      <c r="E158" s="46"/>
      <c r="F158" s="291"/>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row>
    <row r="159" spans="1:250" ht="15.95" customHeight="1" x14ac:dyDescent="0.2">
      <c r="A159" s="88"/>
      <c r="B159" s="47"/>
      <c r="C159" s="48"/>
      <c r="D159" s="47"/>
      <c r="E159" s="46"/>
      <c r="F159" s="291"/>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row>
    <row r="160" spans="1:250" ht="15.95" customHeight="1" x14ac:dyDescent="0.2">
      <c r="A160" s="88"/>
      <c r="B160" s="47"/>
      <c r="C160" s="48"/>
      <c r="D160" s="48"/>
      <c r="E160" s="46"/>
      <c r="F160" s="291"/>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row>
    <row r="161" spans="1:250" ht="15.95" customHeight="1" x14ac:dyDescent="0.2">
      <c r="A161" s="88"/>
      <c r="B161" s="47"/>
      <c r="C161" s="48"/>
      <c r="D161" s="47"/>
      <c r="E161" s="46"/>
      <c r="F161" s="291"/>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row>
    <row r="162" spans="1:250" ht="15.95" customHeight="1" x14ac:dyDescent="0.2">
      <c r="A162" s="88"/>
      <c r="B162" s="47"/>
      <c r="C162" s="48"/>
      <c r="D162" s="47"/>
      <c r="E162" s="46"/>
      <c r="F162" s="291"/>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row>
    <row r="163" spans="1:250" ht="15.95" customHeight="1" x14ac:dyDescent="0.2">
      <c r="A163" s="88"/>
      <c r="B163" s="47"/>
      <c r="C163" s="48"/>
      <c r="D163" s="47"/>
      <c r="E163" s="46"/>
      <c r="F163" s="291"/>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row>
    <row r="164" spans="1:250" ht="15.95" customHeight="1" x14ac:dyDescent="0.2">
      <c r="A164" s="88"/>
      <c r="B164" s="47"/>
      <c r="C164" s="48"/>
      <c r="D164" s="47"/>
      <c r="E164" s="46"/>
      <c r="F164" s="291"/>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row>
    <row r="165" spans="1:250" ht="15.95" customHeight="1" x14ac:dyDescent="0.2">
      <c r="A165" s="84"/>
      <c r="B165" s="48"/>
      <c r="C165" s="48"/>
      <c r="D165" s="48"/>
      <c r="E165" s="46"/>
      <c r="F165" s="291"/>
      <c r="I165" s="16"/>
    </row>
    <row r="166" spans="1:250" ht="15.95" customHeight="1" x14ac:dyDescent="0.2">
      <c r="A166" s="84"/>
      <c r="B166" s="48"/>
      <c r="C166" s="48"/>
      <c r="D166" s="48"/>
      <c r="E166" s="46"/>
      <c r="F166" s="291"/>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row>
    <row r="167" spans="1:250" ht="15.95" customHeight="1" x14ac:dyDescent="0.2">
      <c r="A167" s="84"/>
      <c r="B167" s="48"/>
      <c r="C167" s="48"/>
      <c r="D167" s="48"/>
      <c r="E167" s="46"/>
      <c r="F167" s="291"/>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row>
    <row r="168" spans="1:250" ht="15.95" customHeight="1" x14ac:dyDescent="0.2">
      <c r="A168" s="88"/>
      <c r="B168" s="47"/>
      <c r="C168" s="48"/>
      <c r="D168" s="47"/>
      <c r="E168" s="46"/>
      <c r="F168" s="291"/>
      <c r="I168" s="16"/>
    </row>
    <row r="169" spans="1:250" ht="15.95" customHeight="1" x14ac:dyDescent="0.2">
      <c r="A169" s="84"/>
      <c r="B169" s="48"/>
      <c r="C169" s="48"/>
      <c r="D169" s="48"/>
      <c r="E169" s="46"/>
      <c r="F169" s="291"/>
    </row>
    <row r="170" spans="1:250" ht="15.95" customHeight="1" x14ac:dyDescent="0.2">
      <c r="A170" s="88"/>
      <c r="B170" s="47"/>
      <c r="C170" s="48"/>
      <c r="D170" s="47"/>
      <c r="E170" s="46"/>
      <c r="F170" s="291"/>
    </row>
    <row r="171" spans="1:250" ht="15.95" customHeight="1" x14ac:dyDescent="0.2">
      <c r="A171" s="88"/>
      <c r="B171" s="47"/>
      <c r="C171" s="48"/>
      <c r="D171" s="47"/>
      <c r="E171" s="46"/>
      <c r="F171" s="291"/>
    </row>
    <row r="172" spans="1:250" ht="15.95" customHeight="1" x14ac:dyDescent="0.2">
      <c r="A172" s="84"/>
      <c r="B172" s="4"/>
      <c r="C172" s="4"/>
      <c r="D172" s="4"/>
      <c r="E172" s="6"/>
      <c r="F172" s="290"/>
    </row>
    <row r="173" spans="1:250" ht="15.95" customHeight="1" x14ac:dyDescent="0.2">
      <c r="A173" s="84"/>
      <c r="B173" s="4"/>
      <c r="C173" s="4"/>
      <c r="D173" s="4"/>
      <c r="E173" s="6"/>
      <c r="F173" s="290"/>
    </row>
    <row r="174" spans="1:250" ht="15.95" customHeight="1" x14ac:dyDescent="0.2">
      <c r="A174" s="84"/>
      <c r="B174" s="4"/>
      <c r="C174" s="4"/>
      <c r="D174" s="4"/>
      <c r="E174" s="6"/>
      <c r="F174" s="290"/>
    </row>
    <row r="175" spans="1:250" ht="16.5" customHeight="1" x14ac:dyDescent="0.2">
      <c r="A175" s="344"/>
      <c r="B175" s="39"/>
      <c r="C175" s="39"/>
      <c r="D175" s="39"/>
      <c r="E175" s="39"/>
      <c r="F175" s="293"/>
    </row>
    <row r="176" spans="1:250" ht="17.100000000000001" customHeight="1" x14ac:dyDescent="0.2">
      <c r="A176" s="340"/>
      <c r="B176" s="341" t="s">
        <v>672</v>
      </c>
      <c r="C176" s="342"/>
      <c r="D176" s="341"/>
      <c r="E176" s="374" t="s">
        <v>730</v>
      </c>
      <c r="F176" s="7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row>
    <row r="177" spans="1:250" ht="29.25" customHeight="1" x14ac:dyDescent="0.35">
      <c r="A177" s="156" t="str">
        <f>A118</f>
        <v>The Almonry, High Street, Battle</v>
      </c>
      <c r="B177" s="68"/>
      <c r="C177" s="68"/>
      <c r="D177" s="68"/>
      <c r="E177" s="68"/>
      <c r="F177" s="184"/>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row>
    <row r="178" spans="1:250" ht="29.25" customHeight="1" x14ac:dyDescent="0.35">
      <c r="A178" s="296" t="str">
        <f>A119</f>
        <v>Tender Pricing Schedule</v>
      </c>
      <c r="B178" s="58"/>
      <c r="C178" s="58"/>
      <c r="D178" s="58"/>
      <c r="E178" s="58"/>
      <c r="F178" s="185"/>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row>
    <row r="179" spans="1:250" ht="9.75" customHeight="1" x14ac:dyDescent="0.25">
      <c r="A179" s="80"/>
      <c r="B179" s="22"/>
      <c r="C179" s="22"/>
      <c r="D179" s="22"/>
      <c r="E179" s="22"/>
      <c r="F179" s="18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row>
    <row r="180" spans="1:250" ht="16.5" customHeight="1" x14ac:dyDescent="0.25">
      <c r="A180" s="81" t="s">
        <v>55</v>
      </c>
      <c r="B180" s="24"/>
      <c r="C180" s="24"/>
      <c r="D180" s="24"/>
      <c r="E180" s="24"/>
      <c r="F180" s="187"/>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row>
    <row r="181" spans="1:250" ht="15" customHeight="1" x14ac:dyDescent="0.2">
      <c r="A181" s="334" t="s">
        <v>1</v>
      </c>
      <c r="B181" s="335" t="s">
        <v>23</v>
      </c>
      <c r="C181" s="336" t="s">
        <v>24</v>
      </c>
      <c r="D181" s="336" t="s">
        <v>25</v>
      </c>
      <c r="E181" s="336" t="s">
        <v>26</v>
      </c>
      <c r="F181" s="337"/>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row>
    <row r="182" spans="1:250" ht="8.1" customHeight="1" x14ac:dyDescent="0.2">
      <c r="A182" s="97"/>
      <c r="B182" s="70"/>
      <c r="C182" s="71"/>
      <c r="D182" s="71"/>
      <c r="E182" s="71"/>
      <c r="F182" s="330"/>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row>
    <row r="183" spans="1:250" ht="15.95" customHeight="1" x14ac:dyDescent="0.2">
      <c r="A183" s="84"/>
      <c r="B183" s="5"/>
      <c r="C183" s="4"/>
      <c r="D183" s="4"/>
      <c r="E183" s="6"/>
      <c r="F183" s="290"/>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row>
    <row r="184" spans="1:250" ht="15.95" customHeight="1" x14ac:dyDescent="0.2">
      <c r="A184" s="84"/>
      <c r="B184" s="4"/>
      <c r="C184" s="8"/>
      <c r="D184" s="4"/>
      <c r="E184" s="6"/>
      <c r="F184" s="290"/>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row>
    <row r="185" spans="1:250" ht="15.95" customHeight="1" x14ac:dyDescent="0.2">
      <c r="A185" s="107"/>
      <c r="B185" s="48" t="s">
        <v>670</v>
      </c>
      <c r="C185" s="48"/>
      <c r="D185" s="48"/>
      <c r="E185" s="46"/>
      <c r="F185" s="291"/>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row>
    <row r="186" spans="1:250" ht="15.95" customHeight="1" x14ac:dyDescent="0.2">
      <c r="A186" s="106"/>
      <c r="B186" s="47"/>
      <c r="C186" s="48"/>
      <c r="D186" s="47"/>
      <c r="E186" s="46"/>
      <c r="F186" s="291"/>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row>
    <row r="187" spans="1:250" ht="15.95" customHeight="1" x14ac:dyDescent="0.2">
      <c r="A187" s="107"/>
      <c r="B187" s="48" t="s">
        <v>671</v>
      </c>
      <c r="C187" s="48"/>
      <c r="D187" s="48"/>
      <c r="E187" s="46"/>
      <c r="F187" s="291"/>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row>
    <row r="188" spans="1:250" ht="15.95" customHeight="1" x14ac:dyDescent="0.2">
      <c r="A188" s="106"/>
      <c r="B188" s="47"/>
      <c r="C188" s="48"/>
      <c r="D188" s="47"/>
      <c r="E188" s="46"/>
      <c r="F188" s="291"/>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row>
    <row r="189" spans="1:250" ht="15.95" customHeight="1" x14ac:dyDescent="0.2">
      <c r="A189" s="106"/>
      <c r="B189" s="48" t="s">
        <v>672</v>
      </c>
      <c r="C189" s="48"/>
      <c r="D189" s="47"/>
      <c r="E189" s="46"/>
      <c r="F189" s="291"/>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row>
    <row r="190" spans="1:250" ht="15.95" customHeight="1" x14ac:dyDescent="0.2">
      <c r="A190" s="107"/>
      <c r="B190" s="48"/>
      <c r="C190" s="48"/>
      <c r="D190" s="48"/>
      <c r="E190" s="46"/>
      <c r="F190" s="291"/>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row>
    <row r="191" spans="1:250" ht="15.95" customHeight="1" x14ac:dyDescent="0.2">
      <c r="A191" s="106"/>
      <c r="B191" s="48"/>
      <c r="C191" s="48"/>
      <c r="D191" s="47"/>
      <c r="E191" s="46"/>
      <c r="F191" s="291"/>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row>
    <row r="192" spans="1:250" ht="15.95" customHeight="1" x14ac:dyDescent="0.2">
      <c r="A192" s="107"/>
      <c r="B192" s="48"/>
      <c r="C192" s="48"/>
      <c r="D192" s="48"/>
      <c r="E192" s="46"/>
      <c r="F192" s="291"/>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row>
    <row r="193" spans="1:250" ht="15.95" customHeight="1" x14ac:dyDescent="0.2">
      <c r="A193" s="106"/>
      <c r="B193" s="47"/>
      <c r="C193" s="48"/>
      <c r="D193" s="47"/>
      <c r="E193" s="46"/>
      <c r="F193" s="291"/>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row>
    <row r="194" spans="1:250" ht="15.95" customHeight="1" x14ac:dyDescent="0.2">
      <c r="A194" s="107"/>
      <c r="B194" s="48"/>
      <c r="C194" s="48"/>
      <c r="D194" s="48"/>
      <c r="E194" s="46"/>
      <c r="F194" s="291"/>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row>
    <row r="195" spans="1:250" ht="15.95" customHeight="1" x14ac:dyDescent="0.2">
      <c r="A195" s="106"/>
      <c r="B195" s="47"/>
      <c r="C195" s="48"/>
      <c r="D195" s="47"/>
      <c r="E195" s="46"/>
      <c r="F195" s="291"/>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row>
    <row r="196" spans="1:250" ht="15.95" customHeight="1" x14ac:dyDescent="0.2">
      <c r="A196" s="107"/>
      <c r="B196" s="48"/>
      <c r="C196" s="48"/>
      <c r="D196" s="48"/>
      <c r="E196" s="46"/>
      <c r="F196" s="291"/>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row>
    <row r="197" spans="1:250" ht="15.95" customHeight="1" x14ac:dyDescent="0.2">
      <c r="A197" s="107"/>
      <c r="B197" s="47"/>
      <c r="C197" s="48"/>
      <c r="D197" s="47"/>
      <c r="E197" s="46"/>
      <c r="F197" s="291"/>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row>
    <row r="198" spans="1:250" ht="15.95" customHeight="1" x14ac:dyDescent="0.2">
      <c r="A198" s="107"/>
      <c r="B198" s="48"/>
      <c r="C198" s="48"/>
      <c r="D198" s="48"/>
      <c r="E198" s="46"/>
      <c r="F198" s="291"/>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row>
    <row r="199" spans="1:250" ht="15.95" customHeight="1" x14ac:dyDescent="0.2">
      <c r="A199" s="107"/>
      <c r="B199" s="48"/>
      <c r="C199" s="48"/>
      <c r="D199" s="48"/>
      <c r="E199" s="46"/>
      <c r="F199" s="292"/>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row>
    <row r="200" spans="1:250" ht="15.95" customHeight="1" x14ac:dyDescent="0.2">
      <c r="A200" s="107"/>
      <c r="B200" s="48"/>
      <c r="C200" s="157"/>
      <c r="D200" s="48"/>
      <c r="E200" s="46"/>
      <c r="F200" s="291"/>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row>
    <row r="201" spans="1:250" ht="15.95" customHeight="1" x14ac:dyDescent="0.2">
      <c r="A201" s="107"/>
      <c r="B201" s="48"/>
      <c r="C201" s="48"/>
      <c r="D201" s="48"/>
      <c r="E201" s="46"/>
      <c r="F201" s="291"/>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row>
    <row r="202" spans="1:250" ht="15.95" customHeight="1" x14ac:dyDescent="0.2">
      <c r="A202" s="107"/>
      <c r="B202" s="48"/>
      <c r="C202" s="48"/>
      <c r="D202" s="48"/>
      <c r="E202" s="46"/>
      <c r="F202" s="291"/>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row>
    <row r="203" spans="1:250" ht="15.95" customHeight="1" x14ac:dyDescent="0.2">
      <c r="A203" s="84"/>
      <c r="B203" s="4"/>
      <c r="C203" s="4"/>
      <c r="D203" s="4"/>
      <c r="E203" s="6"/>
      <c r="F203" s="2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row>
    <row r="204" spans="1:250" ht="15.95" customHeight="1" x14ac:dyDescent="0.2">
      <c r="A204" s="84"/>
      <c r="B204" s="4"/>
      <c r="C204" s="4"/>
      <c r="D204" s="4"/>
      <c r="E204" s="6"/>
      <c r="F204" s="2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row>
    <row r="205" spans="1:250" ht="15.95" customHeight="1" x14ac:dyDescent="0.2">
      <c r="A205" s="84"/>
      <c r="B205" s="4"/>
      <c r="C205" s="4"/>
      <c r="D205" s="4"/>
      <c r="E205" s="6"/>
      <c r="F205" s="2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row>
    <row r="206" spans="1:250" ht="15.95" customHeight="1" x14ac:dyDescent="0.2">
      <c r="A206" s="84"/>
      <c r="B206" s="4"/>
      <c r="C206" s="4"/>
      <c r="D206" s="4"/>
      <c r="E206" s="6"/>
      <c r="F206" s="2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row>
    <row r="207" spans="1:250" ht="15.95" customHeight="1" x14ac:dyDescent="0.2">
      <c r="A207" s="84"/>
      <c r="B207" s="4"/>
      <c r="C207" s="4"/>
      <c r="D207" s="4"/>
      <c r="E207" s="6"/>
      <c r="F207" s="2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row>
    <row r="208" spans="1:250" ht="15.95" customHeight="1" x14ac:dyDescent="0.2">
      <c r="A208" s="84"/>
      <c r="B208" s="4"/>
      <c r="C208" s="4"/>
      <c r="D208" s="4"/>
      <c r="E208" s="6"/>
      <c r="F208" s="2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row>
    <row r="209" spans="1:250" ht="15.95" customHeight="1" x14ac:dyDescent="0.2">
      <c r="A209" s="84"/>
      <c r="B209" s="4"/>
      <c r="C209" s="4"/>
      <c r="D209" s="4"/>
      <c r="E209" s="6"/>
      <c r="F209" s="2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row>
    <row r="210" spans="1:250" ht="15.95" customHeight="1" x14ac:dyDescent="0.2">
      <c r="A210" s="84"/>
      <c r="B210" s="4"/>
      <c r="C210" s="4"/>
      <c r="D210" s="4"/>
      <c r="E210" s="6"/>
      <c r="F210" s="2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row>
    <row r="211" spans="1:250" ht="15.95" customHeight="1" x14ac:dyDescent="0.2">
      <c r="A211" s="84"/>
      <c r="B211" s="4"/>
      <c r="C211" s="4"/>
      <c r="D211" s="4"/>
      <c r="E211" s="6"/>
      <c r="F211" s="2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row>
    <row r="212" spans="1:250" ht="15.95" customHeight="1" x14ac:dyDescent="0.2">
      <c r="A212" s="84"/>
      <c r="B212" s="4"/>
      <c r="C212" s="4"/>
      <c r="D212" s="4"/>
      <c r="E212" s="6"/>
      <c r="F212" s="2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row>
    <row r="213" spans="1:250" ht="15.95" customHeight="1" x14ac:dyDescent="0.2">
      <c r="A213" s="84"/>
      <c r="B213" s="4"/>
      <c r="C213" s="4"/>
      <c r="D213" s="4"/>
      <c r="E213" s="6"/>
      <c r="F213" s="2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row>
    <row r="214" spans="1:250" ht="15.95" customHeight="1" x14ac:dyDescent="0.2">
      <c r="A214" s="84"/>
      <c r="B214" s="4"/>
      <c r="C214" s="4"/>
      <c r="D214" s="4"/>
      <c r="E214" s="6"/>
      <c r="F214" s="2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row>
    <row r="215" spans="1:250" ht="15.95" customHeight="1" x14ac:dyDescent="0.2">
      <c r="A215" s="84"/>
      <c r="B215" s="4"/>
      <c r="C215" s="4"/>
      <c r="D215" s="4"/>
      <c r="E215" s="6"/>
      <c r="F215" s="2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row>
    <row r="216" spans="1:250" ht="15.95" customHeight="1" x14ac:dyDescent="0.2">
      <c r="A216" s="84"/>
      <c r="B216" s="4"/>
      <c r="C216" s="4"/>
      <c r="D216" s="4"/>
      <c r="E216" s="6"/>
      <c r="F216" s="2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row>
    <row r="217" spans="1:250" ht="15.95" customHeight="1" x14ac:dyDescent="0.2">
      <c r="A217" s="84"/>
      <c r="B217" s="4"/>
      <c r="C217" s="4"/>
      <c r="D217" s="4"/>
      <c r="E217" s="6"/>
      <c r="F217" s="2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row>
    <row r="218" spans="1:250" ht="15.95" customHeight="1" x14ac:dyDescent="0.2">
      <c r="A218" s="84"/>
      <c r="B218" s="4"/>
      <c r="C218" s="4"/>
      <c r="D218" s="4"/>
      <c r="E218" s="6"/>
      <c r="F218" s="2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16"/>
      <c r="IO218" s="16"/>
      <c r="IP218" s="16"/>
    </row>
    <row r="219" spans="1:250" ht="15.95" customHeight="1" x14ac:dyDescent="0.2">
      <c r="A219" s="84"/>
      <c r="B219" s="4"/>
      <c r="C219" s="4"/>
      <c r="D219" s="4"/>
      <c r="E219" s="6"/>
      <c r="F219" s="2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c r="IN219" s="16"/>
      <c r="IO219" s="16"/>
      <c r="IP219" s="16"/>
    </row>
    <row r="220" spans="1:250" ht="15.95" customHeight="1" x14ac:dyDescent="0.2">
      <c r="A220" s="84"/>
      <c r="B220" s="4"/>
      <c r="C220" s="4"/>
      <c r="D220" s="4"/>
      <c r="E220" s="6"/>
      <c r="F220" s="2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row>
    <row r="221" spans="1:250" ht="15.95" customHeight="1" x14ac:dyDescent="0.2">
      <c r="A221" s="84"/>
      <c r="B221" s="4"/>
      <c r="C221" s="4"/>
      <c r="D221" s="4"/>
      <c r="E221" s="6"/>
      <c r="F221" s="2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16"/>
      <c r="IO221" s="16"/>
      <c r="IP221" s="16"/>
    </row>
    <row r="222" spans="1:250" ht="15.95" customHeight="1" x14ac:dyDescent="0.2">
      <c r="A222" s="84"/>
      <c r="B222" s="4"/>
      <c r="C222" s="4"/>
      <c r="D222" s="4"/>
      <c r="E222" s="6"/>
      <c r="F222" s="2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row>
    <row r="223" spans="1:250" ht="15.95" customHeight="1" x14ac:dyDescent="0.2">
      <c r="A223" s="84"/>
      <c r="B223" s="4"/>
      <c r="C223" s="4"/>
      <c r="D223" s="4"/>
      <c r="E223" s="6"/>
      <c r="F223" s="2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row>
    <row r="224" spans="1:250" ht="15.95" customHeight="1" x14ac:dyDescent="0.2">
      <c r="A224" s="84"/>
      <c r="B224" s="4"/>
      <c r="C224" s="4"/>
      <c r="D224" s="4"/>
      <c r="E224" s="6"/>
      <c r="F224" s="2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row>
    <row r="225" spans="1:250" ht="15.95" customHeight="1" x14ac:dyDescent="0.2">
      <c r="A225" s="84"/>
      <c r="B225" s="4"/>
      <c r="C225" s="4"/>
      <c r="D225" s="4"/>
      <c r="E225" s="6"/>
      <c r="F225" s="2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row>
    <row r="226" spans="1:250" ht="15.95" customHeight="1" x14ac:dyDescent="0.2">
      <c r="A226" s="84"/>
      <c r="B226" s="4"/>
      <c r="C226" s="4"/>
      <c r="D226" s="4"/>
      <c r="E226" s="6"/>
      <c r="F226" s="2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row>
    <row r="227" spans="1:250" ht="15.95" customHeight="1" x14ac:dyDescent="0.2">
      <c r="A227" s="84"/>
      <c r="B227" s="4"/>
      <c r="C227" s="4"/>
      <c r="D227" s="4"/>
      <c r="E227" s="6"/>
      <c r="F227" s="2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row>
    <row r="228" spans="1:250" ht="15.95" customHeight="1" x14ac:dyDescent="0.2">
      <c r="A228" s="84"/>
      <c r="B228" s="4"/>
      <c r="C228" s="4"/>
      <c r="D228" s="4"/>
      <c r="E228" s="6"/>
      <c r="F228" s="2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row>
    <row r="229" spans="1:250" ht="15.95" customHeight="1" x14ac:dyDescent="0.2">
      <c r="A229" s="84"/>
      <c r="B229" s="4"/>
      <c r="C229" s="4"/>
      <c r="D229" s="4"/>
      <c r="E229" s="6"/>
      <c r="F229" s="2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row>
    <row r="230" spans="1:250" ht="15.95" customHeight="1" x14ac:dyDescent="0.2">
      <c r="A230" s="84"/>
      <c r="B230" s="4"/>
      <c r="C230" s="4"/>
      <c r="D230" s="4"/>
      <c r="E230" s="6"/>
      <c r="F230" s="2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row>
    <row r="231" spans="1:250" ht="15.95" customHeight="1" x14ac:dyDescent="0.2">
      <c r="A231" s="84"/>
      <c r="B231" s="4"/>
      <c r="C231" s="4"/>
      <c r="D231" s="4"/>
      <c r="E231" s="6"/>
      <c r="F231" s="290"/>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row>
    <row r="232" spans="1:250" ht="15.95" customHeight="1" x14ac:dyDescent="0.2">
      <c r="A232" s="84"/>
      <c r="B232" s="4"/>
      <c r="C232" s="4"/>
      <c r="D232" s="4"/>
      <c r="E232" s="6"/>
      <c r="F232" s="2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row>
    <row r="233" spans="1:250" ht="15.95" customHeight="1" x14ac:dyDescent="0.2">
      <c r="A233" s="84"/>
      <c r="B233" s="4"/>
      <c r="C233" s="4"/>
      <c r="D233" s="4"/>
      <c r="E233" s="6"/>
      <c r="F233" s="290"/>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row>
    <row r="234" spans="1:250" ht="16.5" customHeight="1" x14ac:dyDescent="0.2">
      <c r="A234" s="344"/>
      <c r="B234" s="39"/>
      <c r="C234" s="39"/>
      <c r="D234" s="39"/>
      <c r="E234" s="39"/>
      <c r="F234" s="293"/>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row>
    <row r="235" spans="1:250" ht="17.100000000000001" customHeight="1" x14ac:dyDescent="0.2">
      <c r="A235" s="340"/>
      <c r="B235" s="341"/>
      <c r="C235" s="342"/>
      <c r="D235" s="341"/>
      <c r="E235" s="374" t="s">
        <v>731</v>
      </c>
      <c r="F235" s="7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1" manualBreakCount="1">
    <brk id="1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0533D-8521-4325-9A50-922A3D7CD9EB}">
  <dimension ref="A1:IP119"/>
  <sheetViews>
    <sheetView workbookViewId="0"/>
  </sheetViews>
  <sheetFormatPr defaultColWidth="6.59765625" defaultRowHeight="12.75" customHeight="1" x14ac:dyDescent="0.2"/>
  <cols>
    <col min="1" max="1" width="3.5" style="211" customWidth="1"/>
    <col min="2" max="2" width="60.19921875" style="211" customWidth="1"/>
    <col min="3" max="3" width="7.5" style="211" customWidth="1"/>
    <col min="4" max="4" width="4.296875" style="211" customWidth="1"/>
    <col min="5" max="5" width="6.796875" style="211" customWidth="1"/>
    <col min="6" max="6" width="8.8984375" style="211" customWidth="1"/>
    <col min="7" max="9" width="6.59765625" style="211" customWidth="1"/>
    <col min="10" max="10" width="8.59765625" style="211" customWidth="1"/>
    <col min="11" max="250" width="6.59765625" style="211" customWidth="1"/>
    <col min="251" max="16384" width="6.59765625" style="212"/>
  </cols>
  <sheetData>
    <row r="1" spans="1:10" ht="29.25" customHeight="1" x14ac:dyDescent="0.35">
      <c r="A1" s="298" t="str">
        <f>[2]Cover!A18</f>
        <v>The Almonry, High Street, Battle</v>
      </c>
      <c r="B1" s="75"/>
      <c r="C1" s="75"/>
      <c r="D1" s="75"/>
      <c r="E1" s="75"/>
      <c r="F1" s="75"/>
    </row>
    <row r="2" spans="1:10" ht="29.25" customHeight="1" x14ac:dyDescent="0.35">
      <c r="A2" s="300" t="str">
        <f>[2]Cover!A10</f>
        <v>Tender Pricing Schedule</v>
      </c>
      <c r="B2" s="213"/>
      <c r="C2" s="213"/>
      <c r="D2" s="213"/>
      <c r="E2" s="213"/>
      <c r="F2" s="213"/>
    </row>
    <row r="3" spans="1:10" ht="9.75" customHeight="1" x14ac:dyDescent="0.25">
      <c r="A3" s="302"/>
      <c r="B3" s="214"/>
      <c r="C3" s="214"/>
      <c r="D3" s="214"/>
      <c r="E3" s="214"/>
      <c r="F3" s="214"/>
    </row>
    <row r="4" spans="1:10" ht="16.5" customHeight="1" x14ac:dyDescent="0.25">
      <c r="A4" s="304" t="s">
        <v>1086</v>
      </c>
      <c r="B4" s="215"/>
      <c r="C4" s="215"/>
      <c r="D4" s="215"/>
      <c r="E4" s="215"/>
      <c r="F4" s="215"/>
    </row>
    <row r="5" spans="1:10" ht="15.95" customHeight="1" x14ac:dyDescent="0.2">
      <c r="A5" s="100"/>
      <c r="B5" s="101"/>
      <c r="C5" s="101"/>
      <c r="D5" s="101"/>
      <c r="E5" s="102"/>
      <c r="F5" s="102"/>
    </row>
    <row r="6" spans="1:10" ht="15.95" customHeight="1" x14ac:dyDescent="0.2">
      <c r="A6" s="100"/>
      <c r="B6" s="427" t="s">
        <v>1087</v>
      </c>
      <c r="C6" s="101"/>
      <c r="D6" s="101"/>
      <c r="E6" s="102"/>
      <c r="F6" s="102"/>
      <c r="J6" s="428"/>
    </row>
    <row r="7" spans="1:10" ht="15.95" customHeight="1" x14ac:dyDescent="0.2">
      <c r="A7" s="100"/>
      <c r="B7" s="101"/>
      <c r="C7" s="101"/>
      <c r="D7" s="101"/>
      <c r="E7" s="102"/>
      <c r="F7" s="102"/>
    </row>
    <row r="8" spans="1:10" ht="15.95" customHeight="1" x14ac:dyDescent="0.2">
      <c r="A8" s="100"/>
      <c r="B8" s="101"/>
      <c r="C8" s="101"/>
      <c r="D8" s="101"/>
      <c r="E8" s="102"/>
      <c r="F8" s="102"/>
    </row>
    <row r="9" spans="1:10" ht="15.95" customHeight="1" x14ac:dyDescent="0.2">
      <c r="A9" s="100"/>
      <c r="B9" s="101"/>
      <c r="C9" s="101"/>
      <c r="D9" s="101"/>
      <c r="E9" s="102"/>
      <c r="F9" s="102"/>
    </row>
    <row r="10" spans="1:10" ht="15.95" customHeight="1" x14ac:dyDescent="0.2">
      <c r="A10" s="100"/>
      <c r="B10" s="101"/>
      <c r="C10" s="101"/>
      <c r="D10" s="101"/>
      <c r="E10" s="102"/>
      <c r="F10" s="102"/>
    </row>
    <row r="11" spans="1:10" ht="15.95" customHeight="1" x14ac:dyDescent="0.2">
      <c r="A11" s="100"/>
      <c r="B11" s="101"/>
      <c r="C11" s="101"/>
      <c r="D11" s="101"/>
      <c r="E11" s="102"/>
      <c r="F11" s="102"/>
    </row>
    <row r="12" spans="1:10" ht="15.95" customHeight="1" x14ac:dyDescent="0.2">
      <c r="A12" s="100"/>
      <c r="B12" s="101"/>
      <c r="C12" s="101"/>
      <c r="D12" s="101"/>
      <c r="E12" s="102"/>
      <c r="F12" s="102"/>
    </row>
    <row r="13" spans="1:10" ht="15.95" customHeight="1" x14ac:dyDescent="0.2">
      <c r="A13" s="100"/>
      <c r="B13" s="101"/>
      <c r="C13" s="101"/>
      <c r="D13" s="101"/>
      <c r="E13" s="102"/>
      <c r="F13" s="102"/>
    </row>
    <row r="14" spans="1:10" ht="15.95" customHeight="1" x14ac:dyDescent="0.2">
      <c r="A14" s="100"/>
      <c r="B14" s="101"/>
      <c r="C14" s="101"/>
      <c r="D14" s="101"/>
      <c r="E14" s="102"/>
      <c r="F14" s="102"/>
    </row>
    <row r="15" spans="1:10" ht="15.95" customHeight="1" x14ac:dyDescent="0.2">
      <c r="A15" s="100"/>
      <c r="B15" s="101"/>
      <c r="C15" s="101"/>
      <c r="D15" s="101"/>
      <c r="E15" s="102"/>
      <c r="F15" s="102"/>
    </row>
    <row r="16" spans="1:10" ht="15.95" customHeight="1" x14ac:dyDescent="0.2">
      <c r="A16" s="100"/>
      <c r="B16" s="101"/>
      <c r="C16" s="101"/>
      <c r="D16" s="101"/>
      <c r="E16" s="102"/>
      <c r="F16" s="102"/>
    </row>
    <row r="17" spans="1:10" ht="15.95" customHeight="1" x14ac:dyDescent="0.2">
      <c r="A17" s="100"/>
      <c r="B17" s="101"/>
      <c r="C17" s="101"/>
      <c r="D17" s="101"/>
      <c r="E17" s="102"/>
      <c r="F17" s="102"/>
    </row>
    <row r="18" spans="1:10" ht="15.95" customHeight="1" x14ac:dyDescent="0.2">
      <c r="A18" s="100"/>
      <c r="B18" s="101"/>
      <c r="C18" s="101"/>
      <c r="D18" s="101"/>
      <c r="E18" s="102"/>
      <c r="F18" s="102"/>
    </row>
    <row r="19" spans="1:10" ht="15.95" customHeight="1" x14ac:dyDescent="0.2">
      <c r="A19" s="100"/>
      <c r="B19" s="101"/>
      <c r="C19" s="101"/>
      <c r="D19" s="101"/>
      <c r="E19" s="102"/>
      <c r="F19" s="102"/>
    </row>
    <row r="20" spans="1:10" ht="15.95" customHeight="1" x14ac:dyDescent="0.2">
      <c r="A20" s="100"/>
      <c r="B20" s="101"/>
      <c r="C20" s="101"/>
      <c r="D20" s="101"/>
      <c r="E20" s="102"/>
      <c r="F20" s="102"/>
    </row>
    <row r="21" spans="1:10" ht="15" x14ac:dyDescent="0.2">
      <c r="A21" s="100"/>
      <c r="B21" s="101"/>
      <c r="C21" s="101"/>
      <c r="D21" s="101"/>
      <c r="E21" s="102"/>
      <c r="F21" s="102"/>
      <c r="J21" s="428"/>
    </row>
    <row r="22" spans="1:10" ht="15" x14ac:dyDescent="0.2">
      <c r="A22" s="100"/>
      <c r="B22" s="101"/>
      <c r="C22" s="101"/>
      <c r="D22" s="101"/>
      <c r="E22" s="102"/>
      <c r="F22" s="102"/>
    </row>
    <row r="23" spans="1:10" ht="15" x14ac:dyDescent="0.2">
      <c r="A23" s="100"/>
      <c r="B23" s="101"/>
      <c r="C23" s="101"/>
      <c r="D23" s="101"/>
      <c r="E23" s="102"/>
      <c r="F23" s="102"/>
    </row>
    <row r="24" spans="1:10" ht="15" x14ac:dyDescent="0.2">
      <c r="A24" s="100"/>
      <c r="B24" s="101"/>
      <c r="C24" s="101"/>
      <c r="D24" s="101"/>
      <c r="E24" s="102"/>
      <c r="F24" s="102"/>
    </row>
    <row r="25" spans="1:10" ht="15" x14ac:dyDescent="0.2">
      <c r="A25" s="100"/>
      <c r="B25" s="101"/>
      <c r="C25" s="101"/>
      <c r="D25" s="101"/>
      <c r="E25" s="102"/>
      <c r="F25" s="102"/>
    </row>
    <row r="26" spans="1:10" ht="15" x14ac:dyDescent="0.2">
      <c r="A26" s="100"/>
      <c r="B26" s="101"/>
      <c r="C26" s="101"/>
      <c r="D26" s="101"/>
      <c r="E26" s="102"/>
      <c r="F26" s="102"/>
    </row>
    <row r="27" spans="1:10" ht="15" x14ac:dyDescent="0.2">
      <c r="A27" s="100"/>
      <c r="B27" s="101"/>
      <c r="C27" s="101"/>
      <c r="D27" s="101"/>
      <c r="E27" s="102"/>
      <c r="F27" s="102"/>
    </row>
    <row r="28" spans="1:10" ht="15" x14ac:dyDescent="0.2">
      <c r="A28" s="100"/>
      <c r="B28" s="101"/>
      <c r="C28" s="101"/>
      <c r="D28" s="101"/>
      <c r="E28" s="102"/>
      <c r="F28" s="102"/>
    </row>
    <row r="29" spans="1:10" ht="15" x14ac:dyDescent="0.2">
      <c r="A29" s="100"/>
      <c r="B29" s="101"/>
      <c r="C29" s="101"/>
      <c r="D29" s="101"/>
      <c r="E29" s="102"/>
      <c r="F29" s="102"/>
    </row>
    <row r="30" spans="1:10" s="99" customFormat="1" x14ac:dyDescent="0.2">
      <c r="A30" s="155"/>
      <c r="B30" s="101"/>
      <c r="C30" s="132"/>
      <c r="D30" s="132"/>
      <c r="E30" s="133"/>
      <c r="F30" s="125"/>
    </row>
    <row r="31" spans="1:10" s="99" customFormat="1" x14ac:dyDescent="0.2">
      <c r="A31" s="155"/>
      <c r="B31" s="101"/>
      <c r="C31" s="114"/>
      <c r="D31" s="113"/>
      <c r="E31" s="125"/>
      <c r="F31" s="125"/>
    </row>
    <row r="32" spans="1:10" s="99" customFormat="1" x14ac:dyDescent="0.2">
      <c r="A32" s="155"/>
      <c r="B32" s="101"/>
      <c r="C32" s="114"/>
      <c r="D32" s="113"/>
      <c r="E32" s="125"/>
      <c r="F32" s="125"/>
    </row>
    <row r="33" spans="1:9" s="99" customFormat="1" ht="15.95" customHeight="1" x14ac:dyDescent="0.2">
      <c r="A33" s="155"/>
      <c r="B33" s="101"/>
      <c r="C33" s="114"/>
      <c r="D33" s="113"/>
      <c r="E33" s="125"/>
      <c r="F33" s="125"/>
    </row>
    <row r="34" spans="1:9" s="99" customFormat="1" ht="15.95" customHeight="1" x14ac:dyDescent="0.2">
      <c r="A34" s="155"/>
      <c r="B34" s="101"/>
      <c r="C34" s="132"/>
      <c r="D34" s="132"/>
      <c r="E34" s="133"/>
      <c r="F34" s="125"/>
    </row>
    <row r="35" spans="1:9" s="99" customFormat="1" x14ac:dyDescent="0.2">
      <c r="A35" s="135"/>
      <c r="B35" s="101"/>
      <c r="C35" s="114"/>
      <c r="D35" s="113"/>
      <c r="E35" s="125"/>
      <c r="F35" s="125"/>
    </row>
    <row r="36" spans="1:9" ht="15.95" customHeight="1" x14ac:dyDescent="0.2">
      <c r="A36" s="155"/>
      <c r="B36" s="101"/>
      <c r="C36" s="132"/>
      <c r="D36" s="132"/>
      <c r="E36" s="133"/>
      <c r="F36" s="133"/>
      <c r="I36" s="99"/>
    </row>
    <row r="37" spans="1:9" s="99" customFormat="1" ht="15.95" customHeight="1" x14ac:dyDescent="0.2">
      <c r="A37" s="135"/>
      <c r="B37" s="101"/>
      <c r="C37" s="114"/>
      <c r="D37" s="113"/>
      <c r="E37" s="125"/>
      <c r="F37" s="125"/>
    </row>
    <row r="38" spans="1:9" s="99" customFormat="1" ht="15.95" customHeight="1" x14ac:dyDescent="0.2">
      <c r="A38" s="136"/>
      <c r="B38" s="101"/>
      <c r="C38" s="114"/>
      <c r="D38" s="114"/>
      <c r="E38" s="125"/>
      <c r="F38" s="125"/>
      <c r="I38" s="211"/>
    </row>
    <row r="39" spans="1:9" s="99" customFormat="1" ht="15.95" customHeight="1" x14ac:dyDescent="0.2">
      <c r="A39" s="103"/>
      <c r="B39" s="101"/>
      <c r="C39" s="114"/>
      <c r="D39" s="113"/>
      <c r="E39" s="125"/>
      <c r="F39" s="125"/>
    </row>
    <row r="40" spans="1:9" s="99" customFormat="1" ht="15.95" customHeight="1" x14ac:dyDescent="0.2">
      <c r="A40" s="103"/>
      <c r="B40" s="101"/>
      <c r="C40" s="114"/>
      <c r="D40" s="113"/>
      <c r="E40" s="125"/>
      <c r="F40" s="125"/>
    </row>
    <row r="41" spans="1:9" s="99" customFormat="1" ht="15.95" customHeight="1" x14ac:dyDescent="0.2">
      <c r="A41" s="103"/>
      <c r="B41" s="101"/>
      <c r="C41" s="114"/>
      <c r="D41" s="113"/>
      <c r="E41" s="125"/>
      <c r="F41" s="125"/>
    </row>
    <row r="42" spans="1:9" s="99" customFormat="1" ht="15.95" customHeight="1" x14ac:dyDescent="0.2">
      <c r="A42" s="103"/>
      <c r="B42" s="101"/>
      <c r="C42" s="114"/>
      <c r="D42" s="113"/>
      <c r="E42" s="125"/>
      <c r="F42" s="125"/>
    </row>
    <row r="43" spans="1:9" s="99" customFormat="1" ht="15.95" customHeight="1" x14ac:dyDescent="0.2">
      <c r="A43" s="103"/>
      <c r="B43" s="101"/>
      <c r="C43" s="114"/>
      <c r="D43" s="113"/>
      <c r="E43" s="125"/>
      <c r="F43" s="125"/>
    </row>
    <row r="44" spans="1:9" s="99" customFormat="1" ht="15.95" customHeight="1" x14ac:dyDescent="0.2">
      <c r="A44" s="103"/>
      <c r="B44" s="101"/>
      <c r="C44" s="114"/>
      <c r="D44" s="113"/>
      <c r="E44" s="125"/>
      <c r="F44" s="125"/>
    </row>
    <row r="45" spans="1:9" s="99" customFormat="1" ht="15.95" customHeight="1" x14ac:dyDescent="0.2">
      <c r="A45" s="103"/>
      <c r="B45" s="101"/>
      <c r="C45" s="114"/>
      <c r="D45" s="113"/>
      <c r="E45" s="125"/>
      <c r="F45" s="125"/>
    </row>
    <row r="46" spans="1:9" s="99" customFormat="1" ht="15.95" customHeight="1" x14ac:dyDescent="0.2">
      <c r="A46" s="103"/>
      <c r="B46" s="101"/>
      <c r="C46" s="114"/>
      <c r="D46" s="113"/>
      <c r="E46" s="125"/>
      <c r="F46" s="125"/>
    </row>
    <row r="47" spans="1:9" s="99" customFormat="1" ht="15.95" customHeight="1" x14ac:dyDescent="0.2">
      <c r="A47" s="103"/>
      <c r="B47" s="101"/>
      <c r="C47" s="114"/>
      <c r="D47" s="113"/>
      <c r="E47" s="125"/>
      <c r="F47" s="125"/>
    </row>
    <row r="48" spans="1:9" s="99" customFormat="1" ht="15.95" customHeight="1" x14ac:dyDescent="0.2">
      <c r="A48" s="103"/>
      <c r="B48" s="101"/>
      <c r="C48" s="114"/>
      <c r="D48" s="113"/>
      <c r="E48" s="125"/>
      <c r="F48" s="125"/>
    </row>
    <row r="49" spans="1:9" s="99" customFormat="1" ht="15.95" customHeight="1" x14ac:dyDescent="0.2">
      <c r="A49" s="103"/>
      <c r="B49" s="101"/>
      <c r="C49" s="114"/>
      <c r="D49" s="113"/>
      <c r="E49" s="125"/>
      <c r="F49" s="125"/>
    </row>
    <row r="50" spans="1:9" s="99" customFormat="1" ht="15.95" customHeight="1" x14ac:dyDescent="0.2">
      <c r="A50" s="103"/>
      <c r="B50" s="101"/>
      <c r="C50" s="114"/>
      <c r="D50" s="113"/>
      <c r="E50" s="125"/>
      <c r="F50" s="125"/>
    </row>
    <row r="51" spans="1:9" s="99" customFormat="1" ht="15.95" customHeight="1" x14ac:dyDescent="0.2">
      <c r="A51" s="103"/>
      <c r="B51" s="101"/>
      <c r="C51" s="114"/>
      <c r="D51" s="113"/>
      <c r="E51" s="125"/>
      <c r="F51" s="125"/>
    </row>
    <row r="52" spans="1:9" s="99" customFormat="1" ht="15.95" customHeight="1" x14ac:dyDescent="0.2">
      <c r="A52" s="103"/>
      <c r="B52" s="101"/>
      <c r="C52" s="114"/>
      <c r="D52" s="113"/>
      <c r="E52" s="125"/>
      <c r="F52" s="125"/>
    </row>
    <row r="53" spans="1:9" s="99" customFormat="1" ht="15.95" customHeight="1" x14ac:dyDescent="0.2">
      <c r="A53" s="103"/>
      <c r="B53" s="101"/>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312"/>
      <c r="B60" s="313" t="s">
        <v>790</v>
      </c>
      <c r="C60" s="314"/>
      <c r="D60" s="313"/>
      <c r="E60" s="315" t="s">
        <v>730</v>
      </c>
      <c r="F60" s="316"/>
      <c r="I60" s="99"/>
    </row>
    <row r="61" spans="1:9" ht="29.25" customHeight="1" x14ac:dyDescent="0.35">
      <c r="A61" s="298" t="str">
        <f>A1</f>
        <v>The Almonry, High Street, Battle</v>
      </c>
      <c r="B61" s="75"/>
      <c r="C61" s="75"/>
      <c r="D61" s="75"/>
      <c r="E61" s="75"/>
      <c r="F61" s="75"/>
    </row>
    <row r="62" spans="1:9" ht="29.25" customHeight="1" x14ac:dyDescent="0.35">
      <c r="A62" s="300" t="str">
        <f>A2</f>
        <v>Tender Pricing Schedule</v>
      </c>
      <c r="B62" s="213"/>
      <c r="C62" s="213"/>
      <c r="D62" s="213"/>
      <c r="E62" s="213"/>
      <c r="F62" s="213"/>
    </row>
    <row r="63" spans="1:9" ht="9.75" customHeight="1" x14ac:dyDescent="0.25">
      <c r="A63" s="302"/>
      <c r="B63" s="214"/>
      <c r="C63" s="214"/>
      <c r="D63" s="214"/>
      <c r="E63" s="214"/>
      <c r="F63" s="214"/>
    </row>
    <row r="64" spans="1:9" ht="16.5" customHeight="1" x14ac:dyDescent="0.25">
      <c r="A64" s="304" t="str">
        <f>A4</f>
        <v>GROUP ELEMENT 9 : Contractor Additional Items</v>
      </c>
      <c r="B64" s="215"/>
      <c r="C64" s="215"/>
      <c r="D64" s="215"/>
      <c r="E64" s="215"/>
      <c r="F64" s="215"/>
    </row>
    <row r="65" spans="1:6" ht="15" customHeight="1" x14ac:dyDescent="0.2">
      <c r="A65" s="306" t="s">
        <v>1</v>
      </c>
      <c r="B65" s="216" t="s">
        <v>23</v>
      </c>
      <c r="C65" s="217"/>
      <c r="D65" s="217"/>
      <c r="E65" s="217"/>
      <c r="F65" s="429" t="s">
        <v>791</v>
      </c>
    </row>
    <row r="66" spans="1:6" ht="8.1" customHeight="1" x14ac:dyDescent="0.2">
      <c r="A66" s="308"/>
      <c r="B66" s="218"/>
      <c r="C66" s="219"/>
      <c r="D66" s="219"/>
      <c r="E66" s="219"/>
      <c r="F66" s="219"/>
    </row>
    <row r="67" spans="1:6" ht="15.95" customHeight="1" x14ac:dyDescent="0.2">
      <c r="A67" s="100"/>
      <c r="B67" s="220"/>
      <c r="C67" s="101"/>
      <c r="D67" s="101"/>
      <c r="E67" s="102"/>
      <c r="F67" s="102"/>
    </row>
    <row r="68" spans="1:6" ht="15.95" customHeight="1" x14ac:dyDescent="0.2">
      <c r="A68" s="100"/>
      <c r="B68" s="101"/>
      <c r="C68" s="222"/>
      <c r="D68" s="101"/>
      <c r="E68" s="102"/>
      <c r="F68" s="102"/>
    </row>
    <row r="69" spans="1:6" ht="15.95" customHeight="1" x14ac:dyDescent="0.2">
      <c r="A69" s="136"/>
      <c r="B69" s="114" t="s">
        <v>790</v>
      </c>
      <c r="C69" s="114"/>
      <c r="D69" s="114"/>
      <c r="E69" s="125"/>
      <c r="F69" s="125"/>
    </row>
    <row r="70" spans="1:6" ht="15.95" customHeight="1" x14ac:dyDescent="0.2">
      <c r="A70" s="430"/>
      <c r="B70" s="223"/>
      <c r="C70" s="114"/>
      <c r="D70" s="223"/>
      <c r="E70" s="125"/>
      <c r="F70" s="125"/>
    </row>
    <row r="71" spans="1:6" ht="15.95" customHeight="1" x14ac:dyDescent="0.2">
      <c r="A71" s="136"/>
      <c r="B71" s="114"/>
      <c r="C71" s="114"/>
      <c r="D71" s="114"/>
      <c r="E71" s="125"/>
      <c r="F71" s="125"/>
    </row>
    <row r="72" spans="1:6" ht="15.95" customHeight="1" x14ac:dyDescent="0.2">
      <c r="A72" s="430"/>
      <c r="B72" s="223"/>
      <c r="C72" s="114"/>
      <c r="D72" s="223"/>
      <c r="E72" s="125"/>
      <c r="F72" s="125"/>
    </row>
    <row r="73" spans="1:6" ht="15.95" customHeight="1" x14ac:dyDescent="0.2">
      <c r="A73" s="430"/>
      <c r="B73" s="114"/>
      <c r="C73" s="114"/>
      <c r="D73" s="223"/>
      <c r="E73" s="125"/>
      <c r="F73" s="125"/>
    </row>
    <row r="74" spans="1:6" ht="15.95" customHeight="1" x14ac:dyDescent="0.2">
      <c r="A74" s="136"/>
      <c r="B74" s="114"/>
      <c r="C74" s="114"/>
      <c r="D74" s="114"/>
      <c r="E74" s="125"/>
      <c r="F74" s="125"/>
    </row>
    <row r="75" spans="1:6" ht="15.95" customHeight="1" x14ac:dyDescent="0.2">
      <c r="A75" s="430"/>
      <c r="B75" s="114"/>
      <c r="C75" s="114"/>
      <c r="D75" s="223"/>
      <c r="E75" s="125"/>
      <c r="F75" s="125"/>
    </row>
    <row r="76" spans="1:6" ht="15.95" customHeight="1" x14ac:dyDescent="0.2">
      <c r="A76" s="136"/>
      <c r="B76" s="114"/>
      <c r="C76" s="114"/>
      <c r="D76" s="114"/>
      <c r="E76" s="125"/>
      <c r="F76" s="125"/>
    </row>
    <row r="77" spans="1:6" ht="15.95" customHeight="1" x14ac:dyDescent="0.2">
      <c r="A77" s="430"/>
      <c r="B77" s="223"/>
      <c r="C77" s="114"/>
      <c r="D77" s="223"/>
      <c r="E77" s="125"/>
      <c r="F77" s="125"/>
    </row>
    <row r="78" spans="1:6" ht="15.95" customHeight="1" x14ac:dyDescent="0.2">
      <c r="A78" s="136"/>
      <c r="B78" s="114"/>
      <c r="C78" s="114"/>
      <c r="D78" s="114"/>
      <c r="E78" s="125"/>
      <c r="F78" s="125"/>
    </row>
    <row r="79" spans="1:6" ht="15.95" customHeight="1" x14ac:dyDescent="0.2">
      <c r="A79" s="430"/>
      <c r="B79" s="223"/>
      <c r="C79" s="114"/>
      <c r="D79" s="223"/>
      <c r="E79" s="125"/>
      <c r="F79" s="125"/>
    </row>
    <row r="80" spans="1:6" ht="15.95" customHeight="1" x14ac:dyDescent="0.2">
      <c r="A80" s="136"/>
      <c r="B80" s="114"/>
      <c r="C80" s="114"/>
      <c r="D80" s="114"/>
      <c r="E80" s="125"/>
      <c r="F80" s="125"/>
    </row>
    <row r="81" spans="1:6" ht="15.95" customHeight="1" x14ac:dyDescent="0.2">
      <c r="A81" s="136"/>
      <c r="B81" s="223"/>
      <c r="C81" s="114"/>
      <c r="D81" s="223"/>
      <c r="E81" s="125"/>
      <c r="F81" s="125"/>
    </row>
    <row r="82" spans="1:6" ht="15.95" customHeight="1" x14ac:dyDescent="0.2">
      <c r="A82" s="136"/>
      <c r="B82" s="114"/>
      <c r="C82" s="114"/>
      <c r="D82" s="114"/>
      <c r="E82" s="125"/>
      <c r="F82" s="125"/>
    </row>
    <row r="83" spans="1:6" ht="15.95" customHeight="1" x14ac:dyDescent="0.2">
      <c r="A83" s="136"/>
      <c r="B83" s="114"/>
      <c r="C83" s="114"/>
      <c r="D83" s="114"/>
      <c r="E83" s="125"/>
      <c r="F83" s="431"/>
    </row>
    <row r="84" spans="1:6" ht="15.95" customHeight="1" x14ac:dyDescent="0.2">
      <c r="A84" s="136"/>
      <c r="B84" s="114"/>
      <c r="C84" s="432"/>
      <c r="D84" s="114"/>
      <c r="E84" s="125"/>
      <c r="F84" s="125"/>
    </row>
    <row r="85" spans="1:6" ht="15.95" customHeight="1" x14ac:dyDescent="0.2">
      <c r="A85" s="136"/>
      <c r="B85" s="114"/>
      <c r="C85" s="114"/>
      <c r="D85" s="114"/>
      <c r="E85" s="125"/>
      <c r="F85" s="125"/>
    </row>
    <row r="86" spans="1:6" ht="15.95" customHeight="1" x14ac:dyDescent="0.2">
      <c r="A86" s="136"/>
      <c r="B86" s="114"/>
      <c r="C86" s="114"/>
      <c r="D86" s="114"/>
      <c r="E86" s="125"/>
      <c r="F86" s="125"/>
    </row>
    <row r="87" spans="1:6" ht="15.95" customHeight="1" x14ac:dyDescent="0.2">
      <c r="A87" s="100"/>
      <c r="B87" s="101"/>
      <c r="C87" s="101"/>
      <c r="D87" s="101"/>
      <c r="E87" s="102"/>
      <c r="F87" s="102"/>
    </row>
    <row r="88" spans="1:6" ht="15.95" customHeight="1" x14ac:dyDescent="0.2">
      <c r="A88" s="100"/>
      <c r="B88" s="101"/>
      <c r="C88" s="101"/>
      <c r="D88" s="101"/>
      <c r="E88" s="102"/>
      <c r="F88" s="102"/>
    </row>
    <row r="89" spans="1:6" ht="15.95" customHeight="1" x14ac:dyDescent="0.2">
      <c r="A89" s="100"/>
      <c r="B89" s="101"/>
      <c r="C89" s="101"/>
      <c r="D89" s="101"/>
      <c r="E89" s="102"/>
      <c r="F89" s="102"/>
    </row>
    <row r="90" spans="1:6" ht="15.95" customHeight="1" x14ac:dyDescent="0.2">
      <c r="A90" s="100"/>
      <c r="B90" s="101"/>
      <c r="C90" s="101"/>
      <c r="D90" s="101"/>
      <c r="E90" s="102"/>
      <c r="F90" s="102"/>
    </row>
    <row r="91" spans="1:6" ht="15.95" customHeight="1" x14ac:dyDescent="0.2">
      <c r="A91" s="100"/>
      <c r="B91" s="101"/>
      <c r="C91" s="101"/>
      <c r="D91" s="101"/>
      <c r="E91" s="102"/>
      <c r="F91" s="102"/>
    </row>
    <row r="92" spans="1:6" ht="15.95" customHeight="1" x14ac:dyDescent="0.2">
      <c r="A92" s="100"/>
      <c r="B92" s="101"/>
      <c r="C92" s="101"/>
      <c r="D92" s="101"/>
      <c r="E92" s="102"/>
      <c r="F92" s="102"/>
    </row>
    <row r="93" spans="1:6" ht="15.95" customHeight="1" x14ac:dyDescent="0.2">
      <c r="A93" s="100"/>
      <c r="B93" s="101"/>
      <c r="C93" s="101"/>
      <c r="D93" s="101"/>
      <c r="E93" s="102"/>
      <c r="F93" s="102"/>
    </row>
    <row r="94" spans="1:6" ht="15.95" customHeight="1" x14ac:dyDescent="0.2">
      <c r="A94" s="100"/>
      <c r="B94" s="101"/>
      <c r="C94" s="101"/>
      <c r="D94" s="101"/>
      <c r="E94" s="102"/>
      <c r="F94" s="102"/>
    </row>
    <row r="95" spans="1:6" ht="15.95" customHeight="1" x14ac:dyDescent="0.2">
      <c r="A95" s="100"/>
      <c r="B95" s="101"/>
      <c r="C95" s="101"/>
      <c r="D95" s="101"/>
      <c r="E95" s="102"/>
      <c r="F95" s="102"/>
    </row>
    <row r="96" spans="1:6" ht="15.95" customHeight="1" x14ac:dyDescent="0.2">
      <c r="A96" s="100"/>
      <c r="B96" s="101"/>
      <c r="C96" s="101"/>
      <c r="D96" s="101"/>
      <c r="E96" s="102"/>
      <c r="F96" s="102"/>
    </row>
    <row r="97" spans="1:6" ht="15.95" customHeight="1" x14ac:dyDescent="0.2">
      <c r="A97" s="100"/>
      <c r="B97" s="101"/>
      <c r="C97" s="101"/>
      <c r="D97" s="101"/>
      <c r="E97" s="102"/>
      <c r="F97" s="102"/>
    </row>
    <row r="98" spans="1:6" ht="15.95" customHeight="1" x14ac:dyDescent="0.2">
      <c r="A98" s="100"/>
      <c r="B98" s="101"/>
      <c r="C98" s="101"/>
      <c r="D98" s="101"/>
      <c r="E98" s="102"/>
      <c r="F98" s="102"/>
    </row>
    <row r="99" spans="1:6" ht="15.95" customHeight="1" x14ac:dyDescent="0.2">
      <c r="A99" s="100"/>
      <c r="B99" s="101"/>
      <c r="C99" s="101"/>
      <c r="D99" s="101"/>
      <c r="E99" s="102"/>
      <c r="F99" s="102"/>
    </row>
    <row r="100" spans="1:6" ht="15.95" customHeight="1" x14ac:dyDescent="0.2">
      <c r="A100" s="100"/>
      <c r="B100" s="101"/>
      <c r="C100" s="101"/>
      <c r="D100" s="101"/>
      <c r="E100" s="102"/>
      <c r="F100" s="102"/>
    </row>
    <row r="101" spans="1:6" ht="15.95" customHeight="1" x14ac:dyDescent="0.2">
      <c r="A101" s="100"/>
      <c r="B101" s="101"/>
      <c r="C101" s="101"/>
      <c r="D101" s="101"/>
      <c r="E101" s="102"/>
      <c r="F101" s="102"/>
    </row>
    <row r="102" spans="1:6" ht="15.95" customHeight="1" x14ac:dyDescent="0.2">
      <c r="A102" s="100"/>
      <c r="B102" s="101"/>
      <c r="C102" s="101"/>
      <c r="D102" s="101"/>
      <c r="E102" s="102"/>
      <c r="F102" s="102"/>
    </row>
    <row r="103" spans="1:6" ht="15.95" customHeight="1" x14ac:dyDescent="0.2">
      <c r="A103" s="100"/>
      <c r="B103" s="101"/>
      <c r="C103" s="101"/>
      <c r="D103" s="101"/>
      <c r="E103" s="102"/>
      <c r="F103" s="102"/>
    </row>
    <row r="104" spans="1:6" ht="15.95" customHeight="1" x14ac:dyDescent="0.2">
      <c r="A104" s="100"/>
      <c r="B104" s="101"/>
      <c r="C104" s="101"/>
      <c r="D104" s="101"/>
      <c r="E104" s="102"/>
      <c r="F104" s="102"/>
    </row>
    <row r="105" spans="1:6" ht="15.95" customHeight="1" x14ac:dyDescent="0.2">
      <c r="A105" s="100"/>
      <c r="B105" s="101"/>
      <c r="C105" s="101"/>
      <c r="D105" s="101"/>
      <c r="E105" s="102"/>
      <c r="F105" s="102"/>
    </row>
    <row r="106" spans="1:6" ht="15.95" customHeight="1" x14ac:dyDescent="0.2">
      <c r="A106" s="100"/>
      <c r="B106" s="101"/>
      <c r="C106" s="101"/>
      <c r="D106" s="101"/>
      <c r="E106" s="102"/>
      <c r="F106" s="102"/>
    </row>
    <row r="107" spans="1:6" ht="15.95" customHeight="1" x14ac:dyDescent="0.2">
      <c r="A107" s="100"/>
      <c r="B107" s="101"/>
      <c r="C107" s="101"/>
      <c r="D107" s="101"/>
      <c r="E107" s="102"/>
      <c r="F107" s="102"/>
    </row>
    <row r="108" spans="1:6" s="211" customFormat="1" ht="15.95" customHeight="1" x14ac:dyDescent="0.2">
      <c r="A108" s="100"/>
      <c r="B108" s="101"/>
      <c r="C108" s="101"/>
      <c r="D108" s="101"/>
      <c r="E108" s="102"/>
      <c r="F108" s="102"/>
    </row>
    <row r="109" spans="1:6" s="211" customFormat="1" ht="15.95" customHeight="1" x14ac:dyDescent="0.2">
      <c r="A109" s="100"/>
      <c r="B109" s="101"/>
      <c r="C109" s="101"/>
      <c r="D109" s="101"/>
      <c r="E109" s="102"/>
      <c r="F109" s="102"/>
    </row>
    <row r="110" spans="1:6" s="211" customFormat="1" ht="15.95" customHeight="1" x14ac:dyDescent="0.2">
      <c r="A110" s="100"/>
      <c r="B110" s="101"/>
      <c r="C110" s="101"/>
      <c r="D110" s="101"/>
      <c r="E110" s="102"/>
      <c r="F110" s="102"/>
    </row>
    <row r="111" spans="1:6" s="211" customFormat="1" ht="15.95" customHeight="1" x14ac:dyDescent="0.2">
      <c r="A111" s="100"/>
      <c r="B111" s="101"/>
      <c r="C111" s="101"/>
      <c r="D111" s="101"/>
      <c r="E111" s="102"/>
      <c r="F111" s="102"/>
    </row>
    <row r="112" spans="1:6" s="211" customFormat="1" ht="15.95" customHeight="1" x14ac:dyDescent="0.2">
      <c r="A112" s="100"/>
      <c r="B112" s="101"/>
      <c r="C112" s="101"/>
      <c r="D112" s="101"/>
      <c r="E112" s="102"/>
      <c r="F112" s="102"/>
    </row>
    <row r="113" spans="1:6" s="211" customFormat="1" ht="15.95" customHeight="1" x14ac:dyDescent="0.2">
      <c r="A113" s="100"/>
      <c r="B113" s="101"/>
      <c r="C113" s="101"/>
      <c r="D113" s="101"/>
      <c r="E113" s="102"/>
      <c r="F113" s="102"/>
    </row>
    <row r="114" spans="1:6" s="211" customFormat="1" ht="15.95" customHeight="1" x14ac:dyDescent="0.2">
      <c r="A114" s="100"/>
      <c r="B114" s="101"/>
      <c r="C114" s="101"/>
      <c r="D114" s="101"/>
      <c r="E114" s="102"/>
      <c r="F114" s="102"/>
    </row>
    <row r="115" spans="1:6" s="211" customFormat="1" ht="15.95" customHeight="1" x14ac:dyDescent="0.2">
      <c r="A115" s="100"/>
      <c r="B115" s="101"/>
      <c r="C115" s="101"/>
      <c r="D115" s="101"/>
      <c r="E115" s="102"/>
      <c r="F115" s="102"/>
    </row>
    <row r="116" spans="1:6" s="211" customFormat="1" ht="15.95" customHeight="1" x14ac:dyDescent="0.2">
      <c r="A116" s="100"/>
      <c r="B116" s="101"/>
      <c r="C116" s="101"/>
      <c r="D116" s="101"/>
      <c r="E116" s="102"/>
      <c r="F116" s="102"/>
    </row>
    <row r="117" spans="1:6" s="211" customFormat="1" ht="15.95" customHeight="1" x14ac:dyDescent="0.2">
      <c r="A117" s="100"/>
      <c r="B117" s="101"/>
      <c r="C117" s="101"/>
      <c r="D117" s="101"/>
      <c r="E117" s="102"/>
      <c r="F117" s="102"/>
    </row>
    <row r="118" spans="1:6" s="211" customFormat="1" ht="16.5" customHeight="1" x14ac:dyDescent="0.2">
      <c r="A118" s="433"/>
      <c r="B118" s="434"/>
      <c r="C118" s="434"/>
      <c r="D118" s="434"/>
      <c r="E118" s="434"/>
      <c r="F118" s="401"/>
    </row>
    <row r="119" spans="1:6" s="211" customFormat="1" ht="17.100000000000001" customHeight="1" x14ac:dyDescent="0.2">
      <c r="A119" s="312"/>
      <c r="B119" s="313"/>
      <c r="C119" s="314"/>
      <c r="D119" s="313"/>
      <c r="E119" s="315" t="s">
        <v>731</v>
      </c>
      <c r="F119" s="3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6143-5E3C-438D-862F-558032023131}">
  <sheetPr>
    <tabColor rgb="FFFFFF00"/>
  </sheetPr>
  <dimension ref="A1:IE194"/>
  <sheetViews>
    <sheetView tabSelected="1" workbookViewId="0">
      <selection activeCell="B16" sqref="B16"/>
    </sheetView>
  </sheetViews>
  <sheetFormatPr defaultColWidth="6.59765625" defaultRowHeight="12.75" customHeight="1" x14ac:dyDescent="0.2"/>
  <cols>
    <col min="1" max="1" width="3.5" style="211" customWidth="1"/>
    <col min="2" max="2" width="61.5" style="211" customWidth="1"/>
    <col min="3" max="3" width="6.796875" style="211" customWidth="1"/>
    <col min="4" max="4" width="4.296875" style="211" customWidth="1"/>
    <col min="5" max="5" width="6.796875" style="211" customWidth="1"/>
    <col min="6" max="6" width="8.8984375" style="211" customWidth="1"/>
    <col min="7" max="239" width="6.59765625" style="211" customWidth="1"/>
    <col min="240" max="16384" width="6.59765625" style="212"/>
  </cols>
  <sheetData>
    <row r="1" spans="1:6" ht="26.1" customHeight="1" x14ac:dyDescent="0.35">
      <c r="A1" s="298" t="str">
        <f>'[1]Group Element 2 Superstructure'!A1</f>
        <v>The Almonry, High Street, Battle</v>
      </c>
      <c r="B1" s="75"/>
      <c r="C1" s="75"/>
      <c r="D1" s="75"/>
      <c r="E1" s="75"/>
      <c r="F1" s="299"/>
    </row>
    <row r="2" spans="1:6" ht="30.75" customHeight="1" x14ac:dyDescent="0.35">
      <c r="A2" s="300" t="str">
        <f>'[1]Group Element 2 Superstructure'!A2</f>
        <v>Tender Pricing Schedule</v>
      </c>
      <c r="B2" s="213"/>
      <c r="C2" s="213"/>
      <c r="D2" s="213"/>
      <c r="E2" s="213"/>
      <c r="F2" s="301"/>
    </row>
    <row r="3" spans="1:6" ht="9.75" customHeight="1" x14ac:dyDescent="0.25">
      <c r="A3" s="302"/>
      <c r="B3" s="214"/>
      <c r="C3" s="214"/>
      <c r="D3" s="214"/>
      <c r="E3" s="214"/>
      <c r="F3" s="303"/>
    </row>
    <row r="4" spans="1:6" ht="16.5" customHeight="1" x14ac:dyDescent="0.25">
      <c r="A4" s="304" t="s">
        <v>1099</v>
      </c>
      <c r="B4" s="215"/>
      <c r="C4" s="215"/>
      <c r="D4" s="215"/>
      <c r="E4" s="215"/>
      <c r="F4" s="305"/>
    </row>
    <row r="5" spans="1:6" ht="15" customHeight="1" x14ac:dyDescent="0.2">
      <c r="A5" s="306" t="s">
        <v>1</v>
      </c>
      <c r="B5" s="216" t="s">
        <v>23</v>
      </c>
      <c r="C5" s="217" t="s">
        <v>24</v>
      </c>
      <c r="D5" s="217" t="s">
        <v>25</v>
      </c>
      <c r="E5" s="217" t="s">
        <v>26</v>
      </c>
      <c r="F5" s="307" t="s">
        <v>27</v>
      </c>
    </row>
    <row r="6" spans="1:6" ht="8.1" customHeight="1" x14ac:dyDescent="0.2">
      <c r="A6" s="308"/>
      <c r="B6" s="218"/>
      <c r="C6" s="219"/>
      <c r="D6" s="219"/>
      <c r="E6" s="219"/>
      <c r="F6" s="309"/>
    </row>
    <row r="7" spans="1:6" ht="15.95" customHeight="1" x14ac:dyDescent="0.2">
      <c r="A7" s="100"/>
      <c r="B7" s="220" t="s">
        <v>1128</v>
      </c>
      <c r="C7" s="101"/>
      <c r="D7" s="101"/>
      <c r="E7" s="102"/>
      <c r="F7" s="310" t="str">
        <f>IF(C7*E7=0,"",C7*E7)</f>
        <v/>
      </c>
    </row>
    <row r="8" spans="1:6" ht="15.95" customHeight="1" x14ac:dyDescent="0.2">
      <c r="A8" s="100"/>
      <c r="B8" s="221"/>
      <c r="C8" s="222"/>
      <c r="D8" s="101"/>
      <c r="E8" s="102"/>
      <c r="F8" s="310" t="str">
        <f t="shared" ref="F8:F59" si="0">IF(C8*E8=0,"",C8*E8)</f>
        <v/>
      </c>
    </row>
    <row r="9" spans="1:6" ht="15.95" customHeight="1" x14ac:dyDescent="0.2">
      <c r="A9" s="442"/>
      <c r="B9" s="446" t="s">
        <v>1130</v>
      </c>
      <c r="C9" s="438"/>
      <c r="D9" s="441"/>
      <c r="E9" s="102"/>
      <c r="F9" s="310"/>
    </row>
    <row r="10" spans="1:6" ht="15.95" customHeight="1" x14ac:dyDescent="0.2">
      <c r="A10" s="442" t="s">
        <v>28</v>
      </c>
      <c r="B10" s="441" t="s">
        <v>1103</v>
      </c>
      <c r="C10" s="438">
        <v>1</v>
      </c>
      <c r="D10" s="441" t="s">
        <v>62</v>
      </c>
      <c r="E10" s="125"/>
      <c r="F10" s="310" t="str">
        <f t="shared" si="0"/>
        <v/>
      </c>
    </row>
    <row r="11" spans="1:6" ht="15.95" customHeight="1" x14ac:dyDescent="0.2">
      <c r="A11" s="442" t="s">
        <v>30</v>
      </c>
      <c r="B11" s="441" t="s">
        <v>1104</v>
      </c>
      <c r="C11" s="438">
        <v>1</v>
      </c>
      <c r="D11" s="441" t="s">
        <v>62</v>
      </c>
      <c r="E11" s="125"/>
      <c r="F11" s="310" t="str">
        <f t="shared" si="0"/>
        <v/>
      </c>
    </row>
    <row r="12" spans="1:6" ht="15.95" customHeight="1" x14ac:dyDescent="0.2">
      <c r="A12" s="442" t="s">
        <v>32</v>
      </c>
      <c r="B12" s="441" t="s">
        <v>1101</v>
      </c>
      <c r="C12" s="438">
        <v>1</v>
      </c>
      <c r="D12" s="441" t="s">
        <v>62</v>
      </c>
      <c r="E12" s="125"/>
      <c r="F12" s="310" t="str">
        <f t="shared" si="0"/>
        <v/>
      </c>
    </row>
    <row r="13" spans="1:6" ht="15.95" customHeight="1" x14ac:dyDescent="0.2">
      <c r="A13" s="442" t="s">
        <v>33</v>
      </c>
      <c r="B13" s="441" t="s">
        <v>1102</v>
      </c>
      <c r="C13" s="438">
        <v>1</v>
      </c>
      <c r="D13" s="441" t="s">
        <v>62</v>
      </c>
      <c r="E13" s="125"/>
      <c r="F13" s="310" t="str">
        <f t="shared" si="0"/>
        <v/>
      </c>
    </row>
    <row r="14" spans="1:6" ht="15.95" customHeight="1" x14ac:dyDescent="0.2">
      <c r="A14" s="100"/>
      <c r="B14" s="101"/>
      <c r="C14" s="113"/>
      <c r="D14" s="114"/>
      <c r="E14" s="125"/>
      <c r="F14" s="310" t="str">
        <f t="shared" si="0"/>
        <v/>
      </c>
    </row>
    <row r="15" spans="1:6" s="211" customFormat="1" ht="15.95" customHeight="1" x14ac:dyDescent="0.2">
      <c r="A15" s="442"/>
      <c r="B15" s="446" t="s">
        <v>1129</v>
      </c>
      <c r="C15" s="438"/>
      <c r="D15" s="441"/>
      <c r="E15" s="125"/>
      <c r="F15" s="310" t="str">
        <f t="shared" si="0"/>
        <v/>
      </c>
    </row>
    <row r="16" spans="1:6" s="211" customFormat="1" ht="15.95" customHeight="1" x14ac:dyDescent="0.2">
      <c r="A16" s="442"/>
      <c r="B16" s="446" t="s">
        <v>1131</v>
      </c>
      <c r="C16" s="438"/>
      <c r="D16" s="441"/>
      <c r="E16" s="125"/>
      <c r="F16" s="310"/>
    </row>
    <row r="17" spans="1:6" s="211" customFormat="1" ht="15.95" customHeight="1" x14ac:dyDescent="0.2">
      <c r="A17" s="442" t="s">
        <v>34</v>
      </c>
      <c r="B17" s="441" t="s">
        <v>1105</v>
      </c>
      <c r="C17" s="438">
        <v>11</v>
      </c>
      <c r="D17" s="441" t="s">
        <v>46</v>
      </c>
      <c r="E17" s="125"/>
      <c r="F17" s="310" t="str">
        <f t="shared" si="0"/>
        <v/>
      </c>
    </row>
    <row r="18" spans="1:6" s="211" customFormat="1" ht="15.95" customHeight="1" x14ac:dyDescent="0.2">
      <c r="A18" s="442"/>
      <c r="B18" s="441" t="s">
        <v>1106</v>
      </c>
      <c r="C18" s="438"/>
      <c r="D18" s="441"/>
      <c r="E18" s="125"/>
      <c r="F18" s="310" t="str">
        <f t="shared" si="0"/>
        <v/>
      </c>
    </row>
    <row r="19" spans="1:6" s="211" customFormat="1" ht="15.95" customHeight="1" x14ac:dyDescent="0.2">
      <c r="A19" s="442"/>
      <c r="B19" s="441" t="s">
        <v>1112</v>
      </c>
      <c r="C19" s="438"/>
      <c r="D19" s="441"/>
      <c r="E19" s="125"/>
      <c r="F19" s="310" t="str">
        <f t="shared" si="0"/>
        <v/>
      </c>
    </row>
    <row r="20" spans="1:6" s="211" customFormat="1" ht="15.95" customHeight="1" x14ac:dyDescent="0.2">
      <c r="A20" s="100"/>
      <c r="B20" s="101"/>
      <c r="C20" s="113"/>
      <c r="D20" s="114"/>
      <c r="E20" s="125"/>
      <c r="F20" s="310" t="str">
        <f t="shared" si="0"/>
        <v/>
      </c>
    </row>
    <row r="21" spans="1:6" s="211" customFormat="1" ht="15.95" customHeight="1" x14ac:dyDescent="0.2">
      <c r="A21" s="442" t="s">
        <v>35</v>
      </c>
      <c r="B21" s="441" t="s">
        <v>1107</v>
      </c>
      <c r="C21" s="438">
        <v>1</v>
      </c>
      <c r="D21" s="441" t="s">
        <v>62</v>
      </c>
      <c r="E21" s="125"/>
      <c r="F21" s="310" t="str">
        <f t="shared" si="0"/>
        <v/>
      </c>
    </row>
    <row r="22" spans="1:6" s="211" customFormat="1" ht="15.95" customHeight="1" x14ac:dyDescent="0.2">
      <c r="A22" s="100"/>
      <c r="B22" s="101"/>
      <c r="C22" s="113"/>
      <c r="D22" s="114"/>
      <c r="E22" s="125"/>
      <c r="F22" s="310" t="str">
        <f t="shared" si="0"/>
        <v/>
      </c>
    </row>
    <row r="23" spans="1:6" s="211" customFormat="1" ht="15.95" customHeight="1" x14ac:dyDescent="0.2">
      <c r="A23" s="442" t="s">
        <v>47</v>
      </c>
      <c r="B23" s="441" t="s">
        <v>1108</v>
      </c>
      <c r="C23" s="438">
        <f>ROUNDUP((C17*(10*0.35*0.35)),0)</f>
        <v>14</v>
      </c>
      <c r="D23" s="441" t="s">
        <v>29</v>
      </c>
      <c r="E23" s="125"/>
      <c r="F23" s="310" t="str">
        <f t="shared" si="0"/>
        <v/>
      </c>
    </row>
    <row r="24" spans="1:6" s="211" customFormat="1" ht="15.95" customHeight="1" x14ac:dyDescent="0.2">
      <c r="A24" s="100"/>
      <c r="B24" s="224"/>
      <c r="C24" s="222"/>
      <c r="D24" s="101"/>
      <c r="E24" s="125"/>
      <c r="F24" s="310" t="str">
        <f t="shared" si="0"/>
        <v/>
      </c>
    </row>
    <row r="25" spans="1:6" s="211" customFormat="1" ht="15.95" customHeight="1" x14ac:dyDescent="0.2">
      <c r="A25" s="442" t="s">
        <v>36</v>
      </c>
      <c r="B25" s="441" t="s">
        <v>1109</v>
      </c>
      <c r="C25" s="438">
        <f>C17*1</f>
        <v>11</v>
      </c>
      <c r="D25" s="441" t="s">
        <v>1111</v>
      </c>
      <c r="E25" s="125"/>
      <c r="F25" s="310" t="str">
        <f t="shared" si="0"/>
        <v/>
      </c>
    </row>
    <row r="26" spans="1:6" s="211" customFormat="1" ht="15.95" customHeight="1" x14ac:dyDescent="0.2">
      <c r="A26" s="100"/>
      <c r="B26" s="101"/>
      <c r="C26" s="113"/>
      <c r="D26" s="114"/>
      <c r="E26" s="125"/>
      <c r="F26" s="310" t="str">
        <f t="shared" si="0"/>
        <v/>
      </c>
    </row>
    <row r="27" spans="1:6" s="211" customFormat="1" ht="15.95" customHeight="1" x14ac:dyDescent="0.2">
      <c r="A27" s="442" t="s">
        <v>37</v>
      </c>
      <c r="B27" s="441" t="s">
        <v>1110</v>
      </c>
      <c r="C27" s="438">
        <f>C17</f>
        <v>11</v>
      </c>
      <c r="D27" s="441" t="s">
        <v>46</v>
      </c>
      <c r="E27" s="125"/>
      <c r="F27" s="310" t="str">
        <f t="shared" si="0"/>
        <v/>
      </c>
    </row>
    <row r="28" spans="1:6" s="211" customFormat="1" ht="15.95" customHeight="1" x14ac:dyDescent="0.2">
      <c r="A28" s="100"/>
      <c r="B28" s="224"/>
      <c r="C28" s="113"/>
      <c r="D28" s="114"/>
      <c r="E28" s="125"/>
      <c r="F28" s="310" t="str">
        <f t="shared" si="0"/>
        <v/>
      </c>
    </row>
    <row r="29" spans="1:6" s="211" customFormat="1" ht="15.95" customHeight="1" x14ac:dyDescent="0.2">
      <c r="A29" s="442"/>
      <c r="B29" s="447" t="s">
        <v>186</v>
      </c>
      <c r="C29" s="438"/>
      <c r="D29" s="441"/>
      <c r="E29" s="125"/>
      <c r="F29" s="310" t="str">
        <f t="shared" si="0"/>
        <v/>
      </c>
    </row>
    <row r="30" spans="1:6" s="211" customFormat="1" ht="15.95" customHeight="1" x14ac:dyDescent="0.2">
      <c r="A30" s="442" t="s">
        <v>38</v>
      </c>
      <c r="B30" s="441" t="s">
        <v>1114</v>
      </c>
      <c r="C30" s="438"/>
      <c r="D30" s="441"/>
      <c r="E30" s="125"/>
      <c r="F30" s="310" t="str">
        <f t="shared" si="0"/>
        <v/>
      </c>
    </row>
    <row r="31" spans="1:6" s="211" customFormat="1" ht="15.95" customHeight="1" x14ac:dyDescent="0.2">
      <c r="A31" s="442"/>
      <c r="B31" s="441" t="s">
        <v>1113</v>
      </c>
      <c r="C31" s="438">
        <f>ROUND(('Group Element 1 Substructure'!C31*0.3),0)</f>
        <v>7</v>
      </c>
      <c r="D31" s="441" t="s">
        <v>29</v>
      </c>
      <c r="E31" s="125"/>
      <c r="F31" s="310"/>
    </row>
    <row r="32" spans="1:6" s="211" customFormat="1" ht="15.95" customHeight="1" x14ac:dyDescent="0.2">
      <c r="A32" s="442" t="s">
        <v>39</v>
      </c>
      <c r="B32" s="441" t="s">
        <v>1115</v>
      </c>
      <c r="C32" s="438">
        <f>ROUNDUP(((20.73+3.7)*0.3*0.3),0)</f>
        <v>3</v>
      </c>
      <c r="D32" s="441" t="s">
        <v>29</v>
      </c>
      <c r="E32" s="125"/>
      <c r="F32" s="310" t="str">
        <f t="shared" si="0"/>
        <v/>
      </c>
    </row>
    <row r="33" spans="1:6" s="211" customFormat="1" ht="15.95" customHeight="1" x14ac:dyDescent="0.2">
      <c r="A33" s="100"/>
      <c r="B33" s="101"/>
      <c r="C33" s="114"/>
      <c r="D33" s="223"/>
      <c r="E33" s="125"/>
      <c r="F33" s="310" t="str">
        <f t="shared" si="0"/>
        <v/>
      </c>
    </row>
    <row r="34" spans="1:6" s="211" customFormat="1" ht="15.95" customHeight="1" x14ac:dyDescent="0.2">
      <c r="A34" s="442"/>
      <c r="B34" s="447" t="s">
        <v>189</v>
      </c>
      <c r="C34" s="438"/>
      <c r="D34" s="441"/>
      <c r="E34" s="125"/>
      <c r="F34" s="310" t="str">
        <f t="shared" si="0"/>
        <v/>
      </c>
    </row>
    <row r="35" spans="1:6" s="211" customFormat="1" ht="15.95" customHeight="1" x14ac:dyDescent="0.2">
      <c r="A35" s="442" t="s">
        <v>48</v>
      </c>
      <c r="B35" s="441" t="s">
        <v>67</v>
      </c>
      <c r="C35" s="438">
        <f>C31+C32+'Group Element 1 Substructure'!C40</f>
        <v>20</v>
      </c>
      <c r="D35" s="441" t="s">
        <v>29</v>
      </c>
      <c r="E35" s="125"/>
      <c r="F35" s="310" t="str">
        <f t="shared" si="0"/>
        <v/>
      </c>
    </row>
    <row r="36" spans="1:6" s="211" customFormat="1" ht="15.95" customHeight="1" x14ac:dyDescent="0.2">
      <c r="A36" s="100"/>
      <c r="B36" s="114"/>
      <c r="C36" s="114"/>
      <c r="D36" s="114"/>
      <c r="E36" s="125"/>
      <c r="F36" s="310" t="str">
        <f t="shared" si="0"/>
        <v/>
      </c>
    </row>
    <row r="37" spans="1:6" s="211" customFormat="1" ht="15.95" customHeight="1" x14ac:dyDescent="0.2">
      <c r="A37" s="442"/>
      <c r="B37" s="448" t="s">
        <v>205</v>
      </c>
      <c r="C37" s="441"/>
      <c r="D37" s="441"/>
      <c r="E37" s="125"/>
      <c r="F37" s="310" t="str">
        <f t="shared" si="0"/>
        <v/>
      </c>
    </row>
    <row r="38" spans="1:6" s="211" customFormat="1" ht="15.95" customHeight="1" x14ac:dyDescent="0.2">
      <c r="A38" s="442"/>
      <c r="B38" s="448" t="s">
        <v>206</v>
      </c>
      <c r="C38" s="441"/>
      <c r="D38" s="441"/>
      <c r="E38" s="125"/>
      <c r="F38" s="310" t="str">
        <f t="shared" si="0"/>
        <v/>
      </c>
    </row>
    <row r="39" spans="1:6" s="211" customFormat="1" ht="15.95" customHeight="1" x14ac:dyDescent="0.2">
      <c r="A39" s="442"/>
      <c r="B39" s="448" t="s">
        <v>200</v>
      </c>
      <c r="C39" s="438"/>
      <c r="D39" s="441"/>
      <c r="E39" s="125"/>
      <c r="F39" s="310" t="str">
        <f t="shared" si="0"/>
        <v/>
      </c>
    </row>
    <row r="40" spans="1:6" s="211" customFormat="1" ht="15.95" customHeight="1" x14ac:dyDescent="0.2">
      <c r="A40" s="442" t="s">
        <v>49</v>
      </c>
      <c r="B40" s="437" t="s">
        <v>1121</v>
      </c>
      <c r="C40" s="438">
        <f>ROUNDUP(('Group Element 1 Substructure'!C31*0.2),0)</f>
        <v>5</v>
      </c>
      <c r="D40" s="441" t="s">
        <v>29</v>
      </c>
      <c r="E40" s="125"/>
      <c r="F40" s="310" t="str">
        <f t="shared" si="0"/>
        <v/>
      </c>
    </row>
    <row r="41" spans="1:6" s="211" customFormat="1" ht="15.95" customHeight="1" x14ac:dyDescent="0.2">
      <c r="A41" s="100"/>
      <c r="B41" s="223"/>
      <c r="C41" s="113"/>
      <c r="D41" s="114"/>
      <c r="E41" s="125"/>
      <c r="F41" s="310" t="str">
        <f t="shared" si="0"/>
        <v/>
      </c>
    </row>
    <row r="42" spans="1:6" s="211" customFormat="1" ht="15.95" customHeight="1" x14ac:dyDescent="0.2">
      <c r="A42" s="442" t="s">
        <v>51</v>
      </c>
      <c r="B42" s="437" t="s">
        <v>1116</v>
      </c>
      <c r="C42" s="438">
        <f>$C$32</f>
        <v>3</v>
      </c>
      <c r="D42" s="441" t="s">
        <v>29</v>
      </c>
      <c r="E42" s="125"/>
      <c r="F42" s="310" t="str">
        <f t="shared" si="0"/>
        <v/>
      </c>
    </row>
    <row r="43" spans="1:6" s="211" customFormat="1" ht="15.95" customHeight="1" x14ac:dyDescent="0.2">
      <c r="A43" s="100"/>
      <c r="B43" s="223"/>
      <c r="C43" s="113"/>
      <c r="D43" s="114"/>
      <c r="E43" s="125"/>
      <c r="F43" s="310" t="str">
        <f t="shared" si="0"/>
        <v/>
      </c>
    </row>
    <row r="44" spans="1:6" s="211" customFormat="1" ht="15.95" customHeight="1" x14ac:dyDescent="0.2">
      <c r="A44" s="436"/>
      <c r="B44" s="447" t="s">
        <v>1120</v>
      </c>
      <c r="C44" s="441"/>
      <c r="D44" s="437"/>
      <c r="E44" s="125"/>
      <c r="F44" s="310" t="str">
        <f t="shared" si="0"/>
        <v/>
      </c>
    </row>
    <row r="45" spans="1:6" s="211" customFormat="1" ht="15.95" customHeight="1" x14ac:dyDescent="0.2">
      <c r="A45" s="442" t="s">
        <v>50</v>
      </c>
      <c r="B45" s="437" t="s">
        <v>1122</v>
      </c>
      <c r="C45" s="441">
        <f>'Group Element 1 Substructure'!C31*2</f>
        <v>48</v>
      </c>
      <c r="D45" s="441" t="s">
        <v>31</v>
      </c>
      <c r="E45" s="125"/>
      <c r="F45" s="310" t="str">
        <f t="shared" si="0"/>
        <v/>
      </c>
    </row>
    <row r="46" spans="1:6" s="211" customFormat="1" ht="15.95" customHeight="1" x14ac:dyDescent="0.2">
      <c r="A46" s="311"/>
      <c r="B46" s="228"/>
      <c r="C46" s="114"/>
      <c r="D46" s="223"/>
      <c r="E46" s="125"/>
      <c r="F46" s="310" t="str">
        <f t="shared" si="0"/>
        <v/>
      </c>
    </row>
    <row r="47" spans="1:6" s="211" customFormat="1" ht="15.95" customHeight="1" x14ac:dyDescent="0.2">
      <c r="A47" s="442" t="s">
        <v>137</v>
      </c>
      <c r="B47" s="437" t="s">
        <v>1123</v>
      </c>
      <c r="C47" s="441"/>
      <c r="D47" s="441"/>
      <c r="E47" s="125"/>
      <c r="F47" s="310" t="str">
        <f t="shared" si="0"/>
        <v/>
      </c>
    </row>
    <row r="48" spans="1:6" s="211" customFormat="1" ht="15.95" customHeight="1" x14ac:dyDescent="0.2">
      <c r="A48" s="436"/>
      <c r="B48" s="437" t="s">
        <v>1124</v>
      </c>
      <c r="C48" s="441">
        <v>1</v>
      </c>
      <c r="D48" s="437" t="s">
        <v>62</v>
      </c>
      <c r="E48" s="125"/>
      <c r="F48" s="310" t="str">
        <f t="shared" si="0"/>
        <v/>
      </c>
    </row>
    <row r="49" spans="1:6" s="211" customFormat="1" ht="15.95" customHeight="1" x14ac:dyDescent="0.2">
      <c r="A49" s="311"/>
      <c r="B49" s="228"/>
      <c r="C49" s="114"/>
      <c r="D49" s="223"/>
      <c r="E49" s="102"/>
      <c r="F49" s="310" t="str">
        <f t="shared" si="0"/>
        <v/>
      </c>
    </row>
    <row r="50" spans="1:6" s="211" customFormat="1" ht="15.95" customHeight="1" x14ac:dyDescent="0.2">
      <c r="A50" s="311"/>
      <c r="B50" s="228"/>
      <c r="C50" s="114"/>
      <c r="D50" s="223"/>
      <c r="E50" s="102"/>
      <c r="F50" s="310" t="str">
        <f t="shared" si="0"/>
        <v/>
      </c>
    </row>
    <row r="51" spans="1:6" s="211" customFormat="1" ht="15.95" customHeight="1" x14ac:dyDescent="0.2">
      <c r="A51" s="311"/>
      <c r="B51" s="228"/>
      <c r="C51" s="114"/>
      <c r="D51" s="223"/>
      <c r="E51" s="102"/>
      <c r="F51" s="310" t="str">
        <f t="shared" si="0"/>
        <v/>
      </c>
    </row>
    <row r="52" spans="1:6" s="211" customFormat="1" ht="15.95" customHeight="1" x14ac:dyDescent="0.2">
      <c r="A52" s="311"/>
      <c r="B52" s="228"/>
      <c r="C52" s="114"/>
      <c r="D52" s="223"/>
      <c r="E52" s="102"/>
      <c r="F52" s="310" t="str">
        <f t="shared" si="0"/>
        <v/>
      </c>
    </row>
    <row r="53" spans="1:6" s="211" customFormat="1" ht="15.95" customHeight="1" x14ac:dyDescent="0.2">
      <c r="A53" s="100"/>
      <c r="B53" s="228"/>
      <c r="C53" s="114"/>
      <c r="D53" s="114"/>
      <c r="E53" s="102"/>
      <c r="F53" s="310" t="str">
        <f t="shared" si="0"/>
        <v/>
      </c>
    </row>
    <row r="54" spans="1:6" s="211" customFormat="1" ht="15.95" customHeight="1" x14ac:dyDescent="0.2">
      <c r="A54" s="100"/>
      <c r="B54" s="223"/>
      <c r="C54" s="443"/>
      <c r="D54" s="114"/>
      <c r="E54" s="102"/>
      <c r="F54" s="310" t="str">
        <f t="shared" si="0"/>
        <v/>
      </c>
    </row>
    <row r="55" spans="1:6" s="211" customFormat="1" ht="15.95" customHeight="1" x14ac:dyDescent="0.2">
      <c r="A55" s="325"/>
      <c r="B55" s="48"/>
      <c r="C55" s="104"/>
      <c r="D55" s="48"/>
      <c r="E55" s="102"/>
      <c r="F55" s="310" t="str">
        <f t="shared" si="0"/>
        <v/>
      </c>
    </row>
    <row r="56" spans="1:6" s="211" customFormat="1" ht="15.95" customHeight="1" x14ac:dyDescent="0.2">
      <c r="A56" s="325"/>
      <c r="B56" s="141"/>
      <c r="C56" s="104"/>
      <c r="D56" s="48"/>
      <c r="E56" s="102"/>
      <c r="F56" s="310" t="str">
        <f t="shared" si="0"/>
        <v/>
      </c>
    </row>
    <row r="57" spans="1:6" s="211" customFormat="1" ht="15.95" customHeight="1" x14ac:dyDescent="0.2">
      <c r="A57" s="325"/>
      <c r="B57" s="48"/>
      <c r="C57" s="144"/>
      <c r="D57" s="53"/>
      <c r="E57" s="102"/>
      <c r="F57" s="310" t="str">
        <f t="shared" si="0"/>
        <v/>
      </c>
    </row>
    <row r="58" spans="1:6" s="211" customFormat="1" ht="15.95" customHeight="1" x14ac:dyDescent="0.2">
      <c r="A58" s="325"/>
      <c r="B58" s="48"/>
      <c r="C58" s="114"/>
      <c r="D58" s="48"/>
      <c r="E58" s="102"/>
      <c r="F58" s="310" t="str">
        <f t="shared" si="0"/>
        <v/>
      </c>
    </row>
    <row r="59" spans="1:6" s="211" customFormat="1" ht="15.95" customHeight="1" x14ac:dyDescent="0.2">
      <c r="A59" s="100"/>
      <c r="B59" s="114"/>
      <c r="C59" s="114"/>
      <c r="D59" s="114"/>
      <c r="E59" s="102"/>
      <c r="F59" s="310" t="str">
        <f t="shared" si="0"/>
        <v/>
      </c>
    </row>
    <row r="60" spans="1:6" s="211" customFormat="1" ht="17.100000000000001" customHeight="1" x14ac:dyDescent="0.2">
      <c r="A60" s="312"/>
      <c r="B60" s="313" t="s">
        <v>1125</v>
      </c>
      <c r="C60" s="314">
        <v>1</v>
      </c>
      <c r="D60" s="313"/>
      <c r="E60" s="315" t="s">
        <v>730</v>
      </c>
      <c r="F60" s="316" t="str">
        <f>IF(SUM(F7:F59)=0,"",SUM(F7:F59))</f>
        <v/>
      </c>
    </row>
    <row r="61" spans="1:6" s="211" customFormat="1" ht="26.1" customHeight="1" x14ac:dyDescent="0.35">
      <c r="A61" s="298" t="str">
        <f>A1</f>
        <v>The Almonry, High Street, Battle</v>
      </c>
      <c r="B61" s="75"/>
      <c r="C61" s="75"/>
      <c r="D61" s="75"/>
      <c r="E61" s="75"/>
      <c r="F61" s="299"/>
    </row>
    <row r="62" spans="1:6" s="211" customFormat="1" ht="30.75" customHeight="1" x14ac:dyDescent="0.35">
      <c r="A62" s="300" t="str">
        <f>A2</f>
        <v>Tender Pricing Schedule</v>
      </c>
      <c r="B62" s="213"/>
      <c r="C62" s="213"/>
      <c r="D62" s="213"/>
      <c r="E62" s="213"/>
      <c r="F62" s="301"/>
    </row>
    <row r="63" spans="1:6" s="211" customFormat="1" ht="12.75" customHeight="1" x14ac:dyDescent="0.25">
      <c r="A63" s="302"/>
      <c r="B63" s="214"/>
      <c r="C63" s="214"/>
      <c r="D63" s="214"/>
      <c r="E63" s="214"/>
      <c r="F63" s="303"/>
    </row>
    <row r="64" spans="1:6" s="211" customFormat="1" ht="12.75" customHeight="1" x14ac:dyDescent="0.25">
      <c r="A64" s="304" t="s">
        <v>22</v>
      </c>
      <c r="B64" s="215"/>
      <c r="C64" s="215"/>
      <c r="D64" s="215"/>
      <c r="E64" s="215"/>
      <c r="F64" s="305"/>
    </row>
    <row r="65" spans="1:6" s="211" customFormat="1" ht="12.75" customHeight="1" x14ac:dyDescent="0.2">
      <c r="A65" s="306" t="s">
        <v>1</v>
      </c>
      <c r="B65" s="216" t="s">
        <v>23</v>
      </c>
      <c r="C65" s="217" t="s">
        <v>24</v>
      </c>
      <c r="D65" s="217" t="s">
        <v>25</v>
      </c>
      <c r="E65" s="217" t="s">
        <v>26</v>
      </c>
      <c r="F65" s="307" t="s">
        <v>27</v>
      </c>
    </row>
    <row r="66" spans="1:6" s="211" customFormat="1" ht="12.75" customHeight="1" x14ac:dyDescent="0.2">
      <c r="A66" s="308"/>
      <c r="B66" s="218"/>
      <c r="C66" s="219"/>
      <c r="D66" s="219"/>
      <c r="E66" s="219"/>
      <c r="F66" s="309"/>
    </row>
    <row r="67" spans="1:6" s="211" customFormat="1" ht="12.75" customHeight="1" x14ac:dyDescent="0.2">
      <c r="A67" s="436"/>
      <c r="B67" s="448" t="s">
        <v>215</v>
      </c>
      <c r="C67" s="441"/>
      <c r="D67" s="437"/>
      <c r="E67" s="102"/>
      <c r="F67" s="310" t="str">
        <f t="shared" ref="F67:F133" si="1">IF(C67*E67=0,"",C67*E67)</f>
        <v/>
      </c>
    </row>
    <row r="68" spans="1:6" s="211" customFormat="1" ht="12.75" customHeight="1" x14ac:dyDescent="0.2">
      <c r="A68" s="442"/>
      <c r="B68" s="448" t="s">
        <v>216</v>
      </c>
      <c r="C68" s="441"/>
      <c r="D68" s="441"/>
      <c r="E68" s="102"/>
      <c r="F68" s="310" t="str">
        <f t="shared" si="1"/>
        <v/>
      </c>
    </row>
    <row r="69" spans="1:6" s="211" customFormat="1" ht="12.75" customHeight="1" x14ac:dyDescent="0.2">
      <c r="A69" s="436"/>
      <c r="B69" s="448" t="s">
        <v>218</v>
      </c>
      <c r="C69" s="441"/>
      <c r="D69" s="437"/>
      <c r="E69" s="102"/>
      <c r="F69" s="310" t="str">
        <f t="shared" si="1"/>
        <v/>
      </c>
    </row>
    <row r="70" spans="1:6" s="211" customFormat="1" ht="12.75" customHeight="1" x14ac:dyDescent="0.2">
      <c r="A70" s="442"/>
      <c r="B70" s="448" t="s">
        <v>999</v>
      </c>
      <c r="C70" s="441"/>
      <c r="D70" s="441"/>
      <c r="E70" s="125"/>
      <c r="F70" s="310" t="str">
        <f t="shared" si="1"/>
        <v/>
      </c>
    </row>
    <row r="71" spans="1:6" s="211" customFormat="1" ht="12.75" customHeight="1" x14ac:dyDescent="0.2">
      <c r="A71" s="436"/>
      <c r="B71" s="448" t="s">
        <v>219</v>
      </c>
      <c r="C71" s="441"/>
      <c r="D71" s="437"/>
      <c r="E71" s="125"/>
      <c r="F71" s="310" t="str">
        <f t="shared" si="1"/>
        <v/>
      </c>
    </row>
    <row r="72" spans="1:6" s="211" customFormat="1" ht="12.75" customHeight="1" x14ac:dyDescent="0.2">
      <c r="A72" s="436"/>
      <c r="B72" s="448" t="s">
        <v>220</v>
      </c>
      <c r="C72" s="441"/>
      <c r="D72" s="437"/>
      <c r="E72" s="125"/>
      <c r="F72" s="310" t="str">
        <f t="shared" si="1"/>
        <v/>
      </c>
    </row>
    <row r="73" spans="1:6" s="211" customFormat="1" ht="12.75" customHeight="1" x14ac:dyDescent="0.2">
      <c r="A73" s="436"/>
      <c r="B73" s="448" t="s">
        <v>221</v>
      </c>
      <c r="C73" s="441"/>
      <c r="D73" s="437"/>
      <c r="E73" s="125"/>
      <c r="F73" s="310" t="str">
        <f t="shared" si="1"/>
        <v/>
      </c>
    </row>
    <row r="74" spans="1:6" s="211" customFormat="1" ht="12.75" customHeight="1" x14ac:dyDescent="0.2">
      <c r="A74" s="442"/>
      <c r="B74" s="448" t="s">
        <v>222</v>
      </c>
      <c r="C74" s="441"/>
      <c r="D74" s="441"/>
      <c r="E74" s="125"/>
      <c r="F74" s="310" t="str">
        <f t="shared" si="1"/>
        <v/>
      </c>
    </row>
    <row r="75" spans="1:6" s="211" customFormat="1" ht="12.75" customHeight="1" x14ac:dyDescent="0.2">
      <c r="A75" s="442" t="s">
        <v>28</v>
      </c>
      <c r="B75" s="437" t="s">
        <v>1117</v>
      </c>
      <c r="C75" s="449">
        <f>ROUND(((20.73+3.7)*30/1000),3)</f>
        <v>0.73299999999999998</v>
      </c>
      <c r="D75" s="441" t="s">
        <v>123</v>
      </c>
      <c r="E75" s="125"/>
      <c r="F75" s="310" t="str">
        <f t="shared" si="1"/>
        <v/>
      </c>
    </row>
    <row r="76" spans="1:6" s="211" customFormat="1" ht="12.75" customHeight="1" x14ac:dyDescent="0.2">
      <c r="A76" s="442" t="s">
        <v>30</v>
      </c>
      <c r="B76" s="441" t="s">
        <v>1118</v>
      </c>
      <c r="C76" s="441">
        <v>4</v>
      </c>
      <c r="D76" s="441" t="s">
        <v>46</v>
      </c>
      <c r="E76" s="125"/>
      <c r="F76" s="310" t="str">
        <f t="shared" si="1"/>
        <v/>
      </c>
    </row>
    <row r="77" spans="1:6" s="211" customFormat="1" ht="12.75" customHeight="1" x14ac:dyDescent="0.2">
      <c r="A77" s="325"/>
      <c r="B77" s="48"/>
      <c r="C77" s="104"/>
      <c r="D77" s="48"/>
      <c r="E77" s="125"/>
      <c r="F77" s="310" t="str">
        <f t="shared" si="1"/>
        <v/>
      </c>
    </row>
    <row r="78" spans="1:6" s="211" customFormat="1" ht="12.75" customHeight="1" x14ac:dyDescent="0.2">
      <c r="A78" s="450"/>
      <c r="B78" s="451" t="s">
        <v>226</v>
      </c>
      <c r="C78" s="452"/>
      <c r="D78" s="453"/>
      <c r="E78" s="125"/>
      <c r="F78" s="310" t="str">
        <f t="shared" si="1"/>
        <v/>
      </c>
    </row>
    <row r="79" spans="1:6" s="211" customFormat="1" ht="12.75" customHeight="1" x14ac:dyDescent="0.2">
      <c r="A79" s="450" t="s">
        <v>32</v>
      </c>
      <c r="B79" s="453" t="s">
        <v>227</v>
      </c>
      <c r="C79" s="454">
        <f>ROUND((($C$54)*0.1),3)</f>
        <v>0</v>
      </c>
      <c r="D79" s="455" t="s">
        <v>123</v>
      </c>
      <c r="E79" s="125"/>
      <c r="F79" s="310" t="str">
        <f t="shared" si="1"/>
        <v/>
      </c>
    </row>
    <row r="80" spans="1:6" s="211" customFormat="1" ht="12.75" customHeight="1" x14ac:dyDescent="0.2">
      <c r="A80" s="450" t="s">
        <v>33</v>
      </c>
      <c r="B80" s="453" t="s">
        <v>1119</v>
      </c>
      <c r="C80" s="441">
        <f>4*C76</f>
        <v>16</v>
      </c>
      <c r="D80" s="453" t="s">
        <v>46</v>
      </c>
      <c r="E80" s="125"/>
      <c r="F80" s="310" t="str">
        <f t="shared" si="1"/>
        <v/>
      </c>
    </row>
    <row r="81" spans="1:6" s="211" customFormat="1" ht="12.75" customHeight="1" x14ac:dyDescent="0.2">
      <c r="A81" s="100"/>
      <c r="B81" s="223"/>
      <c r="C81" s="114"/>
      <c r="D81" s="114"/>
      <c r="E81" s="125"/>
      <c r="F81" s="310" t="str">
        <f t="shared" si="1"/>
        <v/>
      </c>
    </row>
    <row r="82" spans="1:6" s="211" customFormat="1" ht="12.75" customHeight="1" x14ac:dyDescent="0.2">
      <c r="A82" s="456"/>
      <c r="B82" s="451" t="s">
        <v>229</v>
      </c>
      <c r="C82" s="452"/>
      <c r="D82" s="453"/>
      <c r="E82" s="125"/>
      <c r="F82" s="310" t="str">
        <f t="shared" si="1"/>
        <v/>
      </c>
    </row>
    <row r="83" spans="1:6" s="211" customFormat="1" ht="12.75" customHeight="1" x14ac:dyDescent="0.2">
      <c r="A83" s="456" t="s">
        <v>34</v>
      </c>
      <c r="B83" s="453" t="s">
        <v>230</v>
      </c>
      <c r="C83" s="452">
        <v>1</v>
      </c>
      <c r="D83" s="453" t="s">
        <v>62</v>
      </c>
      <c r="E83" s="125"/>
      <c r="F83" s="310" t="str">
        <f t="shared" si="1"/>
        <v/>
      </c>
    </row>
    <row r="84" spans="1:6" s="211" customFormat="1" ht="12.75" customHeight="1" x14ac:dyDescent="0.2">
      <c r="A84" s="326"/>
      <c r="B84" s="48"/>
      <c r="C84" s="104"/>
      <c r="D84" s="48"/>
      <c r="E84" s="125"/>
      <c r="F84" s="310" t="str">
        <f t="shared" si="1"/>
        <v/>
      </c>
    </row>
    <row r="85" spans="1:6" s="211" customFormat="1" ht="12.75" customHeight="1" x14ac:dyDescent="0.2">
      <c r="A85" s="456"/>
      <c r="B85" s="451" t="s">
        <v>231</v>
      </c>
      <c r="C85" s="452"/>
      <c r="D85" s="453"/>
      <c r="E85" s="125"/>
      <c r="F85" s="310" t="str">
        <f t="shared" si="1"/>
        <v/>
      </c>
    </row>
    <row r="86" spans="1:6" s="211" customFormat="1" ht="12.75" customHeight="1" x14ac:dyDescent="0.2">
      <c r="A86" s="456"/>
      <c r="B86" s="457" t="s">
        <v>232</v>
      </c>
      <c r="C86" s="452"/>
      <c r="D86" s="453"/>
      <c r="E86" s="125"/>
      <c r="F86" s="310" t="str">
        <f t="shared" si="1"/>
        <v/>
      </c>
    </row>
    <row r="87" spans="1:6" s="211" customFormat="1" ht="12.75" customHeight="1" x14ac:dyDescent="0.2">
      <c r="A87" s="456"/>
      <c r="B87" s="457" t="s">
        <v>233</v>
      </c>
      <c r="C87" s="452"/>
      <c r="D87" s="453"/>
      <c r="E87" s="125"/>
      <c r="F87" s="310" t="str">
        <f t="shared" si="1"/>
        <v/>
      </c>
    </row>
    <row r="88" spans="1:6" s="211" customFormat="1" ht="12.75" customHeight="1" x14ac:dyDescent="0.2">
      <c r="A88" s="456" t="s">
        <v>35</v>
      </c>
      <c r="B88" s="453" t="s">
        <v>234</v>
      </c>
      <c r="C88" s="452">
        <v>1</v>
      </c>
      <c r="D88" s="453" t="s">
        <v>62</v>
      </c>
      <c r="E88" s="125"/>
      <c r="F88" s="310" t="str">
        <f t="shared" si="1"/>
        <v/>
      </c>
    </row>
    <row r="89" spans="1:6" s="211" customFormat="1" ht="12.75" customHeight="1" x14ac:dyDescent="0.2">
      <c r="A89" s="326"/>
      <c r="B89" s="48"/>
      <c r="C89" s="104"/>
      <c r="D89" s="48"/>
      <c r="E89" s="125"/>
      <c r="F89" s="310" t="str">
        <f t="shared" si="1"/>
        <v/>
      </c>
    </row>
    <row r="90" spans="1:6" s="211" customFormat="1" ht="12.75" customHeight="1" x14ac:dyDescent="0.2">
      <c r="A90" s="456"/>
      <c r="B90" s="451" t="s">
        <v>237</v>
      </c>
      <c r="C90" s="452"/>
      <c r="D90" s="453"/>
      <c r="E90" s="125"/>
      <c r="F90" s="310" t="str">
        <f t="shared" si="1"/>
        <v/>
      </c>
    </row>
    <row r="91" spans="1:6" s="211" customFormat="1" ht="12.75" customHeight="1" x14ac:dyDescent="0.2">
      <c r="A91" s="456" t="s">
        <v>47</v>
      </c>
      <c r="B91" s="453" t="s">
        <v>238</v>
      </c>
      <c r="C91" s="452">
        <v>1</v>
      </c>
      <c r="D91" s="453" t="s">
        <v>62</v>
      </c>
      <c r="E91" s="125"/>
      <c r="F91" s="310" t="str">
        <f t="shared" si="1"/>
        <v/>
      </c>
    </row>
    <row r="92" spans="1:6" s="211" customFormat="1" ht="12.75" customHeight="1" x14ac:dyDescent="0.2">
      <c r="A92" s="326"/>
      <c r="B92" s="48"/>
      <c r="C92" s="104"/>
      <c r="D92" s="48"/>
      <c r="E92" s="125"/>
      <c r="F92" s="310" t="str">
        <f t="shared" si="1"/>
        <v/>
      </c>
    </row>
    <row r="93" spans="1:6" s="211" customFormat="1" ht="12.75" customHeight="1" x14ac:dyDescent="0.2">
      <c r="A93" s="119"/>
      <c r="B93" s="48"/>
      <c r="C93" s="104"/>
      <c r="D93" s="48"/>
      <c r="E93" s="125"/>
      <c r="F93" s="310" t="str">
        <f t="shared" si="1"/>
        <v/>
      </c>
    </row>
    <row r="94" spans="1:6" s="211" customFormat="1" ht="12.75" customHeight="1" x14ac:dyDescent="0.2">
      <c r="A94" s="107"/>
      <c r="B94" s="66"/>
      <c r="C94" s="104"/>
      <c r="D94" s="48"/>
      <c r="E94" s="125"/>
      <c r="F94" s="310" t="str">
        <f t="shared" si="1"/>
        <v/>
      </c>
    </row>
    <row r="95" spans="1:6" s="211" customFormat="1" ht="12.75" customHeight="1" x14ac:dyDescent="0.2">
      <c r="A95" s="106"/>
      <c r="B95" s="48"/>
      <c r="C95" s="48"/>
      <c r="D95" s="47"/>
      <c r="E95" s="125"/>
      <c r="F95" s="310" t="str">
        <f t="shared" si="1"/>
        <v/>
      </c>
    </row>
    <row r="96" spans="1:6" s="211" customFormat="1" ht="12.75" customHeight="1" x14ac:dyDescent="0.2">
      <c r="A96" s="100"/>
      <c r="B96" s="223"/>
      <c r="C96" s="114"/>
      <c r="D96" s="114"/>
      <c r="E96" s="125"/>
      <c r="F96" s="310" t="str">
        <f t="shared" si="1"/>
        <v/>
      </c>
    </row>
    <row r="97" spans="1:6" s="211" customFormat="1" ht="12.75" customHeight="1" x14ac:dyDescent="0.2">
      <c r="A97" s="100"/>
      <c r="B97" s="228"/>
      <c r="C97" s="114"/>
      <c r="D97" s="114"/>
      <c r="E97" s="125"/>
      <c r="F97" s="310" t="str">
        <f t="shared" si="1"/>
        <v/>
      </c>
    </row>
    <row r="98" spans="1:6" s="211" customFormat="1" ht="12.75" customHeight="1" x14ac:dyDescent="0.2">
      <c r="A98" s="100"/>
      <c r="B98" s="228"/>
      <c r="C98" s="114"/>
      <c r="D98" s="114"/>
      <c r="E98" s="125"/>
      <c r="F98" s="310" t="str">
        <f t="shared" si="1"/>
        <v/>
      </c>
    </row>
    <row r="99" spans="1:6" s="211" customFormat="1" ht="12.75" customHeight="1" x14ac:dyDescent="0.2">
      <c r="A99" s="100"/>
      <c r="B99" s="228"/>
      <c r="C99" s="114"/>
      <c r="D99" s="114"/>
      <c r="E99" s="125"/>
      <c r="F99" s="310" t="str">
        <f t="shared" si="1"/>
        <v/>
      </c>
    </row>
    <row r="100" spans="1:6" s="211" customFormat="1" ht="12.75" customHeight="1" x14ac:dyDescent="0.2">
      <c r="A100" s="311"/>
      <c r="B100" s="223"/>
      <c r="C100" s="114"/>
      <c r="D100" s="223"/>
      <c r="E100" s="125"/>
      <c r="F100" s="310" t="str">
        <f t="shared" si="1"/>
        <v/>
      </c>
    </row>
    <row r="101" spans="1:6" s="211" customFormat="1" ht="12.75" customHeight="1" x14ac:dyDescent="0.2">
      <c r="A101" s="100"/>
      <c r="B101" s="114"/>
      <c r="C101" s="114"/>
      <c r="D101" s="114"/>
      <c r="E101" s="125"/>
      <c r="F101" s="310" t="str">
        <f t="shared" si="1"/>
        <v/>
      </c>
    </row>
    <row r="102" spans="1:6" s="211" customFormat="1" ht="12.75" customHeight="1" x14ac:dyDescent="0.2">
      <c r="A102" s="100"/>
      <c r="B102" s="101"/>
      <c r="C102" s="114"/>
      <c r="D102" s="114"/>
      <c r="E102" s="125"/>
      <c r="F102" s="310" t="str">
        <f t="shared" si="1"/>
        <v/>
      </c>
    </row>
    <row r="103" spans="1:6" s="211" customFormat="1" ht="12.75" customHeight="1" x14ac:dyDescent="0.2">
      <c r="A103" s="100"/>
      <c r="B103" s="101"/>
      <c r="C103" s="101"/>
      <c r="D103" s="101"/>
      <c r="E103" s="125"/>
      <c r="F103" s="310" t="str">
        <f t="shared" si="1"/>
        <v/>
      </c>
    </row>
    <row r="104" spans="1:6" s="211" customFormat="1" ht="12.75" customHeight="1" x14ac:dyDescent="0.2">
      <c r="A104" s="100"/>
      <c r="B104" s="101"/>
      <c r="C104" s="101"/>
      <c r="D104" s="101"/>
      <c r="E104" s="125"/>
      <c r="F104" s="310" t="str">
        <f t="shared" si="1"/>
        <v/>
      </c>
    </row>
    <row r="105" spans="1:6" s="211" customFormat="1" ht="12.75" customHeight="1" x14ac:dyDescent="0.2">
      <c r="A105" s="100"/>
      <c r="B105" s="101"/>
      <c r="C105" s="101"/>
      <c r="D105" s="101"/>
      <c r="E105" s="125"/>
      <c r="F105" s="310" t="str">
        <f t="shared" si="1"/>
        <v/>
      </c>
    </row>
    <row r="106" spans="1:6" s="211" customFormat="1" ht="12.75" customHeight="1" x14ac:dyDescent="0.2">
      <c r="A106" s="100"/>
      <c r="B106" s="101"/>
      <c r="C106" s="101"/>
      <c r="D106" s="101"/>
      <c r="E106" s="125"/>
      <c r="F106" s="310" t="str">
        <f t="shared" si="1"/>
        <v/>
      </c>
    </row>
    <row r="107" spans="1:6" s="211" customFormat="1" ht="12.75" customHeight="1" x14ac:dyDescent="0.2">
      <c r="A107" s="100"/>
      <c r="B107" s="101"/>
      <c r="C107" s="101"/>
      <c r="D107" s="101"/>
      <c r="E107" s="125"/>
      <c r="F107" s="310" t="str">
        <f t="shared" si="1"/>
        <v/>
      </c>
    </row>
    <row r="108" spans="1:6" s="211" customFormat="1" ht="12.75" customHeight="1" x14ac:dyDescent="0.2">
      <c r="A108" s="100"/>
      <c r="B108" s="101"/>
      <c r="C108" s="101"/>
      <c r="D108" s="101"/>
      <c r="E108" s="125"/>
      <c r="F108" s="310" t="str">
        <f t="shared" si="1"/>
        <v/>
      </c>
    </row>
    <row r="109" spans="1:6" s="211" customFormat="1" ht="12.75" customHeight="1" x14ac:dyDescent="0.2">
      <c r="A109" s="100"/>
      <c r="B109" s="101"/>
      <c r="C109" s="101"/>
      <c r="D109" s="101"/>
      <c r="E109" s="125"/>
      <c r="F109" s="310" t="str">
        <f t="shared" si="1"/>
        <v/>
      </c>
    </row>
    <row r="110" spans="1:6" s="211" customFormat="1" ht="12.75" customHeight="1" x14ac:dyDescent="0.2">
      <c r="A110" s="100"/>
      <c r="B110" s="101"/>
      <c r="C110" s="101"/>
      <c r="D110" s="101"/>
      <c r="E110" s="125"/>
      <c r="F110" s="310" t="str">
        <f t="shared" si="1"/>
        <v/>
      </c>
    </row>
    <row r="111" spans="1:6" s="211" customFormat="1" ht="12.75" customHeight="1" x14ac:dyDescent="0.2">
      <c r="A111" s="100"/>
      <c r="B111" s="101"/>
      <c r="C111" s="101"/>
      <c r="D111" s="101"/>
      <c r="E111" s="125"/>
      <c r="F111" s="310" t="str">
        <f t="shared" si="1"/>
        <v/>
      </c>
    </row>
    <row r="112" spans="1:6" s="211" customFormat="1" ht="12.75" customHeight="1" x14ac:dyDescent="0.2">
      <c r="A112" s="100"/>
      <c r="B112" s="101"/>
      <c r="C112" s="101"/>
      <c r="D112" s="101"/>
      <c r="E112" s="125"/>
      <c r="F112" s="310" t="str">
        <f t="shared" si="1"/>
        <v/>
      </c>
    </row>
    <row r="113" spans="1:239" ht="12.75" customHeight="1" x14ac:dyDescent="0.2">
      <c r="A113" s="100"/>
      <c r="B113" s="101"/>
      <c r="C113" s="101"/>
      <c r="D113" s="101"/>
      <c r="E113" s="125"/>
      <c r="F113" s="310" t="str">
        <f t="shared" si="1"/>
        <v/>
      </c>
    </row>
    <row r="114" spans="1:239" ht="12.75" customHeight="1" x14ac:dyDescent="0.2">
      <c r="A114" s="100"/>
      <c r="B114" s="228"/>
      <c r="C114" s="114"/>
      <c r="D114" s="114"/>
      <c r="E114" s="125"/>
      <c r="F114" s="310" t="str">
        <f t="shared" si="1"/>
        <v/>
      </c>
    </row>
    <row r="115" spans="1:239" ht="12.75" customHeight="1" x14ac:dyDescent="0.2">
      <c r="A115" s="100"/>
      <c r="B115" s="228"/>
      <c r="C115" s="114"/>
      <c r="D115" s="114"/>
      <c r="E115" s="125"/>
      <c r="F115" s="310" t="str">
        <f t="shared" si="1"/>
        <v/>
      </c>
    </row>
    <row r="116" spans="1:239" ht="12.75" customHeight="1" x14ac:dyDescent="0.2">
      <c r="A116" s="311"/>
      <c r="B116" s="223"/>
      <c r="C116" s="114"/>
      <c r="D116" s="223"/>
      <c r="E116" s="125"/>
      <c r="F116" s="310" t="str">
        <f t="shared" si="1"/>
        <v/>
      </c>
    </row>
    <row r="117" spans="1:239" ht="12.75" customHeight="1" x14ac:dyDescent="0.2">
      <c r="A117" s="100"/>
      <c r="B117" s="114"/>
      <c r="C117" s="114"/>
      <c r="D117" s="114"/>
      <c r="E117" s="125"/>
      <c r="F117" s="310" t="str">
        <f t="shared" si="1"/>
        <v/>
      </c>
    </row>
    <row r="118" spans="1:239" ht="12.75" customHeight="1" x14ac:dyDescent="0.2">
      <c r="A118" s="100"/>
      <c r="B118" s="101"/>
      <c r="C118" s="114"/>
      <c r="D118" s="114"/>
      <c r="E118" s="125"/>
      <c r="F118" s="310" t="str">
        <f t="shared" si="1"/>
        <v/>
      </c>
    </row>
    <row r="119" spans="1:239" ht="12.75" customHeight="1" x14ac:dyDescent="0.2">
      <c r="A119" s="100"/>
      <c r="B119" s="101"/>
      <c r="C119" s="101"/>
      <c r="D119" s="101"/>
      <c r="E119" s="102"/>
      <c r="F119" s="310" t="str">
        <f t="shared" si="1"/>
        <v/>
      </c>
    </row>
    <row r="120" spans="1:239" ht="15.95" customHeight="1" x14ac:dyDescent="0.2">
      <c r="A120" s="100"/>
      <c r="B120" s="101"/>
      <c r="C120" s="101"/>
      <c r="D120" s="101"/>
      <c r="E120" s="102"/>
      <c r="F120" s="310" t="str">
        <f t="shared" si="1"/>
        <v/>
      </c>
      <c r="HE120" s="212"/>
      <c r="HF120" s="212"/>
      <c r="HG120" s="212"/>
      <c r="HH120" s="212"/>
      <c r="HI120" s="212"/>
      <c r="HJ120" s="212"/>
      <c r="HK120" s="212"/>
      <c r="HL120" s="212"/>
      <c r="HM120" s="212"/>
      <c r="HN120" s="212"/>
      <c r="HO120" s="212"/>
      <c r="HP120" s="212"/>
      <c r="HQ120" s="212"/>
      <c r="HR120" s="212"/>
      <c r="HS120" s="212"/>
      <c r="HT120" s="212"/>
      <c r="HU120" s="212"/>
      <c r="HV120" s="212"/>
      <c r="HW120" s="212"/>
      <c r="HX120" s="212"/>
      <c r="HY120" s="212"/>
      <c r="HZ120" s="212"/>
      <c r="IA120" s="212"/>
      <c r="IB120" s="212"/>
      <c r="IC120" s="212"/>
      <c r="ID120" s="212"/>
      <c r="IE120" s="212"/>
    </row>
    <row r="121" spans="1:239" ht="12.75" customHeight="1" x14ac:dyDescent="0.2">
      <c r="A121" s="100"/>
      <c r="B121" s="101"/>
      <c r="C121" s="101"/>
      <c r="D121" s="101"/>
      <c r="E121" s="102"/>
      <c r="F121" s="310" t="str">
        <f t="shared" si="1"/>
        <v/>
      </c>
    </row>
    <row r="122" spans="1:239" ht="12.75" customHeight="1" x14ac:dyDescent="0.2">
      <c r="A122" s="100"/>
      <c r="B122" s="101"/>
      <c r="C122" s="101"/>
      <c r="D122" s="101"/>
      <c r="E122" s="102"/>
      <c r="F122" s="310" t="str">
        <f t="shared" si="1"/>
        <v/>
      </c>
    </row>
    <row r="123" spans="1:239" ht="12.75" customHeight="1" x14ac:dyDescent="0.2">
      <c r="A123" s="100"/>
      <c r="B123" s="101"/>
      <c r="C123" s="101"/>
      <c r="D123" s="101"/>
      <c r="E123" s="102"/>
      <c r="F123" s="310" t="str">
        <f t="shared" si="1"/>
        <v/>
      </c>
    </row>
    <row r="124" spans="1:239" ht="12.75" customHeight="1" x14ac:dyDescent="0.2">
      <c r="A124" s="100"/>
      <c r="B124" s="101"/>
      <c r="C124" s="101"/>
      <c r="D124" s="101"/>
      <c r="E124" s="102"/>
      <c r="F124" s="310" t="str">
        <f t="shared" si="1"/>
        <v/>
      </c>
    </row>
    <row r="125" spans="1:239" ht="12.75" customHeight="1" x14ac:dyDescent="0.2">
      <c r="A125" s="100"/>
      <c r="B125" s="101"/>
      <c r="C125" s="101"/>
      <c r="D125" s="101"/>
      <c r="E125" s="102"/>
      <c r="F125" s="310" t="str">
        <f t="shared" si="1"/>
        <v/>
      </c>
    </row>
    <row r="126" spans="1:239" ht="12.75" customHeight="1" x14ac:dyDescent="0.2">
      <c r="A126" s="100"/>
      <c r="B126" s="101"/>
      <c r="C126" s="101"/>
      <c r="D126" s="101"/>
      <c r="E126" s="102"/>
      <c r="F126" s="310" t="str">
        <f t="shared" si="1"/>
        <v/>
      </c>
    </row>
    <row r="127" spans="1:239" ht="12.75" customHeight="1" x14ac:dyDescent="0.2">
      <c r="A127" s="100"/>
      <c r="B127" s="101"/>
      <c r="C127" s="101"/>
      <c r="D127" s="101"/>
      <c r="E127" s="102"/>
      <c r="F127" s="310" t="str">
        <f t="shared" si="1"/>
        <v/>
      </c>
    </row>
    <row r="128" spans="1:239" ht="12.75" customHeight="1" x14ac:dyDescent="0.2">
      <c r="A128" s="100"/>
      <c r="B128" s="101"/>
      <c r="C128" s="101"/>
      <c r="D128" s="101"/>
      <c r="E128" s="102"/>
      <c r="F128" s="310" t="str">
        <f t="shared" si="1"/>
        <v/>
      </c>
    </row>
    <row r="129" spans="1:6" s="211" customFormat="1" ht="12.75" customHeight="1" x14ac:dyDescent="0.2">
      <c r="A129" s="100"/>
      <c r="B129" s="101"/>
      <c r="C129" s="101"/>
      <c r="D129" s="101"/>
      <c r="E129" s="102"/>
      <c r="F129" s="310" t="str">
        <f t="shared" si="1"/>
        <v/>
      </c>
    </row>
    <row r="130" spans="1:6" s="211" customFormat="1" ht="12.75" customHeight="1" x14ac:dyDescent="0.2">
      <c r="A130" s="100"/>
      <c r="B130" s="101"/>
      <c r="C130" s="101"/>
      <c r="D130" s="101"/>
      <c r="E130" s="102"/>
      <c r="F130" s="310" t="str">
        <f t="shared" si="1"/>
        <v/>
      </c>
    </row>
    <row r="131" spans="1:6" s="211" customFormat="1" ht="12.75" customHeight="1" x14ac:dyDescent="0.2">
      <c r="A131" s="100"/>
      <c r="B131" s="101"/>
      <c r="C131" s="101"/>
      <c r="D131" s="101"/>
      <c r="E131" s="102"/>
      <c r="F131" s="310" t="str">
        <f t="shared" si="1"/>
        <v/>
      </c>
    </row>
    <row r="132" spans="1:6" s="211" customFormat="1" ht="12.75" customHeight="1" x14ac:dyDescent="0.2">
      <c r="A132" s="100"/>
      <c r="B132" s="101"/>
      <c r="C132" s="101"/>
      <c r="D132" s="101"/>
      <c r="E132" s="102"/>
      <c r="F132" s="310" t="str">
        <f t="shared" si="1"/>
        <v/>
      </c>
    </row>
    <row r="133" spans="1:6" s="211" customFormat="1" ht="12.75" customHeight="1" x14ac:dyDescent="0.2">
      <c r="A133" s="100"/>
      <c r="B133" s="101"/>
      <c r="C133" s="101"/>
      <c r="D133" s="101"/>
      <c r="E133" s="102"/>
      <c r="F133" s="310" t="str">
        <f t="shared" si="1"/>
        <v/>
      </c>
    </row>
    <row r="134" spans="1:6" s="211" customFormat="1" ht="12.75" customHeight="1" x14ac:dyDescent="0.2">
      <c r="A134" s="312"/>
      <c r="B134" s="313" t="str">
        <f>$B$60</f>
        <v>Page 15/</v>
      </c>
      <c r="C134" s="314">
        <f>C60+1</f>
        <v>2</v>
      </c>
      <c r="D134" s="313"/>
      <c r="E134" s="315" t="s">
        <v>730</v>
      </c>
      <c r="F134" s="316" t="str">
        <f>IF(SUM(F66:F133)=0,"",SUM(F66:F133))</f>
        <v/>
      </c>
    </row>
    <row r="135" spans="1:6" s="211" customFormat="1" ht="26.1" customHeight="1" x14ac:dyDescent="0.35">
      <c r="A135" s="298" t="str">
        <f>A1</f>
        <v>The Almonry, High Street, Battle</v>
      </c>
      <c r="B135" s="75"/>
      <c r="C135" s="75"/>
      <c r="D135" s="75"/>
      <c r="E135" s="75"/>
      <c r="F135" s="299"/>
    </row>
    <row r="136" spans="1:6" s="211" customFormat="1" ht="30.75" customHeight="1" x14ac:dyDescent="0.35">
      <c r="A136" s="425" t="str">
        <f>A2</f>
        <v>Tender Pricing Schedule</v>
      </c>
      <c r="B136" s="213"/>
      <c r="C136" s="213"/>
      <c r="D136" s="213"/>
      <c r="E136" s="213"/>
      <c r="F136" s="301"/>
    </row>
    <row r="137" spans="1:6" s="211" customFormat="1" ht="9.75" customHeight="1" x14ac:dyDescent="0.25">
      <c r="A137" s="302"/>
      <c r="B137" s="214"/>
      <c r="C137" s="214"/>
      <c r="D137" s="214"/>
      <c r="E137" s="214"/>
      <c r="F137" s="303"/>
    </row>
    <row r="138" spans="1:6" s="211" customFormat="1" ht="16.5" customHeight="1" x14ac:dyDescent="0.25">
      <c r="A138" s="304" t="s">
        <v>22</v>
      </c>
      <c r="B138" s="215"/>
      <c r="C138" s="215"/>
      <c r="D138" s="215"/>
      <c r="E138" s="215"/>
      <c r="F138" s="305"/>
    </row>
    <row r="139" spans="1:6" s="211" customFormat="1" ht="15" customHeight="1" x14ac:dyDescent="0.2">
      <c r="A139" s="306" t="s">
        <v>1</v>
      </c>
      <c r="B139" s="216" t="s">
        <v>23</v>
      </c>
      <c r="C139" s="217" t="s">
        <v>24</v>
      </c>
      <c r="D139" s="217" t="s">
        <v>25</v>
      </c>
      <c r="E139" s="217" t="s">
        <v>26</v>
      </c>
      <c r="F139" s="307" t="s">
        <v>27</v>
      </c>
    </row>
    <row r="140" spans="1:6" s="211" customFormat="1" ht="8.1" customHeight="1" x14ac:dyDescent="0.2">
      <c r="A140" s="308"/>
      <c r="B140" s="218"/>
      <c r="C140" s="219"/>
      <c r="D140" s="219"/>
      <c r="E140" s="219"/>
      <c r="F140" s="309"/>
    </row>
    <row r="141" spans="1:6" s="211" customFormat="1" ht="15.95" customHeight="1" x14ac:dyDescent="0.2">
      <c r="A141" s="100"/>
      <c r="B141" s="226" t="s">
        <v>1064</v>
      </c>
      <c r="C141" s="114"/>
      <c r="D141" s="114"/>
      <c r="E141" s="102"/>
      <c r="F141" s="310" t="str">
        <f>IF(C141*E141=0,"",C141*E141)</f>
        <v/>
      </c>
    </row>
    <row r="142" spans="1:6" s="211" customFormat="1" ht="15.95" customHeight="1" x14ac:dyDescent="0.2">
      <c r="A142" s="100"/>
      <c r="B142" s="114"/>
      <c r="C142" s="114"/>
      <c r="D142" s="114"/>
      <c r="E142" s="102"/>
      <c r="F142" s="310" t="str">
        <f t="shared" ref="F142:F193" si="2">IF(C142*E142=0,"",C142*E142)</f>
        <v/>
      </c>
    </row>
    <row r="143" spans="1:6" s="211" customFormat="1" ht="15.95" customHeight="1" x14ac:dyDescent="0.2">
      <c r="A143" s="100"/>
      <c r="B143" s="114" t="s">
        <v>1126</v>
      </c>
      <c r="C143" s="114"/>
      <c r="D143" s="114"/>
      <c r="E143" s="102"/>
      <c r="F143" s="310" t="str">
        <f>IF(C143*E143=0,"",C143*E143)</f>
        <v/>
      </c>
    </row>
    <row r="144" spans="1:6" s="211" customFormat="1" ht="15.95" customHeight="1" x14ac:dyDescent="0.2">
      <c r="A144" s="100"/>
      <c r="B144" s="114"/>
      <c r="C144" s="114"/>
      <c r="D144" s="114"/>
      <c r="E144" s="102"/>
      <c r="F144" s="310" t="str">
        <f t="shared" si="2"/>
        <v/>
      </c>
    </row>
    <row r="145" spans="1:6" s="211" customFormat="1" ht="15.95" customHeight="1" x14ac:dyDescent="0.2">
      <c r="A145" s="100"/>
      <c r="B145" s="114" t="s">
        <v>1127</v>
      </c>
      <c r="C145" s="114"/>
      <c r="D145" s="114"/>
      <c r="E145" s="102"/>
      <c r="F145" s="310" t="str">
        <f t="shared" si="2"/>
        <v/>
      </c>
    </row>
    <row r="146" spans="1:6" s="211" customFormat="1" ht="15.95" customHeight="1" x14ac:dyDescent="0.2">
      <c r="A146" s="100"/>
      <c r="B146" s="114"/>
      <c r="C146" s="114"/>
      <c r="D146" s="114"/>
      <c r="E146" s="102"/>
      <c r="F146" s="310" t="str">
        <f t="shared" si="2"/>
        <v/>
      </c>
    </row>
    <row r="147" spans="1:6" s="211" customFormat="1" ht="15.95" customHeight="1" x14ac:dyDescent="0.2">
      <c r="A147" s="100"/>
      <c r="B147" s="114"/>
      <c r="C147" s="114"/>
      <c r="D147" s="114"/>
      <c r="E147" s="102"/>
      <c r="F147" s="310" t="str">
        <f t="shared" si="2"/>
        <v/>
      </c>
    </row>
    <row r="148" spans="1:6" s="211" customFormat="1" ht="15.95" customHeight="1" x14ac:dyDescent="0.2">
      <c r="A148" s="100"/>
      <c r="B148" s="114"/>
      <c r="C148" s="114"/>
      <c r="D148" s="114"/>
      <c r="E148" s="102"/>
      <c r="F148" s="310" t="str">
        <f t="shared" si="2"/>
        <v/>
      </c>
    </row>
    <row r="149" spans="1:6" s="211" customFormat="1" ht="15.95" customHeight="1" x14ac:dyDescent="0.2">
      <c r="A149" s="100"/>
      <c r="B149" s="114"/>
      <c r="C149" s="114"/>
      <c r="D149" s="114"/>
      <c r="E149" s="102"/>
      <c r="F149" s="310" t="str">
        <f t="shared" si="2"/>
        <v/>
      </c>
    </row>
    <row r="150" spans="1:6" s="211" customFormat="1" ht="15.95" customHeight="1" x14ac:dyDescent="0.2">
      <c r="A150" s="100"/>
      <c r="B150" s="114"/>
      <c r="C150" s="114"/>
      <c r="D150" s="114"/>
      <c r="E150" s="102"/>
      <c r="F150" s="310" t="str">
        <f t="shared" si="2"/>
        <v/>
      </c>
    </row>
    <row r="151" spans="1:6" s="211" customFormat="1" ht="15.95" customHeight="1" x14ac:dyDescent="0.2">
      <c r="A151" s="100"/>
      <c r="B151" s="114"/>
      <c r="C151" s="114"/>
      <c r="D151" s="114"/>
      <c r="E151" s="102"/>
      <c r="F151" s="310" t="str">
        <f t="shared" si="2"/>
        <v/>
      </c>
    </row>
    <row r="152" spans="1:6" s="211" customFormat="1" ht="15.95" customHeight="1" x14ac:dyDescent="0.2">
      <c r="A152" s="100"/>
      <c r="B152" s="114"/>
      <c r="C152" s="114"/>
      <c r="D152" s="114"/>
      <c r="E152" s="102"/>
      <c r="F152" s="310" t="str">
        <f t="shared" si="2"/>
        <v/>
      </c>
    </row>
    <row r="153" spans="1:6" s="211" customFormat="1" ht="15.95" customHeight="1" x14ac:dyDescent="0.2">
      <c r="A153" s="100"/>
      <c r="B153" s="114"/>
      <c r="C153" s="114"/>
      <c r="D153" s="114"/>
      <c r="E153" s="102"/>
      <c r="F153" s="310" t="str">
        <f t="shared" si="2"/>
        <v/>
      </c>
    </row>
    <row r="154" spans="1:6" s="211" customFormat="1" ht="15.95" customHeight="1" x14ac:dyDescent="0.2">
      <c r="A154" s="100"/>
      <c r="B154" s="114"/>
      <c r="C154" s="114"/>
      <c r="D154" s="114"/>
      <c r="E154" s="102"/>
      <c r="F154" s="310" t="str">
        <f t="shared" si="2"/>
        <v/>
      </c>
    </row>
    <row r="155" spans="1:6" s="211" customFormat="1" ht="15.95" customHeight="1" x14ac:dyDescent="0.2">
      <c r="A155" s="100"/>
      <c r="B155" s="114"/>
      <c r="C155" s="114"/>
      <c r="D155" s="114"/>
      <c r="E155" s="102"/>
      <c r="F155" s="310" t="str">
        <f t="shared" si="2"/>
        <v/>
      </c>
    </row>
    <row r="156" spans="1:6" s="211" customFormat="1" ht="15.95" customHeight="1" x14ac:dyDescent="0.2">
      <c r="A156" s="100"/>
      <c r="B156" s="114"/>
      <c r="C156" s="114"/>
      <c r="D156" s="114"/>
      <c r="E156" s="102"/>
      <c r="F156" s="310" t="str">
        <f t="shared" si="2"/>
        <v/>
      </c>
    </row>
    <row r="157" spans="1:6" s="211" customFormat="1" ht="15.95" customHeight="1" x14ac:dyDescent="0.2">
      <c r="A157" s="100"/>
      <c r="B157" s="114"/>
      <c r="C157" s="114"/>
      <c r="D157" s="114"/>
      <c r="E157" s="102"/>
      <c r="F157" s="310" t="str">
        <f t="shared" si="2"/>
        <v/>
      </c>
    </row>
    <row r="158" spans="1:6" s="211" customFormat="1" ht="15.95" customHeight="1" x14ac:dyDescent="0.2">
      <c r="A158" s="100"/>
      <c r="B158" s="114"/>
      <c r="C158" s="114"/>
      <c r="D158" s="114"/>
      <c r="E158" s="102"/>
      <c r="F158" s="310" t="str">
        <f t="shared" si="2"/>
        <v/>
      </c>
    </row>
    <row r="159" spans="1:6" s="211" customFormat="1" ht="15.95" customHeight="1" x14ac:dyDescent="0.2">
      <c r="A159" s="100"/>
      <c r="B159" s="114"/>
      <c r="C159" s="114"/>
      <c r="D159" s="114"/>
      <c r="E159" s="102"/>
      <c r="F159" s="310" t="str">
        <f t="shared" si="2"/>
        <v/>
      </c>
    </row>
    <row r="160" spans="1:6" s="211" customFormat="1" ht="15.95" customHeight="1" x14ac:dyDescent="0.2">
      <c r="A160" s="100"/>
      <c r="B160" s="114"/>
      <c r="C160" s="114"/>
      <c r="D160" s="114"/>
      <c r="E160" s="102"/>
      <c r="F160" s="310" t="str">
        <f t="shared" si="2"/>
        <v/>
      </c>
    </row>
    <row r="161" spans="1:6" s="211" customFormat="1" ht="15.95" customHeight="1" x14ac:dyDescent="0.2">
      <c r="A161" s="100"/>
      <c r="B161" s="114"/>
      <c r="C161" s="114"/>
      <c r="D161" s="114"/>
      <c r="E161" s="102"/>
      <c r="F161" s="310" t="str">
        <f t="shared" si="2"/>
        <v/>
      </c>
    </row>
    <row r="162" spans="1:6" s="211" customFormat="1" ht="15.95" customHeight="1" x14ac:dyDescent="0.2">
      <c r="A162" s="100"/>
      <c r="B162" s="114"/>
      <c r="C162" s="114"/>
      <c r="D162" s="114"/>
      <c r="E162" s="102"/>
      <c r="F162" s="310" t="str">
        <f t="shared" si="2"/>
        <v/>
      </c>
    </row>
    <row r="163" spans="1:6" s="211" customFormat="1" ht="15.95" customHeight="1" x14ac:dyDescent="0.2">
      <c r="A163" s="100"/>
      <c r="B163" s="114"/>
      <c r="C163" s="114"/>
      <c r="D163" s="114"/>
      <c r="E163" s="102"/>
      <c r="F163" s="310" t="str">
        <f t="shared" si="2"/>
        <v/>
      </c>
    </row>
    <row r="164" spans="1:6" s="211" customFormat="1" ht="15.95" customHeight="1" x14ac:dyDescent="0.2">
      <c r="A164" s="100"/>
      <c r="B164" s="114"/>
      <c r="C164" s="114"/>
      <c r="D164" s="114"/>
      <c r="E164" s="102"/>
      <c r="F164" s="310" t="str">
        <f t="shared" si="2"/>
        <v/>
      </c>
    </row>
    <row r="165" spans="1:6" s="211" customFormat="1" ht="15.95" customHeight="1" x14ac:dyDescent="0.2">
      <c r="A165" s="100"/>
      <c r="B165" s="114"/>
      <c r="C165" s="114"/>
      <c r="D165" s="114"/>
      <c r="E165" s="102"/>
      <c r="F165" s="310" t="str">
        <f t="shared" si="2"/>
        <v/>
      </c>
    </row>
    <row r="166" spans="1:6" s="211" customFormat="1" ht="15.95" customHeight="1" x14ac:dyDescent="0.2">
      <c r="A166" s="100"/>
      <c r="B166" s="114"/>
      <c r="C166" s="114"/>
      <c r="D166" s="114"/>
      <c r="E166" s="102"/>
      <c r="F166" s="310" t="str">
        <f t="shared" si="2"/>
        <v/>
      </c>
    </row>
    <row r="167" spans="1:6" s="211" customFormat="1" ht="15.95" customHeight="1" x14ac:dyDescent="0.2">
      <c r="A167" s="100"/>
      <c r="B167" s="114"/>
      <c r="C167" s="114"/>
      <c r="D167" s="114"/>
      <c r="E167" s="102"/>
      <c r="F167" s="310" t="str">
        <f t="shared" si="2"/>
        <v/>
      </c>
    </row>
    <row r="168" spans="1:6" s="211" customFormat="1" ht="15.95" customHeight="1" x14ac:dyDescent="0.2">
      <c r="A168" s="100"/>
      <c r="B168" s="114"/>
      <c r="C168" s="114"/>
      <c r="D168" s="114"/>
      <c r="E168" s="102"/>
      <c r="F168" s="310" t="str">
        <f t="shared" si="2"/>
        <v/>
      </c>
    </row>
    <row r="169" spans="1:6" s="211" customFormat="1" ht="15.95" customHeight="1" x14ac:dyDescent="0.2">
      <c r="A169" s="100"/>
      <c r="B169" s="114"/>
      <c r="C169" s="114"/>
      <c r="D169" s="114"/>
      <c r="E169" s="102"/>
      <c r="F169" s="310" t="str">
        <f t="shared" si="2"/>
        <v/>
      </c>
    </row>
    <row r="170" spans="1:6" s="211" customFormat="1" ht="15.95" customHeight="1" x14ac:dyDescent="0.2">
      <c r="A170" s="100"/>
      <c r="B170" s="114"/>
      <c r="C170" s="114"/>
      <c r="D170" s="114"/>
      <c r="E170" s="102"/>
      <c r="F170" s="310" t="str">
        <f t="shared" si="2"/>
        <v/>
      </c>
    </row>
    <row r="171" spans="1:6" s="211" customFormat="1" ht="15.95" customHeight="1" x14ac:dyDescent="0.2">
      <c r="A171" s="100"/>
      <c r="B171" s="114"/>
      <c r="C171" s="114"/>
      <c r="D171" s="114"/>
      <c r="E171" s="102"/>
      <c r="F171" s="310" t="str">
        <f t="shared" si="2"/>
        <v/>
      </c>
    </row>
    <row r="172" spans="1:6" s="211" customFormat="1" ht="15.95" customHeight="1" x14ac:dyDescent="0.2">
      <c r="A172" s="100"/>
      <c r="B172" s="114"/>
      <c r="C172" s="114"/>
      <c r="D172" s="114"/>
      <c r="E172" s="102"/>
      <c r="F172" s="310" t="str">
        <f t="shared" si="2"/>
        <v/>
      </c>
    </row>
    <row r="173" spans="1:6" s="211" customFormat="1" ht="15.95" customHeight="1" x14ac:dyDescent="0.2">
      <c r="A173" s="100"/>
      <c r="B173" s="114"/>
      <c r="C173" s="114"/>
      <c r="D173" s="114"/>
      <c r="E173" s="102"/>
      <c r="F173" s="310" t="str">
        <f t="shared" si="2"/>
        <v/>
      </c>
    </row>
    <row r="174" spans="1:6" s="211" customFormat="1" ht="15.95" customHeight="1" x14ac:dyDescent="0.2">
      <c r="A174" s="100"/>
      <c r="B174" s="114"/>
      <c r="C174" s="114"/>
      <c r="D174" s="114"/>
      <c r="E174" s="102"/>
      <c r="F174" s="310" t="str">
        <f t="shared" si="2"/>
        <v/>
      </c>
    </row>
    <row r="175" spans="1:6" s="211" customFormat="1" ht="15.95" customHeight="1" x14ac:dyDescent="0.2">
      <c r="A175" s="100"/>
      <c r="B175" s="114"/>
      <c r="C175" s="114"/>
      <c r="D175" s="114"/>
      <c r="E175" s="102"/>
      <c r="F175" s="310" t="str">
        <f t="shared" si="2"/>
        <v/>
      </c>
    </row>
    <row r="176" spans="1:6" s="211" customFormat="1" ht="15.95" customHeight="1" x14ac:dyDescent="0.2">
      <c r="A176" s="100"/>
      <c r="B176" s="114"/>
      <c r="C176" s="114"/>
      <c r="D176" s="114"/>
      <c r="E176" s="102"/>
      <c r="F176" s="310" t="str">
        <f t="shared" si="2"/>
        <v/>
      </c>
    </row>
    <row r="177" spans="1:6" s="211" customFormat="1" ht="15.95" customHeight="1" x14ac:dyDescent="0.2">
      <c r="A177" s="100"/>
      <c r="B177" s="114"/>
      <c r="C177" s="114"/>
      <c r="D177" s="114"/>
      <c r="E177" s="102"/>
      <c r="F177" s="310" t="str">
        <f t="shared" si="2"/>
        <v/>
      </c>
    </row>
    <row r="178" spans="1:6" s="211" customFormat="1" ht="15.95" customHeight="1" x14ac:dyDescent="0.2">
      <c r="A178" s="100"/>
      <c r="B178" s="114"/>
      <c r="C178" s="114"/>
      <c r="D178" s="114"/>
      <c r="E178" s="102"/>
      <c r="F178" s="310" t="str">
        <f t="shared" si="2"/>
        <v/>
      </c>
    </row>
    <row r="179" spans="1:6" s="211" customFormat="1" ht="15.95" customHeight="1" x14ac:dyDescent="0.2">
      <c r="A179" s="100"/>
      <c r="B179" s="114"/>
      <c r="C179" s="114"/>
      <c r="D179" s="114"/>
      <c r="E179" s="102"/>
      <c r="F179" s="310" t="str">
        <f t="shared" si="2"/>
        <v/>
      </c>
    </row>
    <row r="180" spans="1:6" s="211" customFormat="1" ht="15.95" customHeight="1" x14ac:dyDescent="0.2">
      <c r="A180" s="100"/>
      <c r="B180" s="114"/>
      <c r="C180" s="114"/>
      <c r="D180" s="114"/>
      <c r="E180" s="102"/>
      <c r="F180" s="310" t="str">
        <f t="shared" si="2"/>
        <v/>
      </c>
    </row>
    <row r="181" spans="1:6" s="211" customFormat="1" ht="15.95" customHeight="1" x14ac:dyDescent="0.2">
      <c r="A181" s="100"/>
      <c r="B181" s="114"/>
      <c r="C181" s="114"/>
      <c r="D181" s="114"/>
      <c r="E181" s="102"/>
      <c r="F181" s="310" t="str">
        <f t="shared" si="2"/>
        <v/>
      </c>
    </row>
    <row r="182" spans="1:6" s="211" customFormat="1" ht="15.95" customHeight="1" x14ac:dyDescent="0.2">
      <c r="A182" s="100"/>
      <c r="B182" s="114"/>
      <c r="C182" s="114"/>
      <c r="D182" s="114"/>
      <c r="E182" s="102"/>
      <c r="F182" s="310" t="str">
        <f t="shared" si="2"/>
        <v/>
      </c>
    </row>
    <row r="183" spans="1:6" s="211" customFormat="1" ht="15.95" customHeight="1" x14ac:dyDescent="0.2">
      <c r="A183" s="100"/>
      <c r="B183" s="114"/>
      <c r="C183" s="114"/>
      <c r="D183" s="114"/>
      <c r="E183" s="102"/>
      <c r="F183" s="310" t="str">
        <f t="shared" si="2"/>
        <v/>
      </c>
    </row>
    <row r="184" spans="1:6" s="211" customFormat="1" ht="15.95" customHeight="1" x14ac:dyDescent="0.2">
      <c r="A184" s="100"/>
      <c r="B184" s="114"/>
      <c r="C184" s="114"/>
      <c r="D184" s="114"/>
      <c r="E184" s="102"/>
      <c r="F184" s="310" t="str">
        <f t="shared" si="2"/>
        <v/>
      </c>
    </row>
    <row r="185" spans="1:6" s="211" customFormat="1" ht="15.95" customHeight="1" x14ac:dyDescent="0.2">
      <c r="A185" s="100"/>
      <c r="B185" s="114"/>
      <c r="C185" s="114"/>
      <c r="D185" s="114"/>
      <c r="E185" s="102"/>
      <c r="F185" s="310" t="str">
        <f t="shared" si="2"/>
        <v/>
      </c>
    </row>
    <row r="186" spans="1:6" s="211" customFormat="1" ht="15.95" customHeight="1" x14ac:dyDescent="0.2">
      <c r="A186" s="100"/>
      <c r="B186" s="114"/>
      <c r="C186" s="114"/>
      <c r="D186" s="114"/>
      <c r="E186" s="102"/>
      <c r="F186" s="310" t="str">
        <f t="shared" si="2"/>
        <v/>
      </c>
    </row>
    <row r="187" spans="1:6" s="211" customFormat="1" ht="15.95" customHeight="1" x14ac:dyDescent="0.2">
      <c r="A187" s="100"/>
      <c r="B187" s="114"/>
      <c r="C187" s="114"/>
      <c r="D187" s="114"/>
      <c r="E187" s="102"/>
      <c r="F187" s="310" t="str">
        <f t="shared" si="2"/>
        <v/>
      </c>
    </row>
    <row r="188" spans="1:6" s="211" customFormat="1" ht="15.95" customHeight="1" x14ac:dyDescent="0.2">
      <c r="A188" s="100"/>
      <c r="B188" s="114"/>
      <c r="C188" s="114"/>
      <c r="D188" s="114"/>
      <c r="E188" s="102"/>
      <c r="F188" s="310" t="str">
        <f t="shared" si="2"/>
        <v/>
      </c>
    </row>
    <row r="189" spans="1:6" s="211" customFormat="1" ht="15.95" customHeight="1" x14ac:dyDescent="0.2">
      <c r="A189" s="100"/>
      <c r="B189" s="114"/>
      <c r="C189" s="114"/>
      <c r="D189" s="114"/>
      <c r="E189" s="102"/>
      <c r="F189" s="310" t="str">
        <f t="shared" si="2"/>
        <v/>
      </c>
    </row>
    <row r="190" spans="1:6" s="211" customFormat="1" ht="15.95" customHeight="1" x14ac:dyDescent="0.2">
      <c r="A190" s="100"/>
      <c r="B190" s="114"/>
      <c r="C190" s="114"/>
      <c r="D190" s="114"/>
      <c r="E190" s="102"/>
      <c r="F190" s="310" t="str">
        <f t="shared" si="2"/>
        <v/>
      </c>
    </row>
    <row r="191" spans="1:6" s="211" customFormat="1" ht="15.95" customHeight="1" x14ac:dyDescent="0.2">
      <c r="A191" s="100"/>
      <c r="B191" s="114"/>
      <c r="C191" s="114"/>
      <c r="D191" s="114"/>
      <c r="E191" s="102"/>
      <c r="F191" s="310" t="str">
        <f t="shared" si="2"/>
        <v/>
      </c>
    </row>
    <row r="192" spans="1:6" s="211" customFormat="1" ht="15.95" customHeight="1" x14ac:dyDescent="0.2">
      <c r="A192" s="100"/>
      <c r="B192" s="101"/>
      <c r="C192" s="101"/>
      <c r="D192" s="101"/>
      <c r="E192" s="102"/>
      <c r="F192" s="310" t="str">
        <f t="shared" si="2"/>
        <v/>
      </c>
    </row>
    <row r="193" spans="1:6" s="211" customFormat="1" ht="15.95" customHeight="1" x14ac:dyDescent="0.2">
      <c r="A193" s="399"/>
      <c r="B193" s="400"/>
      <c r="C193" s="400"/>
      <c r="D193" s="400"/>
      <c r="E193" s="401"/>
      <c r="F193" s="426" t="str">
        <f t="shared" si="2"/>
        <v/>
      </c>
    </row>
    <row r="194" spans="1:6" s="211" customFormat="1" ht="17.100000000000001" customHeight="1" x14ac:dyDescent="0.2">
      <c r="A194" s="422"/>
      <c r="B194" s="423"/>
      <c r="C194" s="424"/>
      <c r="D194" s="423"/>
      <c r="E194" s="343" t="s">
        <v>731</v>
      </c>
      <c r="F194" s="316" t="str">
        <f>IF(SUM(F141:F193)=0,"",SUM(F141:F193))</f>
        <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1" manualBreakCount="1">
    <brk id="6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20CA-16D2-49CA-A4CE-A23D98555943}">
  <dimension ref="A1:IP172"/>
  <sheetViews>
    <sheetView workbookViewId="0"/>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9" width="6.59765625" style="16" customWidth="1"/>
    <col min="10" max="10" width="8.59765625" style="16" customWidth="1"/>
    <col min="11" max="250" width="6.59765625" style="16" customWidth="1"/>
  </cols>
  <sheetData>
    <row r="1" spans="1:6" ht="29.25" customHeight="1" x14ac:dyDescent="0.35">
      <c r="A1" s="78" t="str">
        <f>Cover!A18</f>
        <v>The Almonry, High Street, Battle</v>
      </c>
      <c r="B1" s="68"/>
      <c r="C1" s="68"/>
      <c r="D1" s="68"/>
      <c r="E1" s="68"/>
      <c r="F1" s="184"/>
    </row>
    <row r="2" spans="1:6" ht="29.25" customHeight="1" x14ac:dyDescent="0.35">
      <c r="A2" s="79" t="str">
        <f>Cover!A10</f>
        <v>Tender Pricing Schedule</v>
      </c>
      <c r="B2" s="58"/>
      <c r="C2" s="58"/>
      <c r="D2" s="58"/>
      <c r="E2" s="58"/>
      <c r="F2" s="185"/>
    </row>
    <row r="3" spans="1:6" ht="9.75" customHeight="1" x14ac:dyDescent="0.25">
      <c r="A3" s="80"/>
      <c r="B3" s="22"/>
      <c r="C3" s="22"/>
      <c r="D3" s="22"/>
      <c r="E3" s="22"/>
      <c r="F3" s="186"/>
    </row>
    <row r="4" spans="1:6" ht="16.5" customHeight="1" x14ac:dyDescent="0.25">
      <c r="A4" s="81" t="s">
        <v>1080</v>
      </c>
      <c r="B4" s="24"/>
      <c r="C4" s="24"/>
      <c r="D4" s="24"/>
      <c r="E4" s="24"/>
      <c r="F4" s="187"/>
    </row>
    <row r="5" spans="1:6" ht="15.95" customHeight="1" x14ac:dyDescent="0.2">
      <c r="A5" s="100"/>
      <c r="B5" s="101"/>
      <c r="C5" s="101"/>
      <c r="D5" s="101"/>
      <c r="E5" s="102"/>
      <c r="F5" s="284"/>
    </row>
    <row r="6" spans="1:6" ht="15.95" customHeight="1" x14ac:dyDescent="0.2">
      <c r="A6" s="100"/>
      <c r="B6" s="224" t="s">
        <v>1013</v>
      </c>
      <c r="C6" s="101"/>
      <c r="D6" s="101"/>
      <c r="E6" s="102"/>
      <c r="F6" s="284"/>
    </row>
    <row r="7" spans="1:6" ht="15.95" customHeight="1" x14ac:dyDescent="0.2">
      <c r="A7" s="100"/>
      <c r="B7" s="101"/>
      <c r="C7" s="101"/>
      <c r="D7" s="101"/>
      <c r="E7" s="102"/>
      <c r="F7" s="284"/>
    </row>
    <row r="8" spans="1:6" ht="15.95" customHeight="1" x14ac:dyDescent="0.2">
      <c r="A8" s="100"/>
      <c r="B8" s="278" t="s">
        <v>1014</v>
      </c>
      <c r="C8" s="101"/>
      <c r="D8" s="101"/>
      <c r="E8" s="102"/>
      <c r="F8" s="284"/>
    </row>
    <row r="9" spans="1:6" ht="15.95" customHeight="1" x14ac:dyDescent="0.2">
      <c r="A9" s="100"/>
      <c r="B9" s="278"/>
      <c r="C9" s="101"/>
      <c r="D9" s="101"/>
      <c r="E9" s="102"/>
      <c r="F9" s="284"/>
    </row>
    <row r="10" spans="1:6" ht="25.5" x14ac:dyDescent="0.2">
      <c r="A10" s="100" t="s">
        <v>28</v>
      </c>
      <c r="B10" s="163" t="s">
        <v>1055</v>
      </c>
      <c r="C10" s="464" t="s">
        <v>1051</v>
      </c>
      <c r="D10" s="465"/>
      <c r="E10" s="102"/>
      <c r="F10" s="285">
        <v>2500</v>
      </c>
    </row>
    <row r="11" spans="1:6" ht="15.95" customHeight="1" x14ac:dyDescent="0.2">
      <c r="A11" s="100"/>
      <c r="B11" s="163"/>
      <c r="C11" s="101"/>
      <c r="D11" s="101"/>
      <c r="E11" s="102"/>
      <c r="F11" s="285"/>
    </row>
    <row r="12" spans="1:6" ht="25.5" x14ac:dyDescent="0.2">
      <c r="A12" s="100" t="s">
        <v>30</v>
      </c>
      <c r="B12" s="163" t="s">
        <v>1015</v>
      </c>
      <c r="C12" s="464" t="s">
        <v>1051</v>
      </c>
      <c r="D12" s="465"/>
      <c r="E12" s="102"/>
      <c r="F12" s="285">
        <v>1500</v>
      </c>
    </row>
    <row r="13" spans="1:6" ht="15.95" customHeight="1" x14ac:dyDescent="0.2">
      <c r="A13" s="100"/>
      <c r="B13" s="163"/>
      <c r="C13" s="101"/>
      <c r="D13" s="101"/>
      <c r="E13" s="102"/>
      <c r="F13" s="285"/>
    </row>
    <row r="14" spans="1:6" ht="15.95" customHeight="1" x14ac:dyDescent="0.2">
      <c r="A14" s="100" t="s">
        <v>32</v>
      </c>
      <c r="B14" s="163" t="s">
        <v>1016</v>
      </c>
      <c r="C14" s="464" t="s">
        <v>1051</v>
      </c>
      <c r="D14" s="465"/>
      <c r="E14" s="102"/>
      <c r="F14" s="285">
        <v>750</v>
      </c>
    </row>
    <row r="15" spans="1:6" ht="15.95" customHeight="1" x14ac:dyDescent="0.2">
      <c r="A15" s="100"/>
      <c r="B15" s="163"/>
      <c r="C15" s="101"/>
      <c r="D15" s="101"/>
      <c r="E15" s="102"/>
      <c r="F15" s="285"/>
    </row>
    <row r="16" spans="1:6" ht="25.5" x14ac:dyDescent="0.2">
      <c r="A16" s="100" t="s">
        <v>33</v>
      </c>
      <c r="B16" s="163" t="s">
        <v>1056</v>
      </c>
      <c r="C16" s="464" t="s">
        <v>1051</v>
      </c>
      <c r="D16" s="465"/>
      <c r="E16" s="102"/>
      <c r="F16" s="285">
        <v>1300</v>
      </c>
    </row>
    <row r="17" spans="1:6" ht="15.95" customHeight="1" x14ac:dyDescent="0.2">
      <c r="A17" s="100"/>
      <c r="B17" s="163"/>
      <c r="C17" s="101"/>
      <c r="D17" s="101"/>
      <c r="E17" s="102"/>
      <c r="F17" s="285"/>
    </row>
    <row r="18" spans="1:6" ht="25.5" x14ac:dyDescent="0.2">
      <c r="A18" s="100" t="s">
        <v>34</v>
      </c>
      <c r="B18" s="163" t="s">
        <v>1017</v>
      </c>
      <c r="C18" s="464" t="s">
        <v>1051</v>
      </c>
      <c r="D18" s="465"/>
      <c r="E18" s="102"/>
      <c r="F18" s="285">
        <v>750</v>
      </c>
    </row>
    <row r="19" spans="1:6" ht="15.95" customHeight="1" x14ac:dyDescent="0.2">
      <c r="A19" s="100"/>
      <c r="B19" s="163"/>
      <c r="C19" s="464"/>
      <c r="D19" s="465"/>
      <c r="E19" s="102"/>
      <c r="F19" s="285"/>
    </row>
    <row r="20" spans="1:6" ht="15.95" customHeight="1" x14ac:dyDescent="0.2">
      <c r="A20" s="100" t="s">
        <v>47</v>
      </c>
      <c r="B20" s="163" t="s">
        <v>1018</v>
      </c>
      <c r="C20" s="464" t="s">
        <v>1051</v>
      </c>
      <c r="D20" s="465"/>
      <c r="E20" s="102"/>
      <c r="F20" s="285">
        <v>750</v>
      </c>
    </row>
    <row r="21" spans="1:6" ht="15.95" customHeight="1" x14ac:dyDescent="0.2">
      <c r="A21" s="100"/>
      <c r="B21" s="163"/>
      <c r="C21" s="101"/>
      <c r="D21" s="101"/>
      <c r="E21" s="102"/>
      <c r="F21" s="285"/>
    </row>
    <row r="22" spans="1:6" ht="15.95" customHeight="1" x14ac:dyDescent="0.2">
      <c r="A22" s="100" t="s">
        <v>36</v>
      </c>
      <c r="B22" s="163" t="s">
        <v>1019</v>
      </c>
      <c r="C22" s="464" t="s">
        <v>1051</v>
      </c>
      <c r="D22" s="465"/>
      <c r="E22" s="102"/>
      <c r="F22" s="286">
        <v>500</v>
      </c>
    </row>
    <row r="23" spans="1:6" ht="15.95" customHeight="1" x14ac:dyDescent="0.2">
      <c r="A23" s="100"/>
      <c r="B23" s="163"/>
      <c r="C23" s="101"/>
      <c r="D23" s="101"/>
      <c r="E23" s="102"/>
      <c r="F23" s="286"/>
    </row>
    <row r="24" spans="1:6" ht="15.95" customHeight="1" x14ac:dyDescent="0.2">
      <c r="A24" s="100" t="s">
        <v>34</v>
      </c>
      <c r="B24" s="163" t="s">
        <v>1020</v>
      </c>
      <c r="C24" s="464" t="s">
        <v>1051</v>
      </c>
      <c r="D24" s="465"/>
      <c r="E24" s="102"/>
      <c r="F24" s="287">
        <v>750</v>
      </c>
    </row>
    <row r="25" spans="1:6" ht="15.95" customHeight="1" x14ac:dyDescent="0.2">
      <c r="A25" s="100"/>
      <c r="B25" s="163"/>
      <c r="C25" s="101"/>
      <c r="D25" s="101"/>
      <c r="E25" s="102"/>
      <c r="F25" s="287"/>
    </row>
    <row r="26" spans="1:6" ht="15.95" customHeight="1" x14ac:dyDescent="0.2">
      <c r="A26" s="100" t="s">
        <v>35</v>
      </c>
      <c r="B26" s="163" t="s">
        <v>1021</v>
      </c>
      <c r="C26" s="464" t="s">
        <v>1051</v>
      </c>
      <c r="D26" s="465"/>
      <c r="E26" s="102"/>
      <c r="F26" s="287">
        <v>250</v>
      </c>
    </row>
    <row r="27" spans="1:6" ht="15.95" customHeight="1" x14ac:dyDescent="0.2">
      <c r="A27" s="100"/>
      <c r="B27" s="163"/>
      <c r="C27" s="101"/>
      <c r="D27" s="101"/>
      <c r="E27" s="102"/>
      <c r="F27" s="287"/>
    </row>
    <row r="28" spans="1:6" ht="15.95" customHeight="1" x14ac:dyDescent="0.2">
      <c r="A28" s="100" t="s">
        <v>47</v>
      </c>
      <c r="B28" s="163" t="s">
        <v>1022</v>
      </c>
      <c r="C28" s="464" t="s">
        <v>1051</v>
      </c>
      <c r="D28" s="465"/>
      <c r="E28" s="102"/>
      <c r="F28" s="287">
        <v>500</v>
      </c>
    </row>
    <row r="29" spans="1:6" ht="15.95" customHeight="1" x14ac:dyDescent="0.2">
      <c r="A29" s="100"/>
      <c r="B29" s="163"/>
      <c r="C29" s="101"/>
      <c r="D29" s="101"/>
      <c r="E29" s="102"/>
      <c r="F29" s="287"/>
    </row>
    <row r="30" spans="1:6" ht="15.95" customHeight="1" x14ac:dyDescent="0.2">
      <c r="A30" s="100" t="s">
        <v>36</v>
      </c>
      <c r="B30" s="163" t="s">
        <v>1023</v>
      </c>
      <c r="C30" s="464" t="s">
        <v>1051</v>
      </c>
      <c r="D30" s="465"/>
      <c r="E30" s="102"/>
      <c r="F30" s="287">
        <v>500</v>
      </c>
    </row>
    <row r="31" spans="1:6" ht="15.95" customHeight="1" x14ac:dyDescent="0.2">
      <c r="A31" s="100"/>
      <c r="B31" s="163"/>
      <c r="C31" s="101"/>
      <c r="D31" s="101"/>
      <c r="E31" s="102"/>
      <c r="F31" s="287"/>
    </row>
    <row r="32" spans="1:6" ht="15.95" customHeight="1" x14ac:dyDescent="0.2">
      <c r="A32" s="100" t="s">
        <v>37</v>
      </c>
      <c r="B32" s="163" t="s">
        <v>1024</v>
      </c>
      <c r="C32" s="464" t="s">
        <v>1051</v>
      </c>
      <c r="D32" s="465"/>
      <c r="E32" s="102"/>
      <c r="F32" s="287">
        <v>500</v>
      </c>
    </row>
    <row r="33" spans="1:6" ht="15.95" customHeight="1" x14ac:dyDescent="0.2">
      <c r="A33" s="100"/>
      <c r="B33" s="163"/>
      <c r="C33" s="101"/>
      <c r="D33" s="101"/>
      <c r="E33" s="102"/>
      <c r="F33" s="288"/>
    </row>
    <row r="34" spans="1:6" ht="15.95" customHeight="1" x14ac:dyDescent="0.2">
      <c r="A34" s="100" t="s">
        <v>38</v>
      </c>
      <c r="B34" s="163" t="s">
        <v>1025</v>
      </c>
      <c r="C34" s="464" t="s">
        <v>1051</v>
      </c>
      <c r="D34" s="465"/>
      <c r="E34" s="102"/>
      <c r="F34" s="288">
        <v>500</v>
      </c>
    </row>
    <row r="35" spans="1:6" ht="15.95" customHeight="1" x14ac:dyDescent="0.2">
      <c r="A35" s="100"/>
      <c r="B35" s="163"/>
      <c r="C35" s="101"/>
      <c r="D35" s="101"/>
      <c r="E35" s="102"/>
      <c r="F35" s="288"/>
    </row>
    <row r="36" spans="1:6" ht="15.95" customHeight="1" x14ac:dyDescent="0.2">
      <c r="A36" s="100" t="s">
        <v>39</v>
      </c>
      <c r="B36" s="163" t="s">
        <v>1026</v>
      </c>
      <c r="C36" s="464" t="s">
        <v>1051</v>
      </c>
      <c r="D36" s="465"/>
      <c r="E36" s="102"/>
      <c r="F36" s="287">
        <v>200</v>
      </c>
    </row>
    <row r="37" spans="1:6" ht="15.95" customHeight="1" x14ac:dyDescent="0.2">
      <c r="A37" s="100"/>
      <c r="B37" s="163"/>
      <c r="C37" s="101"/>
      <c r="D37" s="101"/>
      <c r="E37" s="102"/>
      <c r="F37" s="287"/>
    </row>
    <row r="38" spans="1:6" ht="25.5" x14ac:dyDescent="0.2">
      <c r="A38" s="100" t="s">
        <v>48</v>
      </c>
      <c r="B38" s="163" t="s">
        <v>1027</v>
      </c>
      <c r="C38" s="464" t="s">
        <v>1051</v>
      </c>
      <c r="D38" s="465"/>
      <c r="E38" s="102"/>
      <c r="F38" s="287">
        <v>1500</v>
      </c>
    </row>
    <row r="39" spans="1:6" ht="15.95" customHeight="1" x14ac:dyDescent="0.2">
      <c r="A39" s="100"/>
      <c r="B39" s="163"/>
      <c r="C39" s="101"/>
      <c r="D39" s="101"/>
      <c r="E39" s="102"/>
      <c r="F39" s="287"/>
    </row>
    <row r="40" spans="1:6" ht="15.95" customHeight="1" x14ac:dyDescent="0.2">
      <c r="A40" s="100" t="s">
        <v>49</v>
      </c>
      <c r="B40" s="163" t="s">
        <v>1028</v>
      </c>
      <c r="C40" s="464" t="s">
        <v>1051</v>
      </c>
      <c r="D40" s="465"/>
      <c r="E40" s="102"/>
      <c r="F40" s="287">
        <v>1500</v>
      </c>
    </row>
    <row r="41" spans="1:6" ht="15.95" customHeight="1" x14ac:dyDescent="0.2">
      <c r="A41" s="100"/>
      <c r="B41" s="163"/>
      <c r="C41" s="101"/>
      <c r="D41" s="101"/>
      <c r="E41" s="102"/>
      <c r="F41" s="288"/>
    </row>
    <row r="42" spans="1:6" ht="15.95" customHeight="1" x14ac:dyDescent="0.2">
      <c r="A42" s="100" t="s">
        <v>51</v>
      </c>
      <c r="B42" s="163" t="s">
        <v>1029</v>
      </c>
      <c r="C42" s="464" t="s">
        <v>1051</v>
      </c>
      <c r="D42" s="465"/>
      <c r="E42" s="102"/>
      <c r="F42" s="288">
        <v>500</v>
      </c>
    </row>
    <row r="43" spans="1:6" ht="15.95" customHeight="1" x14ac:dyDescent="0.2">
      <c r="A43" s="100"/>
      <c r="B43" s="163"/>
      <c r="C43" s="101"/>
      <c r="D43" s="101"/>
      <c r="E43" s="102"/>
      <c r="F43" s="288"/>
    </row>
    <row r="44" spans="1:6" ht="15.95" customHeight="1" x14ac:dyDescent="0.2">
      <c r="A44" s="100" t="s">
        <v>50</v>
      </c>
      <c r="B44" s="163" t="s">
        <v>1030</v>
      </c>
      <c r="C44" s="464" t="s">
        <v>1051</v>
      </c>
      <c r="D44" s="465"/>
      <c r="E44" s="102"/>
      <c r="F44" s="288">
        <v>500</v>
      </c>
    </row>
    <row r="45" spans="1:6" ht="15.95" customHeight="1" x14ac:dyDescent="0.2">
      <c r="A45" s="100"/>
      <c r="B45" s="163"/>
      <c r="C45" s="101"/>
      <c r="D45" s="101"/>
      <c r="E45" s="102"/>
      <c r="F45" s="288"/>
    </row>
    <row r="46" spans="1:6" ht="15.95" customHeight="1" x14ac:dyDescent="0.2">
      <c r="A46" s="100" t="s">
        <v>137</v>
      </c>
      <c r="B46" s="163" t="s">
        <v>1031</v>
      </c>
      <c r="C46" s="464" t="s">
        <v>1051</v>
      </c>
      <c r="D46" s="465"/>
      <c r="E46" s="102"/>
      <c r="F46" s="288">
        <v>250</v>
      </c>
    </row>
    <row r="47" spans="1:6" ht="15.95" customHeight="1" x14ac:dyDescent="0.2">
      <c r="A47" s="100"/>
      <c r="B47" s="163"/>
      <c r="C47" s="101"/>
      <c r="D47" s="101"/>
      <c r="E47" s="102"/>
      <c r="F47" s="288"/>
    </row>
    <row r="48" spans="1:6" ht="15.95" customHeight="1" x14ac:dyDescent="0.2">
      <c r="A48" s="100" t="s">
        <v>271</v>
      </c>
      <c r="B48" s="163" t="s">
        <v>1032</v>
      </c>
      <c r="C48" s="464" t="s">
        <v>1051</v>
      </c>
      <c r="D48" s="465"/>
      <c r="E48" s="102"/>
      <c r="F48" s="288">
        <v>500</v>
      </c>
    </row>
    <row r="49" spans="1:9" ht="15.95" customHeight="1" x14ac:dyDescent="0.2">
      <c r="A49" s="100"/>
      <c r="B49" s="163"/>
      <c r="C49" s="101"/>
      <c r="D49" s="101"/>
      <c r="E49" s="102"/>
      <c r="F49" s="288"/>
    </row>
    <row r="50" spans="1:9" ht="15.95" customHeight="1" x14ac:dyDescent="0.2">
      <c r="A50" s="100" t="s">
        <v>272</v>
      </c>
      <c r="B50" s="163" t="s">
        <v>1033</v>
      </c>
      <c r="C50" s="464" t="s">
        <v>1051</v>
      </c>
      <c r="D50" s="465"/>
      <c r="E50" s="102"/>
      <c r="F50" s="288">
        <v>750</v>
      </c>
    </row>
    <row r="51" spans="1:9" ht="15.95" customHeight="1" x14ac:dyDescent="0.2">
      <c r="A51" s="100"/>
      <c r="B51" s="163"/>
      <c r="C51" s="101"/>
      <c r="D51" s="101"/>
      <c r="E51" s="102"/>
      <c r="F51" s="288"/>
    </row>
    <row r="52" spans="1:9" ht="25.5" x14ac:dyDescent="0.2">
      <c r="A52" s="100" t="s">
        <v>175</v>
      </c>
      <c r="B52" s="163" t="s">
        <v>1034</v>
      </c>
      <c r="C52" s="464" t="s">
        <v>1051</v>
      </c>
      <c r="D52" s="465"/>
      <c r="E52" s="102"/>
      <c r="F52" s="288">
        <v>1200</v>
      </c>
    </row>
    <row r="53" spans="1:9" ht="15.95" customHeight="1" x14ac:dyDescent="0.2">
      <c r="A53" s="100"/>
      <c r="B53" s="163"/>
      <c r="C53" s="464"/>
      <c r="D53" s="465"/>
      <c r="E53" s="102"/>
      <c r="F53" s="288"/>
    </row>
    <row r="54" spans="1:9" ht="15.95" customHeight="1" x14ac:dyDescent="0.2">
      <c r="A54" s="100" t="s">
        <v>278</v>
      </c>
      <c r="B54" s="163" t="s">
        <v>1035</v>
      </c>
      <c r="C54" s="464" t="s">
        <v>1051</v>
      </c>
      <c r="D54" s="465"/>
      <c r="E54" s="102"/>
      <c r="F54" s="288">
        <v>350</v>
      </c>
    </row>
    <row r="55" spans="1:9" ht="17.100000000000001" customHeight="1" x14ac:dyDescent="0.2">
      <c r="A55" s="91"/>
      <c r="B55" s="92" t="s">
        <v>1078</v>
      </c>
      <c r="C55" s="93"/>
      <c r="D55" s="92"/>
      <c r="E55" s="94" t="s">
        <v>730</v>
      </c>
      <c r="F55" s="76">
        <f>SUM(F7:F54)</f>
        <v>18300</v>
      </c>
      <c r="I55" s="99"/>
    </row>
    <row r="56" spans="1:9" ht="29.25" customHeight="1" x14ac:dyDescent="0.35">
      <c r="A56" s="156" t="str">
        <f>A1</f>
        <v>The Almonry, High Street, Battle</v>
      </c>
      <c r="B56" s="68"/>
      <c r="C56" s="68"/>
      <c r="D56" s="68"/>
      <c r="E56" s="68"/>
      <c r="F56" s="184"/>
    </row>
    <row r="57" spans="1:9" ht="29.25" customHeight="1" x14ac:dyDescent="0.35">
      <c r="A57" s="403" t="str">
        <f>A2</f>
        <v>Tender Pricing Schedule</v>
      </c>
      <c r="B57" s="58"/>
      <c r="C57" s="58"/>
      <c r="D57" s="58"/>
      <c r="E57" s="58"/>
      <c r="F57" s="185"/>
    </row>
    <row r="58" spans="1:9" ht="9.75" customHeight="1" x14ac:dyDescent="0.25">
      <c r="A58" s="80"/>
      <c r="B58" s="22"/>
      <c r="C58" s="22"/>
      <c r="D58" s="22"/>
      <c r="E58" s="22"/>
      <c r="F58" s="186"/>
    </row>
    <row r="59" spans="1:9" ht="16.5" customHeight="1" x14ac:dyDescent="0.25">
      <c r="A59" s="81" t="str">
        <f>A4</f>
        <v>GROUP ELEMENT 12: Provisional Sums</v>
      </c>
      <c r="B59" s="24"/>
      <c r="C59" s="24"/>
      <c r="D59" s="24"/>
      <c r="E59" s="24"/>
      <c r="F59" s="187"/>
    </row>
    <row r="60" spans="1:9" ht="15" customHeight="1" x14ac:dyDescent="0.2">
      <c r="A60" s="82" t="s">
        <v>1</v>
      </c>
      <c r="B60" s="19" t="s">
        <v>23</v>
      </c>
      <c r="C60" s="20" t="s">
        <v>24</v>
      </c>
      <c r="D60" s="20" t="s">
        <v>25</v>
      </c>
      <c r="E60" s="20" t="s">
        <v>26</v>
      </c>
      <c r="F60" s="188"/>
    </row>
    <row r="61" spans="1:9" ht="15" x14ac:dyDescent="0.2">
      <c r="A61" s="100"/>
      <c r="B61" s="163"/>
      <c r="C61" s="281"/>
      <c r="D61" s="282"/>
      <c r="E61" s="102"/>
      <c r="F61" s="288"/>
    </row>
    <row r="62" spans="1:9" ht="15.95" customHeight="1" x14ac:dyDescent="0.2">
      <c r="A62" s="100"/>
      <c r="B62" s="283" t="s">
        <v>1054</v>
      </c>
      <c r="C62" s="101"/>
      <c r="D62" s="101"/>
      <c r="E62" s="102"/>
      <c r="F62" s="288"/>
    </row>
    <row r="63" spans="1:9" ht="15.95" customHeight="1" x14ac:dyDescent="0.2">
      <c r="A63" s="100"/>
      <c r="B63" s="163"/>
      <c r="C63" s="101"/>
      <c r="D63" s="101"/>
      <c r="E63" s="102"/>
      <c r="F63" s="288"/>
    </row>
    <row r="64" spans="1:9" ht="15.95" customHeight="1" x14ac:dyDescent="0.2">
      <c r="A64" s="100" t="s">
        <v>28</v>
      </c>
      <c r="B64" s="163" t="s">
        <v>1036</v>
      </c>
      <c r="C64" s="464" t="s">
        <v>1051</v>
      </c>
      <c r="D64" s="465"/>
      <c r="E64" s="102"/>
      <c r="F64" s="288">
        <v>750</v>
      </c>
    </row>
    <row r="65" spans="1:6" ht="15.95" customHeight="1" x14ac:dyDescent="0.2">
      <c r="A65" s="100"/>
      <c r="B65" s="163"/>
      <c r="C65" s="101"/>
      <c r="D65" s="101"/>
      <c r="E65" s="102"/>
      <c r="F65" s="288"/>
    </row>
    <row r="66" spans="1:6" ht="15.95" customHeight="1" x14ac:dyDescent="0.2">
      <c r="A66" s="100" t="s">
        <v>30</v>
      </c>
      <c r="B66" s="163" t="s">
        <v>1037</v>
      </c>
      <c r="C66" s="464" t="s">
        <v>1051</v>
      </c>
      <c r="D66" s="465"/>
      <c r="E66" s="102"/>
      <c r="F66" s="288">
        <v>2000</v>
      </c>
    </row>
    <row r="67" spans="1:6" ht="15.95" customHeight="1" x14ac:dyDescent="0.2">
      <c r="A67" s="100"/>
      <c r="B67" s="163"/>
      <c r="C67" s="101"/>
      <c r="D67" s="101"/>
      <c r="E67" s="102"/>
      <c r="F67" s="288"/>
    </row>
    <row r="68" spans="1:6" ht="25.5" x14ac:dyDescent="0.2">
      <c r="A68" s="100" t="s">
        <v>32</v>
      </c>
      <c r="B68" s="163" t="s">
        <v>1038</v>
      </c>
      <c r="C68" s="464" t="s">
        <v>1051</v>
      </c>
      <c r="D68" s="465"/>
      <c r="E68" s="102"/>
      <c r="F68" s="288">
        <v>1000</v>
      </c>
    </row>
    <row r="69" spans="1:6" ht="15.95" customHeight="1" x14ac:dyDescent="0.2">
      <c r="A69" s="100"/>
      <c r="B69" s="163"/>
      <c r="C69" s="101"/>
      <c r="D69" s="101"/>
      <c r="E69" s="102"/>
      <c r="F69" s="288"/>
    </row>
    <row r="70" spans="1:6" ht="15.95" customHeight="1" x14ac:dyDescent="0.2">
      <c r="A70" s="100" t="s">
        <v>33</v>
      </c>
      <c r="B70" s="163" t="s">
        <v>1039</v>
      </c>
      <c r="C70" s="464" t="s">
        <v>1051</v>
      </c>
      <c r="D70" s="465"/>
      <c r="E70" s="102"/>
      <c r="F70" s="288">
        <v>1000</v>
      </c>
    </row>
    <row r="71" spans="1:6" ht="15.95" customHeight="1" x14ac:dyDescent="0.2">
      <c r="A71" s="100"/>
      <c r="B71" s="163"/>
      <c r="C71" s="101"/>
      <c r="D71" s="101"/>
      <c r="E71" s="102"/>
      <c r="F71" s="288"/>
    </row>
    <row r="72" spans="1:6" ht="15.95" customHeight="1" x14ac:dyDescent="0.2">
      <c r="A72" s="100" t="s">
        <v>35</v>
      </c>
      <c r="B72" s="163" t="s">
        <v>1040</v>
      </c>
      <c r="C72" s="464" t="s">
        <v>1051</v>
      </c>
      <c r="D72" s="465"/>
      <c r="E72" s="102"/>
      <c r="F72" s="288">
        <v>1000</v>
      </c>
    </row>
    <row r="73" spans="1:6" ht="15.95" customHeight="1" x14ac:dyDescent="0.2">
      <c r="A73" s="100"/>
      <c r="B73" s="163"/>
      <c r="C73" s="279"/>
      <c r="D73" s="280"/>
      <c r="E73" s="102"/>
      <c r="F73" s="288"/>
    </row>
    <row r="74" spans="1:6" ht="15.95" customHeight="1" x14ac:dyDescent="0.2">
      <c r="A74" s="100" t="s">
        <v>47</v>
      </c>
      <c r="B74" s="163" t="s">
        <v>1041</v>
      </c>
      <c r="C74" s="464" t="s">
        <v>1051</v>
      </c>
      <c r="D74" s="465"/>
      <c r="E74" s="102"/>
      <c r="F74" s="288">
        <v>1500</v>
      </c>
    </row>
    <row r="75" spans="1:6" ht="15.95" customHeight="1" x14ac:dyDescent="0.2">
      <c r="A75" s="100"/>
      <c r="B75" s="163"/>
      <c r="C75" s="281"/>
      <c r="D75" s="282"/>
      <c r="E75" s="102"/>
      <c r="F75" s="288"/>
    </row>
    <row r="76" spans="1:6" ht="15.95" customHeight="1" x14ac:dyDescent="0.2">
      <c r="A76" s="100" t="s">
        <v>36</v>
      </c>
      <c r="B76" s="163" t="s">
        <v>1042</v>
      </c>
      <c r="C76" s="464" t="s">
        <v>1051</v>
      </c>
      <c r="D76" s="465"/>
      <c r="E76" s="102"/>
      <c r="F76" s="288">
        <v>5000</v>
      </c>
    </row>
    <row r="77" spans="1:6" ht="15.95" customHeight="1" x14ac:dyDescent="0.2">
      <c r="A77" s="100"/>
      <c r="B77" s="163"/>
      <c r="C77" s="281"/>
      <c r="D77" s="282"/>
      <c r="E77" s="102"/>
      <c r="F77" s="288"/>
    </row>
    <row r="78" spans="1:6" ht="15.95" customHeight="1" x14ac:dyDescent="0.2">
      <c r="A78" s="100" t="s">
        <v>37</v>
      </c>
      <c r="B78" s="163" t="s">
        <v>1043</v>
      </c>
      <c r="C78" s="464" t="s">
        <v>1051</v>
      </c>
      <c r="D78" s="465"/>
      <c r="E78" s="102"/>
      <c r="F78" s="288">
        <v>500</v>
      </c>
    </row>
    <row r="79" spans="1:6" ht="15.75" customHeight="1" x14ac:dyDescent="0.2">
      <c r="A79" s="100"/>
      <c r="B79" s="278"/>
      <c r="C79" s="464"/>
      <c r="D79" s="465"/>
      <c r="E79" s="102"/>
      <c r="F79" s="288"/>
    </row>
    <row r="80" spans="1:6" ht="15.95" customHeight="1" x14ac:dyDescent="0.2">
      <c r="A80" s="100"/>
      <c r="B80" s="283" t="s">
        <v>1044</v>
      </c>
      <c r="C80" s="114"/>
      <c r="D80" s="113"/>
      <c r="E80" s="102"/>
      <c r="F80" s="287"/>
    </row>
    <row r="81" spans="1:6" ht="15.95" customHeight="1" x14ac:dyDescent="0.2">
      <c r="A81" s="100"/>
      <c r="B81" s="278"/>
      <c r="C81" s="114"/>
      <c r="D81" s="113"/>
      <c r="E81" s="102"/>
      <c r="F81" s="287"/>
    </row>
    <row r="82" spans="1:6" ht="15.95" customHeight="1" x14ac:dyDescent="0.2">
      <c r="A82" s="100"/>
      <c r="B82" s="278" t="s">
        <v>1045</v>
      </c>
      <c r="C82" s="114"/>
      <c r="D82" s="113"/>
      <c r="E82" s="102"/>
      <c r="F82" s="287"/>
    </row>
    <row r="83" spans="1:6" ht="15.95" customHeight="1" x14ac:dyDescent="0.2">
      <c r="A83" s="100"/>
      <c r="B83" s="278"/>
      <c r="C83" s="114"/>
      <c r="D83" s="114"/>
      <c r="E83" s="102"/>
      <c r="F83" s="287"/>
    </row>
    <row r="84" spans="1:6" ht="15.95" customHeight="1" x14ac:dyDescent="0.2">
      <c r="A84" s="100" t="s">
        <v>38</v>
      </c>
      <c r="B84" s="163" t="s">
        <v>1046</v>
      </c>
      <c r="C84" s="464"/>
      <c r="D84" s="465"/>
      <c r="E84" s="102"/>
      <c r="F84" s="289" t="s">
        <v>1052</v>
      </c>
    </row>
    <row r="85" spans="1:6" ht="15.95" customHeight="1" x14ac:dyDescent="0.2">
      <c r="A85" s="100"/>
      <c r="B85" s="163"/>
      <c r="C85" s="114"/>
      <c r="D85" s="113"/>
      <c r="E85" s="102"/>
      <c r="F85" s="287"/>
    </row>
    <row r="86" spans="1:6" ht="15.95" customHeight="1" x14ac:dyDescent="0.2">
      <c r="A86" s="100" t="s">
        <v>39</v>
      </c>
      <c r="B86" s="163" t="s">
        <v>1047</v>
      </c>
      <c r="C86" s="464"/>
      <c r="D86" s="465"/>
      <c r="E86" s="102"/>
      <c r="F86" s="289" t="s">
        <v>1052</v>
      </c>
    </row>
    <row r="87" spans="1:6" ht="15.95" customHeight="1" x14ac:dyDescent="0.2">
      <c r="A87" s="100"/>
      <c r="B87" s="163"/>
      <c r="C87" s="114"/>
      <c r="D87" s="113"/>
      <c r="E87" s="102"/>
      <c r="F87" s="289"/>
    </row>
    <row r="88" spans="1:6" ht="15.95" customHeight="1" x14ac:dyDescent="0.2">
      <c r="A88" s="100" t="s">
        <v>48</v>
      </c>
      <c r="B88" s="163" t="s">
        <v>1048</v>
      </c>
      <c r="C88" s="464"/>
      <c r="D88" s="465"/>
      <c r="E88" s="102"/>
      <c r="F88" s="289" t="s">
        <v>1052</v>
      </c>
    </row>
    <row r="89" spans="1:6" ht="15.95" customHeight="1" x14ac:dyDescent="0.2">
      <c r="A89" s="100"/>
      <c r="B89" s="163"/>
      <c r="C89" s="114"/>
      <c r="D89" s="113"/>
      <c r="E89" s="102"/>
      <c r="F89" s="287"/>
    </row>
    <row r="90" spans="1:6" ht="15.95" customHeight="1" x14ac:dyDescent="0.2">
      <c r="A90" s="100" t="s">
        <v>49</v>
      </c>
      <c r="B90" s="163" t="s">
        <v>1049</v>
      </c>
      <c r="C90" s="464"/>
      <c r="D90" s="465"/>
      <c r="E90" s="102"/>
      <c r="F90" s="289" t="s">
        <v>1052</v>
      </c>
    </row>
    <row r="91" spans="1:6" ht="15.95" customHeight="1" x14ac:dyDescent="0.2">
      <c r="A91" s="100"/>
      <c r="B91" s="163"/>
      <c r="C91" s="114"/>
      <c r="D91" s="113"/>
      <c r="E91" s="102"/>
      <c r="F91" s="287"/>
    </row>
    <row r="92" spans="1:6" ht="15.95" customHeight="1" x14ac:dyDescent="0.2">
      <c r="A92" s="100" t="s">
        <v>51</v>
      </c>
      <c r="B92" s="163" t="s">
        <v>1050</v>
      </c>
      <c r="C92" s="464"/>
      <c r="D92" s="465"/>
      <c r="E92" s="102"/>
      <c r="F92" s="289" t="s">
        <v>1052</v>
      </c>
    </row>
    <row r="93" spans="1:6" ht="15.95" customHeight="1" x14ac:dyDescent="0.2">
      <c r="A93" s="100"/>
      <c r="B93" s="101"/>
      <c r="C93" s="101"/>
      <c r="D93" s="101"/>
      <c r="E93" s="102"/>
      <c r="F93" s="284"/>
    </row>
    <row r="94" spans="1:6" ht="15.95" customHeight="1" x14ac:dyDescent="0.2">
      <c r="A94" s="100" t="s">
        <v>50</v>
      </c>
      <c r="B94" s="161" t="s">
        <v>1053</v>
      </c>
      <c r="C94" s="101"/>
      <c r="D94" s="101"/>
      <c r="E94" s="102"/>
      <c r="F94" s="289" t="s">
        <v>1052</v>
      </c>
    </row>
    <row r="95" spans="1:6" ht="15.95" customHeight="1" x14ac:dyDescent="0.2">
      <c r="A95" s="100"/>
      <c r="B95" s="101"/>
      <c r="C95" s="101"/>
      <c r="D95" s="101"/>
      <c r="E95" s="102"/>
      <c r="F95" s="284"/>
    </row>
    <row r="96" spans="1:6" ht="15.95" customHeight="1" x14ac:dyDescent="0.2">
      <c r="A96" s="100"/>
      <c r="B96" s="101"/>
      <c r="C96" s="101"/>
      <c r="D96" s="101"/>
      <c r="E96" s="102"/>
      <c r="F96" s="284"/>
    </row>
    <row r="97" spans="1:6" ht="15.95" customHeight="1" x14ac:dyDescent="0.2">
      <c r="A97" s="100"/>
      <c r="B97" s="101"/>
      <c r="C97" s="101"/>
      <c r="D97" s="101"/>
      <c r="E97" s="102"/>
      <c r="F97" s="284"/>
    </row>
    <row r="98" spans="1:6" ht="15.95" customHeight="1" x14ac:dyDescent="0.2">
      <c r="A98" s="100"/>
      <c r="B98" s="101"/>
      <c r="C98" s="101"/>
      <c r="D98" s="101"/>
      <c r="E98" s="102"/>
      <c r="F98" s="284"/>
    </row>
    <row r="99" spans="1:6" ht="15.95" customHeight="1" x14ac:dyDescent="0.2">
      <c r="A99" s="100"/>
      <c r="B99" s="101"/>
      <c r="C99" s="101"/>
      <c r="D99" s="101"/>
      <c r="E99" s="102"/>
      <c r="F99" s="284"/>
    </row>
    <row r="100" spans="1:6" ht="15.95" customHeight="1" x14ac:dyDescent="0.2">
      <c r="A100" s="100"/>
      <c r="B100" s="101"/>
      <c r="C100" s="101"/>
      <c r="D100" s="101"/>
      <c r="E100" s="102"/>
      <c r="F100" s="284"/>
    </row>
    <row r="101" spans="1:6" ht="15.95" customHeight="1" x14ac:dyDescent="0.2">
      <c r="A101" s="100"/>
      <c r="B101" s="101"/>
      <c r="C101" s="101"/>
      <c r="D101" s="101"/>
      <c r="E101" s="102"/>
      <c r="F101" s="284"/>
    </row>
    <row r="102" spans="1:6" ht="15.95" customHeight="1" x14ac:dyDescent="0.2">
      <c r="A102" s="100"/>
      <c r="B102" s="101"/>
      <c r="C102" s="101"/>
      <c r="D102" s="101"/>
      <c r="E102" s="102"/>
      <c r="F102" s="284"/>
    </row>
    <row r="103" spans="1:6" ht="15.95" customHeight="1" x14ac:dyDescent="0.2">
      <c r="A103" s="100"/>
      <c r="B103" s="101"/>
      <c r="C103" s="101"/>
      <c r="D103" s="101"/>
      <c r="E103" s="102"/>
      <c r="F103" s="284"/>
    </row>
    <row r="104" spans="1:6" ht="15.95" customHeight="1" x14ac:dyDescent="0.2">
      <c r="A104" s="100"/>
      <c r="B104" s="101"/>
      <c r="C104" s="101"/>
      <c r="D104" s="101"/>
      <c r="E104" s="102"/>
      <c r="F104" s="284"/>
    </row>
    <row r="105" spans="1:6" ht="15.95" customHeight="1" x14ac:dyDescent="0.2">
      <c r="A105" s="100"/>
      <c r="B105" s="101"/>
      <c r="C105" s="101"/>
      <c r="D105" s="101"/>
      <c r="E105" s="102"/>
      <c r="F105" s="284"/>
    </row>
    <row r="106" spans="1:6" ht="15.95" customHeight="1" x14ac:dyDescent="0.2">
      <c r="A106" s="100"/>
      <c r="B106" s="101"/>
      <c r="C106" s="101"/>
      <c r="D106" s="101"/>
      <c r="E106" s="102"/>
      <c r="F106" s="284"/>
    </row>
    <row r="107" spans="1:6" ht="15.95" customHeight="1" x14ac:dyDescent="0.2">
      <c r="A107" s="100"/>
      <c r="B107" s="101"/>
      <c r="C107" s="101"/>
      <c r="D107" s="101"/>
      <c r="E107" s="102"/>
      <c r="F107" s="284"/>
    </row>
    <row r="108" spans="1:6" ht="15.95" customHeight="1" x14ac:dyDescent="0.2">
      <c r="A108" s="100"/>
      <c r="B108" s="101"/>
      <c r="C108" s="101"/>
      <c r="D108" s="101"/>
      <c r="E108" s="102"/>
      <c r="F108" s="284"/>
    </row>
    <row r="109" spans="1:6" ht="15.95" customHeight="1" x14ac:dyDescent="0.2">
      <c r="A109" s="100"/>
      <c r="B109" s="161"/>
      <c r="C109" s="101"/>
      <c r="D109" s="101"/>
      <c r="E109" s="102"/>
      <c r="F109" s="284"/>
    </row>
    <row r="110" spans="1:6" ht="15.95" customHeight="1" x14ac:dyDescent="0.2">
      <c r="A110" s="100"/>
      <c r="B110" s="101"/>
      <c r="C110" s="101"/>
      <c r="D110" s="101"/>
      <c r="E110" s="102"/>
      <c r="F110" s="284"/>
    </row>
    <row r="111" spans="1:6" ht="15.95" customHeight="1" x14ac:dyDescent="0.2">
      <c r="A111" s="100"/>
      <c r="B111" s="161"/>
      <c r="C111" s="101"/>
      <c r="D111" s="101"/>
      <c r="E111" s="102"/>
      <c r="F111" s="284"/>
    </row>
    <row r="112" spans="1:6" ht="15.95" customHeight="1" x14ac:dyDescent="0.2">
      <c r="A112" s="100"/>
      <c r="B112" s="161"/>
      <c r="C112" s="101"/>
      <c r="D112" s="101"/>
      <c r="E112" s="102"/>
      <c r="F112" s="284"/>
    </row>
    <row r="113" spans="1:9" ht="17.100000000000001" customHeight="1" x14ac:dyDescent="0.2">
      <c r="A113" s="91"/>
      <c r="B113" s="92" t="s">
        <v>1079</v>
      </c>
      <c r="C113" s="93"/>
      <c r="D113" s="92"/>
      <c r="E113" s="94" t="s">
        <v>730</v>
      </c>
      <c r="F113" s="76">
        <f>SUM(F61:F111)</f>
        <v>12750</v>
      </c>
      <c r="I113" s="99"/>
    </row>
    <row r="114" spans="1:9" ht="29.25" customHeight="1" x14ac:dyDescent="0.35">
      <c r="A114" s="78" t="str">
        <f>A1</f>
        <v>The Almonry, High Street, Battle</v>
      </c>
      <c r="B114" s="68"/>
      <c r="C114" s="68"/>
      <c r="D114" s="68"/>
      <c r="E114" s="68"/>
      <c r="F114" s="184"/>
    </row>
    <row r="115" spans="1:9" ht="29.25" customHeight="1" x14ac:dyDescent="0.35">
      <c r="A115" s="79" t="str">
        <f>A2</f>
        <v>Tender Pricing Schedule</v>
      </c>
      <c r="B115" s="58"/>
      <c r="C115" s="58"/>
      <c r="D115" s="58"/>
      <c r="E115" s="58"/>
      <c r="F115" s="185"/>
    </row>
    <row r="116" spans="1:9" ht="9.75" customHeight="1" x14ac:dyDescent="0.25">
      <c r="A116" s="80"/>
      <c r="B116" s="22"/>
      <c r="C116" s="22"/>
      <c r="D116" s="22"/>
      <c r="E116" s="22"/>
      <c r="F116" s="186"/>
    </row>
    <row r="117" spans="1:9" ht="16.5" customHeight="1" x14ac:dyDescent="0.25">
      <c r="A117" s="81" t="str">
        <f>A4</f>
        <v>GROUP ELEMENT 12: Provisional Sums</v>
      </c>
      <c r="B117" s="24"/>
      <c r="C117" s="24"/>
      <c r="D117" s="24"/>
      <c r="E117" s="24"/>
      <c r="F117" s="187"/>
    </row>
    <row r="118" spans="1:9" ht="15" customHeight="1" x14ac:dyDescent="0.2">
      <c r="A118" s="82" t="s">
        <v>1</v>
      </c>
      <c r="B118" s="19" t="s">
        <v>23</v>
      </c>
      <c r="C118" s="20" t="s">
        <v>24</v>
      </c>
      <c r="D118" s="20" t="s">
        <v>25</v>
      </c>
      <c r="E118" s="20" t="s">
        <v>26</v>
      </c>
      <c r="F118" s="188"/>
    </row>
    <row r="119" spans="1:9" ht="8.1" customHeight="1" x14ac:dyDescent="0.2">
      <c r="A119" s="83"/>
      <c r="B119" s="2"/>
      <c r="C119" s="3"/>
      <c r="D119" s="3"/>
      <c r="E119" s="3"/>
      <c r="F119" s="189"/>
    </row>
    <row r="120" spans="1:9" ht="15.95" customHeight="1" x14ac:dyDescent="0.2">
      <c r="A120" s="84"/>
      <c r="B120" s="5"/>
      <c r="C120" s="4"/>
      <c r="D120" s="4"/>
      <c r="E120" s="6"/>
      <c r="F120" s="290"/>
    </row>
    <row r="121" spans="1:9" ht="15.95" customHeight="1" x14ac:dyDescent="0.2">
      <c r="A121" s="84"/>
      <c r="B121" s="4"/>
      <c r="C121" s="8"/>
      <c r="D121" s="4"/>
      <c r="E121" s="6"/>
      <c r="F121" s="290"/>
    </row>
    <row r="122" spans="1:9" ht="15.95" customHeight="1" x14ac:dyDescent="0.2">
      <c r="A122" s="107"/>
      <c r="B122" s="48" t="s">
        <v>1078</v>
      </c>
      <c r="C122" s="48"/>
      <c r="D122" s="48"/>
      <c r="E122" s="46"/>
      <c r="F122" s="291">
        <f>F55</f>
        <v>18300</v>
      </c>
    </row>
    <row r="123" spans="1:9" ht="15.95" customHeight="1" x14ac:dyDescent="0.2">
      <c r="A123" s="106"/>
      <c r="B123" s="47"/>
      <c r="C123" s="48"/>
      <c r="D123" s="47"/>
      <c r="E123" s="46"/>
      <c r="F123" s="291"/>
    </row>
    <row r="124" spans="1:9" ht="15.95" customHeight="1" x14ac:dyDescent="0.2">
      <c r="A124" s="107"/>
      <c r="B124" s="48" t="s">
        <v>1079</v>
      </c>
      <c r="C124" s="48"/>
      <c r="D124" s="48"/>
      <c r="E124" s="46"/>
      <c r="F124" s="291">
        <f>F113</f>
        <v>12750</v>
      </c>
    </row>
    <row r="125" spans="1:9" ht="15.95" customHeight="1" x14ac:dyDescent="0.2">
      <c r="A125" s="106"/>
      <c r="B125" s="47"/>
      <c r="C125" s="48"/>
      <c r="D125" s="47"/>
      <c r="E125" s="46"/>
      <c r="F125" s="291"/>
    </row>
    <row r="126" spans="1:9" ht="15.95" customHeight="1" x14ac:dyDescent="0.2">
      <c r="A126" s="106"/>
      <c r="B126" s="48"/>
      <c r="C126" s="48"/>
      <c r="D126" s="47"/>
      <c r="E126" s="46"/>
      <c r="F126" s="291"/>
    </row>
    <row r="127" spans="1:9" ht="15.95" customHeight="1" x14ac:dyDescent="0.2">
      <c r="A127" s="107"/>
      <c r="B127" s="48"/>
      <c r="C127" s="48"/>
      <c r="D127" s="48"/>
      <c r="E127" s="46"/>
      <c r="F127" s="291"/>
    </row>
    <row r="128" spans="1:9" ht="15.95" customHeight="1" x14ac:dyDescent="0.2">
      <c r="A128" s="106"/>
      <c r="B128" s="48"/>
      <c r="C128" s="48"/>
      <c r="D128" s="47"/>
      <c r="E128" s="46"/>
      <c r="F128" s="291"/>
    </row>
    <row r="129" spans="1:6" ht="15.95" customHeight="1" x14ac:dyDescent="0.2">
      <c r="A129" s="107"/>
      <c r="B129" s="48"/>
      <c r="C129" s="48"/>
      <c r="D129" s="48"/>
      <c r="E129" s="46"/>
      <c r="F129" s="291"/>
    </row>
    <row r="130" spans="1:6" ht="15.95" customHeight="1" x14ac:dyDescent="0.2">
      <c r="A130" s="106"/>
      <c r="B130" s="47"/>
      <c r="C130" s="48"/>
      <c r="D130" s="47"/>
      <c r="E130" s="46"/>
      <c r="F130" s="291"/>
    </row>
    <row r="131" spans="1:6" ht="15.95" customHeight="1" x14ac:dyDescent="0.2">
      <c r="A131" s="107"/>
      <c r="B131" s="48"/>
      <c r="C131" s="48"/>
      <c r="D131" s="48"/>
      <c r="E131" s="46"/>
      <c r="F131" s="291"/>
    </row>
    <row r="132" spans="1:6" ht="15.95" customHeight="1" x14ac:dyDescent="0.2">
      <c r="A132" s="106"/>
      <c r="B132" s="47"/>
      <c r="C132" s="48"/>
      <c r="D132" s="47"/>
      <c r="E132" s="46"/>
      <c r="F132" s="291"/>
    </row>
    <row r="133" spans="1:6" ht="15.95" customHeight="1" x14ac:dyDescent="0.2">
      <c r="A133" s="107"/>
      <c r="B133" s="48"/>
      <c r="C133" s="48"/>
      <c r="D133" s="48"/>
      <c r="E133" s="46"/>
      <c r="F133" s="291"/>
    </row>
    <row r="134" spans="1:6" ht="15.95" customHeight="1" x14ac:dyDescent="0.2">
      <c r="A134" s="107"/>
      <c r="B134" s="47"/>
      <c r="C134" s="48"/>
      <c r="D134" s="47"/>
      <c r="E134" s="46"/>
      <c r="F134" s="291"/>
    </row>
    <row r="135" spans="1:6" ht="15.95" customHeight="1" x14ac:dyDescent="0.2">
      <c r="A135" s="107"/>
      <c r="B135" s="48"/>
      <c r="C135" s="48"/>
      <c r="D135" s="48"/>
      <c r="E135" s="46"/>
      <c r="F135" s="291"/>
    </row>
    <row r="136" spans="1:6" ht="15.95" customHeight="1" x14ac:dyDescent="0.2">
      <c r="A136" s="107"/>
      <c r="B136" s="48"/>
      <c r="C136" s="48"/>
      <c r="D136" s="48"/>
      <c r="E136" s="46"/>
      <c r="F136" s="292"/>
    </row>
    <row r="137" spans="1:6" ht="15.95" customHeight="1" x14ac:dyDescent="0.2">
      <c r="A137" s="107"/>
      <c r="B137" s="48"/>
      <c r="C137" s="157"/>
      <c r="D137" s="48"/>
      <c r="E137" s="46"/>
      <c r="F137" s="291"/>
    </row>
    <row r="138" spans="1:6" ht="15.95" customHeight="1" x14ac:dyDescent="0.2">
      <c r="A138" s="107"/>
      <c r="B138" s="48"/>
      <c r="C138" s="48"/>
      <c r="D138" s="48"/>
      <c r="E138" s="46"/>
      <c r="F138" s="291"/>
    </row>
    <row r="139" spans="1:6" ht="15.95" customHeight="1" x14ac:dyDescent="0.2">
      <c r="A139" s="107"/>
      <c r="B139" s="48"/>
      <c r="C139" s="48"/>
      <c r="D139" s="48"/>
      <c r="E139" s="46"/>
      <c r="F139" s="291"/>
    </row>
    <row r="140" spans="1:6" ht="15.95" customHeight="1" x14ac:dyDescent="0.2">
      <c r="A140" s="84"/>
      <c r="B140" s="4"/>
      <c r="C140" s="4"/>
      <c r="D140" s="4"/>
      <c r="E140" s="6"/>
      <c r="F140" s="290"/>
    </row>
    <row r="141" spans="1:6" ht="15.95" customHeight="1" x14ac:dyDescent="0.2">
      <c r="A141" s="84"/>
      <c r="B141" s="4"/>
      <c r="C141" s="4"/>
      <c r="D141" s="4"/>
      <c r="E141" s="6"/>
      <c r="F141" s="290"/>
    </row>
    <row r="142" spans="1:6" ht="15.95" customHeight="1" x14ac:dyDescent="0.2">
      <c r="A142" s="84"/>
      <c r="B142" s="4"/>
      <c r="C142" s="4"/>
      <c r="D142" s="4"/>
      <c r="E142" s="6"/>
      <c r="F142" s="290"/>
    </row>
    <row r="143" spans="1:6" ht="15.95" customHeight="1" x14ac:dyDescent="0.2">
      <c r="A143" s="84"/>
      <c r="B143" s="4"/>
      <c r="C143" s="4"/>
      <c r="D143" s="4"/>
      <c r="E143" s="6"/>
      <c r="F143" s="290"/>
    </row>
    <row r="144" spans="1:6" ht="15.95" customHeight="1" x14ac:dyDescent="0.2">
      <c r="A144" s="84"/>
      <c r="B144" s="4"/>
      <c r="C144" s="4"/>
      <c r="D144" s="4"/>
      <c r="E144" s="6"/>
      <c r="F144" s="290"/>
    </row>
    <row r="145" spans="1:6" ht="15.95" customHeight="1" x14ac:dyDescent="0.2">
      <c r="A145" s="84"/>
      <c r="B145" s="4"/>
      <c r="C145" s="4"/>
      <c r="D145" s="4"/>
      <c r="E145" s="6"/>
      <c r="F145" s="290"/>
    </row>
    <row r="146" spans="1:6" ht="15.95" customHeight="1" x14ac:dyDescent="0.2">
      <c r="A146" s="84"/>
      <c r="B146" s="4"/>
      <c r="C146" s="4"/>
      <c r="D146" s="4"/>
      <c r="E146" s="6"/>
      <c r="F146" s="290"/>
    </row>
    <row r="147" spans="1:6" ht="15.95" customHeight="1" x14ac:dyDescent="0.2">
      <c r="A147" s="84"/>
      <c r="B147" s="4"/>
      <c r="C147" s="4"/>
      <c r="D147" s="4"/>
      <c r="E147" s="6"/>
      <c r="F147" s="290"/>
    </row>
    <row r="148" spans="1:6" ht="15.95" customHeight="1" x14ac:dyDescent="0.2">
      <c r="A148" s="84"/>
      <c r="B148" s="4"/>
      <c r="C148" s="4"/>
      <c r="D148" s="4"/>
      <c r="E148" s="6"/>
      <c r="F148" s="290"/>
    </row>
    <row r="149" spans="1:6" ht="15.95" customHeight="1" x14ac:dyDescent="0.2">
      <c r="A149" s="84"/>
      <c r="B149" s="4"/>
      <c r="C149" s="4"/>
      <c r="D149" s="4"/>
      <c r="E149" s="6"/>
      <c r="F149" s="290"/>
    </row>
    <row r="150" spans="1:6" ht="15.95" customHeight="1" x14ac:dyDescent="0.2">
      <c r="A150" s="84"/>
      <c r="B150" s="4"/>
      <c r="C150" s="4"/>
      <c r="D150" s="4"/>
      <c r="E150" s="6"/>
      <c r="F150" s="290"/>
    </row>
    <row r="151" spans="1:6" ht="15.95" customHeight="1" x14ac:dyDescent="0.2">
      <c r="A151" s="84"/>
      <c r="B151" s="4"/>
      <c r="C151" s="4"/>
      <c r="D151" s="4"/>
      <c r="E151" s="6"/>
      <c r="F151" s="290"/>
    </row>
    <row r="152" spans="1:6" ht="15.95" customHeight="1" x14ac:dyDescent="0.2">
      <c r="A152" s="84"/>
      <c r="B152" s="4"/>
      <c r="C152" s="4"/>
      <c r="D152" s="4"/>
      <c r="E152" s="6"/>
      <c r="F152" s="290"/>
    </row>
    <row r="153" spans="1:6" ht="15.95" customHeight="1" x14ac:dyDescent="0.2">
      <c r="A153" s="84"/>
      <c r="B153" s="4"/>
      <c r="C153" s="4"/>
      <c r="D153" s="4"/>
      <c r="E153" s="6"/>
      <c r="F153" s="290"/>
    </row>
    <row r="154" spans="1:6" ht="15.95" customHeight="1" x14ac:dyDescent="0.2">
      <c r="A154" s="84"/>
      <c r="B154" s="4"/>
      <c r="C154" s="4"/>
      <c r="D154" s="4"/>
      <c r="E154" s="6"/>
      <c r="F154" s="290"/>
    </row>
    <row r="155" spans="1:6" ht="15.95" customHeight="1" x14ac:dyDescent="0.2">
      <c r="A155" s="84"/>
      <c r="B155" s="4"/>
      <c r="C155" s="4"/>
      <c r="D155" s="4"/>
      <c r="E155" s="6"/>
      <c r="F155" s="290"/>
    </row>
    <row r="156" spans="1:6" ht="15.95" customHeight="1" x14ac:dyDescent="0.2">
      <c r="A156" s="84"/>
      <c r="B156" s="4"/>
      <c r="C156" s="4"/>
      <c r="D156" s="4"/>
      <c r="E156" s="6"/>
      <c r="F156" s="290"/>
    </row>
    <row r="157" spans="1:6" ht="15.95" customHeight="1" x14ac:dyDescent="0.2">
      <c r="A157" s="84"/>
      <c r="B157" s="4"/>
      <c r="C157" s="4"/>
      <c r="D157" s="4"/>
      <c r="E157" s="6"/>
      <c r="F157" s="290"/>
    </row>
    <row r="158" spans="1:6" ht="15.95" customHeight="1" x14ac:dyDescent="0.2">
      <c r="A158" s="84"/>
      <c r="B158" s="4"/>
      <c r="C158" s="4"/>
      <c r="D158" s="4"/>
      <c r="E158" s="6"/>
      <c r="F158" s="290"/>
    </row>
    <row r="159" spans="1:6" ht="15.95" customHeight="1" x14ac:dyDescent="0.2">
      <c r="A159" s="84"/>
      <c r="B159" s="4"/>
      <c r="C159" s="4"/>
      <c r="D159" s="4"/>
      <c r="E159" s="6"/>
      <c r="F159" s="290"/>
    </row>
    <row r="160" spans="1:6" ht="15.95" customHeight="1" x14ac:dyDescent="0.2">
      <c r="A160" s="84"/>
      <c r="B160" s="4"/>
      <c r="C160" s="4"/>
      <c r="D160" s="4"/>
      <c r="E160" s="6"/>
      <c r="F160" s="290"/>
    </row>
    <row r="161" spans="1:6" ht="15.95" customHeight="1" x14ac:dyDescent="0.2">
      <c r="A161" s="84"/>
      <c r="B161" s="4"/>
      <c r="C161" s="4"/>
      <c r="D161" s="4"/>
      <c r="E161" s="6"/>
      <c r="F161" s="290"/>
    </row>
    <row r="162" spans="1:6" ht="15.95" customHeight="1" x14ac:dyDescent="0.2">
      <c r="A162" s="84"/>
      <c r="B162" s="4"/>
      <c r="C162" s="4"/>
      <c r="D162" s="4"/>
      <c r="E162" s="6"/>
      <c r="F162" s="290"/>
    </row>
    <row r="163" spans="1:6" ht="15.95" customHeight="1" x14ac:dyDescent="0.2">
      <c r="A163" s="84"/>
      <c r="B163" s="4"/>
      <c r="C163" s="4"/>
      <c r="D163" s="4"/>
      <c r="E163" s="6"/>
      <c r="F163" s="290"/>
    </row>
    <row r="164" spans="1:6" ht="15.95" customHeight="1" x14ac:dyDescent="0.2">
      <c r="A164" s="84"/>
      <c r="B164" s="4"/>
      <c r="C164" s="4"/>
      <c r="D164" s="4"/>
      <c r="E164" s="6"/>
      <c r="F164" s="290"/>
    </row>
    <row r="165" spans="1:6" ht="15.95" customHeight="1" x14ac:dyDescent="0.2">
      <c r="A165" s="84"/>
      <c r="B165" s="4"/>
      <c r="C165" s="4"/>
      <c r="D165" s="4"/>
      <c r="E165" s="6"/>
      <c r="F165" s="290"/>
    </row>
    <row r="166" spans="1:6" ht="15.95" customHeight="1" x14ac:dyDescent="0.2">
      <c r="A166" s="84"/>
      <c r="B166" s="4"/>
      <c r="C166" s="4"/>
      <c r="D166" s="4"/>
      <c r="E166" s="6"/>
      <c r="F166" s="290"/>
    </row>
    <row r="167" spans="1:6" ht="15.95" customHeight="1" x14ac:dyDescent="0.2">
      <c r="A167" s="84"/>
      <c r="B167" s="4"/>
      <c r="C167" s="4"/>
      <c r="D167" s="4"/>
      <c r="E167" s="6"/>
      <c r="F167" s="290"/>
    </row>
    <row r="168" spans="1:6" ht="15.95" customHeight="1" x14ac:dyDescent="0.2">
      <c r="A168" s="84"/>
      <c r="B168" s="4"/>
      <c r="C168" s="4"/>
      <c r="D168" s="4"/>
      <c r="E168" s="6"/>
      <c r="F168" s="290"/>
    </row>
    <row r="169" spans="1:6" ht="15.95" customHeight="1" x14ac:dyDescent="0.2">
      <c r="A169" s="84"/>
      <c r="B169" s="4"/>
      <c r="C169" s="4"/>
      <c r="D169" s="4"/>
      <c r="E169" s="6"/>
      <c r="F169" s="290"/>
    </row>
    <row r="170" spans="1:6" ht="15.95" customHeight="1" x14ac:dyDescent="0.2">
      <c r="A170" s="84"/>
      <c r="B170" s="4"/>
      <c r="C170" s="4"/>
      <c r="D170" s="4"/>
      <c r="E170" s="6"/>
      <c r="F170" s="290"/>
    </row>
    <row r="171" spans="1:6" ht="16.5" customHeight="1" x14ac:dyDescent="0.2">
      <c r="A171" s="90"/>
      <c r="B171" s="10"/>
      <c r="C171" s="10"/>
      <c r="D171" s="10"/>
      <c r="E171" s="10"/>
      <c r="F171" s="293"/>
    </row>
    <row r="172" spans="1:6" ht="17.100000000000001" customHeight="1" x14ac:dyDescent="0.2">
      <c r="A172" s="91"/>
      <c r="B172" s="92"/>
      <c r="C172" s="93"/>
      <c r="D172" s="92"/>
      <c r="E172" s="94" t="s">
        <v>731</v>
      </c>
      <c r="F172" s="76">
        <f>SUM(F120:F171)</f>
        <v>31050</v>
      </c>
    </row>
  </sheetData>
  <mergeCells count="39">
    <mergeCell ref="C19:D19"/>
    <mergeCell ref="C10:D10"/>
    <mergeCell ref="C12:D12"/>
    <mergeCell ref="C14:D14"/>
    <mergeCell ref="C16:D16"/>
    <mergeCell ref="C18:D18"/>
    <mergeCell ref="C42:D42"/>
    <mergeCell ref="C20:D20"/>
    <mergeCell ref="C22:D22"/>
    <mergeCell ref="C24:D24"/>
    <mergeCell ref="C26:D26"/>
    <mergeCell ref="C28:D28"/>
    <mergeCell ref="C30:D30"/>
    <mergeCell ref="C32:D32"/>
    <mergeCell ref="C34:D34"/>
    <mergeCell ref="C36:D36"/>
    <mergeCell ref="C38:D38"/>
    <mergeCell ref="C40:D40"/>
    <mergeCell ref="C44:D44"/>
    <mergeCell ref="C46:D46"/>
    <mergeCell ref="C48:D48"/>
    <mergeCell ref="C50:D50"/>
    <mergeCell ref="C52:D52"/>
    <mergeCell ref="C90:D90"/>
    <mergeCell ref="C92:D92"/>
    <mergeCell ref="C53:D53"/>
    <mergeCell ref="C76:D76"/>
    <mergeCell ref="C78:D78"/>
    <mergeCell ref="C79:D79"/>
    <mergeCell ref="C84:D84"/>
    <mergeCell ref="C86:D86"/>
    <mergeCell ref="C88:D88"/>
    <mergeCell ref="C64:D64"/>
    <mergeCell ref="C66:D66"/>
    <mergeCell ref="C68:D68"/>
    <mergeCell ref="C70:D70"/>
    <mergeCell ref="C72:D72"/>
    <mergeCell ref="C74:D74"/>
    <mergeCell ref="C54:D54"/>
  </mergeCells>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AC13C-EFF5-4BA4-AC88-5275081C3ED3}">
  <dimension ref="A1:IE118"/>
  <sheetViews>
    <sheetView workbookViewId="0"/>
  </sheetViews>
  <sheetFormatPr defaultColWidth="6.59765625" defaultRowHeight="12.75" customHeight="1" x14ac:dyDescent="0.2"/>
  <cols>
    <col min="1" max="1" width="3.5" style="16" customWidth="1"/>
    <col min="2" max="2" width="61" style="127" customWidth="1"/>
    <col min="3" max="3" width="6.796875" style="16" customWidth="1"/>
    <col min="4" max="4" width="4.296875" style="16" customWidth="1"/>
    <col min="5" max="5" width="6.796875" style="16" customWidth="1"/>
    <col min="6" max="6" width="8.8984375" style="16" customWidth="1"/>
    <col min="7" max="239" width="6.59765625" style="16" customWidth="1"/>
  </cols>
  <sheetData>
    <row r="1" spans="1:6" ht="26.1" customHeight="1" x14ac:dyDescent="0.35">
      <c r="A1" s="78" t="str">
        <f>'Group Element 2 Superstructure'!A1</f>
        <v>The Almonry, High Street, Battle</v>
      </c>
      <c r="B1" s="166"/>
      <c r="C1" s="68"/>
      <c r="D1" s="68"/>
      <c r="E1" s="68"/>
      <c r="F1" s="184"/>
    </row>
    <row r="2" spans="1:6" ht="30.75" customHeight="1" x14ac:dyDescent="0.35">
      <c r="A2" s="79" t="str">
        <f>'Group Element 2 Superstructure'!A2</f>
        <v>Tender Pricing Schedule</v>
      </c>
      <c r="B2" s="167"/>
      <c r="C2" s="58"/>
      <c r="D2" s="58"/>
      <c r="E2" s="58"/>
      <c r="F2" s="185"/>
    </row>
    <row r="3" spans="1:6" ht="9.75" customHeight="1" x14ac:dyDescent="0.25">
      <c r="A3" s="80"/>
      <c r="B3" s="168"/>
      <c r="C3" s="22"/>
      <c r="D3" s="22"/>
      <c r="E3" s="22"/>
      <c r="F3" s="186"/>
    </row>
    <row r="4" spans="1:6" ht="16.5" customHeight="1" x14ac:dyDescent="0.25">
      <c r="A4" s="81" t="s">
        <v>1081</v>
      </c>
      <c r="B4" s="169"/>
      <c r="C4" s="24"/>
      <c r="D4" s="24"/>
      <c r="E4" s="24"/>
      <c r="F4" s="187"/>
    </row>
    <row r="5" spans="1:6" ht="15" customHeight="1" x14ac:dyDescent="0.2">
      <c r="A5" s="82" t="s">
        <v>1</v>
      </c>
      <c r="B5" s="20" t="s">
        <v>23</v>
      </c>
      <c r="C5" s="20" t="s">
        <v>24</v>
      </c>
      <c r="D5" s="20" t="s">
        <v>25</v>
      </c>
      <c r="E5" s="20" t="s">
        <v>26</v>
      </c>
      <c r="F5" s="188" t="s">
        <v>27</v>
      </c>
    </row>
    <row r="6" spans="1:6" ht="7.9" customHeight="1" x14ac:dyDescent="0.2">
      <c r="A6" s="83"/>
      <c r="B6" s="3"/>
      <c r="C6" s="3"/>
      <c r="D6" s="3"/>
      <c r="E6" s="3"/>
      <c r="F6" s="189"/>
    </row>
    <row r="7" spans="1:6" ht="15.95" customHeight="1" x14ac:dyDescent="0.2">
      <c r="A7" s="84"/>
      <c r="B7" s="63"/>
      <c r="C7" s="4"/>
      <c r="D7" s="4"/>
      <c r="E7" s="6"/>
      <c r="F7" s="190" t="str">
        <f>IF(C7*E7=0,"",C7*E7)</f>
        <v/>
      </c>
    </row>
    <row r="8" spans="1:6" ht="15.95" customHeight="1" x14ac:dyDescent="0.2">
      <c r="A8" s="84"/>
      <c r="B8" s="63" t="s">
        <v>745</v>
      </c>
      <c r="C8" s="4"/>
      <c r="D8" s="4"/>
      <c r="E8" s="6"/>
      <c r="F8" s="190"/>
    </row>
    <row r="9" spans="1:6" ht="15.95" customHeight="1" x14ac:dyDescent="0.2">
      <c r="A9" s="84"/>
      <c r="B9" s="63" t="s">
        <v>746</v>
      </c>
      <c r="C9" s="4"/>
      <c r="D9" s="4"/>
      <c r="E9" s="6"/>
      <c r="F9" s="190"/>
    </row>
    <row r="10" spans="1:6" ht="15.95" customHeight="1" x14ac:dyDescent="0.2">
      <c r="A10" s="84"/>
      <c r="B10" s="63" t="s">
        <v>747</v>
      </c>
      <c r="C10" s="4"/>
      <c r="D10" s="4"/>
      <c r="E10" s="6"/>
      <c r="F10" s="190"/>
    </row>
    <row r="11" spans="1:6" ht="15.95" customHeight="1" x14ac:dyDescent="0.2">
      <c r="A11" s="84"/>
      <c r="B11" s="176"/>
      <c r="C11" s="4"/>
      <c r="D11" s="4"/>
      <c r="E11" s="6"/>
      <c r="F11" s="190"/>
    </row>
    <row r="12" spans="1:6" ht="15.95" customHeight="1" x14ac:dyDescent="0.2">
      <c r="A12" s="84"/>
      <c r="B12" s="177" t="s">
        <v>748</v>
      </c>
      <c r="C12" s="4"/>
      <c r="D12" s="4"/>
      <c r="E12" s="6"/>
      <c r="F12" s="190"/>
    </row>
    <row r="13" spans="1:6" ht="15.95" customHeight="1" x14ac:dyDescent="0.2">
      <c r="A13" s="84"/>
      <c r="B13" s="63"/>
      <c r="C13" s="4"/>
      <c r="D13" s="4"/>
      <c r="E13" s="6"/>
      <c r="F13" s="190"/>
    </row>
    <row r="14" spans="1:6" ht="25.5" x14ac:dyDescent="0.2">
      <c r="A14" s="84" t="s">
        <v>28</v>
      </c>
      <c r="B14" s="180" t="s">
        <v>769</v>
      </c>
      <c r="C14" s="4">
        <v>1</v>
      </c>
      <c r="D14" s="4" t="s">
        <v>62</v>
      </c>
      <c r="E14" s="6"/>
      <c r="F14" s="190">
        <v>5000</v>
      </c>
    </row>
    <row r="15" spans="1:6" ht="15.95" customHeight="1" x14ac:dyDescent="0.2">
      <c r="A15" s="84"/>
      <c r="B15" s="63"/>
      <c r="C15" s="4"/>
      <c r="D15" s="4"/>
      <c r="E15" s="6"/>
      <c r="F15" s="190"/>
    </row>
    <row r="16" spans="1:6" ht="15.95" customHeight="1" thickBot="1" x14ac:dyDescent="0.25">
      <c r="A16" s="84"/>
      <c r="B16" s="180" t="s">
        <v>749</v>
      </c>
      <c r="C16" s="192"/>
      <c r="D16" s="4" t="s">
        <v>770</v>
      </c>
      <c r="E16" s="6"/>
      <c r="F16" s="194"/>
    </row>
    <row r="17" spans="1:6" ht="15.95" customHeight="1" x14ac:dyDescent="0.2">
      <c r="A17" s="84" t="s">
        <v>30</v>
      </c>
      <c r="B17" s="180" t="s">
        <v>779</v>
      </c>
      <c r="C17" s="178"/>
      <c r="D17" s="4"/>
      <c r="E17" s="6"/>
      <c r="F17" s="193"/>
    </row>
    <row r="18" spans="1:6" ht="15.95" customHeight="1" x14ac:dyDescent="0.2">
      <c r="A18" s="84"/>
      <c r="B18" s="63"/>
      <c r="C18" s="4"/>
      <c r="D18" s="4"/>
      <c r="E18" s="6"/>
      <c r="F18" s="190"/>
    </row>
    <row r="19" spans="1:6" ht="15.95" customHeight="1" x14ac:dyDescent="0.2">
      <c r="A19" s="84"/>
      <c r="B19" s="181" t="s">
        <v>792</v>
      </c>
      <c r="C19" s="4"/>
      <c r="D19" s="4"/>
      <c r="E19" s="6"/>
      <c r="F19" s="190"/>
    </row>
    <row r="20" spans="1:6" ht="15.95" customHeight="1" x14ac:dyDescent="0.2">
      <c r="A20" s="84"/>
      <c r="B20" s="182" t="s">
        <v>777</v>
      </c>
      <c r="C20" s="4"/>
      <c r="D20" s="4" t="s">
        <v>780</v>
      </c>
      <c r="E20" s="6"/>
      <c r="F20" s="191" t="s">
        <v>778</v>
      </c>
    </row>
    <row r="21" spans="1:6" ht="15.95" hidden="1" customHeight="1" x14ac:dyDescent="0.2">
      <c r="A21" s="84"/>
      <c r="B21" s="179" t="s">
        <v>777</v>
      </c>
      <c r="C21" s="4"/>
      <c r="D21" s="4"/>
      <c r="E21" s="6"/>
      <c r="F21" s="190"/>
    </row>
    <row r="22" spans="1:6" ht="15.95" customHeight="1" x14ac:dyDescent="0.2">
      <c r="A22" s="84"/>
      <c r="B22" s="182" t="s">
        <v>783</v>
      </c>
      <c r="C22" s="4"/>
      <c r="D22" s="4" t="s">
        <v>780</v>
      </c>
      <c r="E22" s="6"/>
      <c r="F22" s="191" t="s">
        <v>778</v>
      </c>
    </row>
    <row r="23" spans="1:6" ht="15.95" customHeight="1" x14ac:dyDescent="0.2">
      <c r="A23" s="84"/>
      <c r="B23" s="182" t="s">
        <v>793</v>
      </c>
      <c r="C23" s="4"/>
      <c r="D23" s="4" t="s">
        <v>780</v>
      </c>
      <c r="E23" s="6"/>
      <c r="F23" s="191" t="s">
        <v>778</v>
      </c>
    </row>
    <row r="24" spans="1:6" ht="15.95" customHeight="1" x14ac:dyDescent="0.2">
      <c r="A24" s="84"/>
      <c r="B24" s="182" t="s">
        <v>771</v>
      </c>
      <c r="C24" s="4"/>
      <c r="D24" s="4" t="s">
        <v>780</v>
      </c>
      <c r="E24" s="6"/>
      <c r="F24" s="191" t="s">
        <v>778</v>
      </c>
    </row>
    <row r="25" spans="1:6" ht="15.95" customHeight="1" x14ac:dyDescent="0.2">
      <c r="A25" s="84"/>
      <c r="B25" s="182" t="s">
        <v>772</v>
      </c>
      <c r="C25" s="4"/>
      <c r="D25" s="4" t="s">
        <v>780</v>
      </c>
      <c r="E25" s="6"/>
      <c r="F25" s="191" t="s">
        <v>778</v>
      </c>
    </row>
    <row r="26" spans="1:6" ht="15.95" customHeight="1" x14ac:dyDescent="0.2">
      <c r="A26" s="84"/>
      <c r="B26" s="182" t="s">
        <v>773</v>
      </c>
      <c r="C26" s="4"/>
      <c r="D26" s="4" t="s">
        <v>780</v>
      </c>
      <c r="E26" s="6"/>
      <c r="F26" s="191" t="s">
        <v>778</v>
      </c>
    </row>
    <row r="27" spans="1:6" ht="15.95" customHeight="1" x14ac:dyDescent="0.2">
      <c r="A27" s="84"/>
      <c r="B27" s="182" t="s">
        <v>774</v>
      </c>
      <c r="C27" s="4"/>
      <c r="D27" s="4" t="s">
        <v>780</v>
      </c>
      <c r="E27" s="6"/>
      <c r="F27" s="191" t="s">
        <v>778</v>
      </c>
    </row>
    <row r="28" spans="1:6" ht="15.95" customHeight="1" x14ac:dyDescent="0.2">
      <c r="A28" s="84"/>
      <c r="B28" s="182" t="s">
        <v>794</v>
      </c>
      <c r="C28" s="4"/>
      <c r="D28" s="4" t="s">
        <v>780</v>
      </c>
      <c r="E28" s="6"/>
      <c r="F28" s="191" t="s">
        <v>778</v>
      </c>
    </row>
    <row r="29" spans="1:6" ht="15.95" customHeight="1" x14ac:dyDescent="0.2">
      <c r="A29" s="84"/>
      <c r="B29" s="182" t="s">
        <v>775</v>
      </c>
      <c r="C29" s="4"/>
      <c r="D29" s="4" t="s">
        <v>780</v>
      </c>
      <c r="E29" s="6"/>
      <c r="F29" s="191" t="s">
        <v>778</v>
      </c>
    </row>
    <row r="30" spans="1:6" ht="15.95" customHeight="1" x14ac:dyDescent="0.2">
      <c r="A30" s="84"/>
      <c r="B30" s="182" t="s">
        <v>776</v>
      </c>
      <c r="C30" s="4"/>
      <c r="D30" s="4" t="s">
        <v>780</v>
      </c>
      <c r="E30" s="6"/>
      <c r="F30" s="191" t="s">
        <v>778</v>
      </c>
    </row>
    <row r="31" spans="1:6" ht="15.95" customHeight="1" x14ac:dyDescent="0.2">
      <c r="A31" s="84"/>
      <c r="B31" s="182" t="s">
        <v>781</v>
      </c>
      <c r="C31" s="4"/>
      <c r="D31" s="4" t="s">
        <v>780</v>
      </c>
      <c r="E31" s="6"/>
      <c r="F31" s="191" t="s">
        <v>778</v>
      </c>
    </row>
    <row r="32" spans="1:6" ht="15.95" customHeight="1" x14ac:dyDescent="0.2">
      <c r="A32" s="84"/>
      <c r="B32" s="182" t="s">
        <v>782</v>
      </c>
      <c r="C32" s="4"/>
      <c r="D32" s="4" t="s">
        <v>780</v>
      </c>
      <c r="E32" s="6"/>
      <c r="F32" s="191" t="s">
        <v>778</v>
      </c>
    </row>
    <row r="33" spans="1:6" ht="15.95" customHeight="1" x14ac:dyDescent="0.2">
      <c r="A33" s="84"/>
      <c r="B33" s="182" t="s">
        <v>795</v>
      </c>
      <c r="C33" s="4"/>
      <c r="D33" s="4" t="s">
        <v>780</v>
      </c>
      <c r="E33" s="6"/>
      <c r="F33" s="191" t="s">
        <v>778</v>
      </c>
    </row>
    <row r="34" spans="1:6" ht="15.95" customHeight="1" x14ac:dyDescent="0.2">
      <c r="A34" s="84"/>
      <c r="B34" s="182" t="s">
        <v>785</v>
      </c>
      <c r="C34" s="4"/>
      <c r="D34" s="4" t="s">
        <v>780</v>
      </c>
      <c r="E34" s="6"/>
      <c r="F34" s="191" t="s">
        <v>778</v>
      </c>
    </row>
    <row r="35" spans="1:6" ht="15.95" customHeight="1" x14ac:dyDescent="0.2">
      <c r="A35" s="84"/>
      <c r="B35" s="182" t="s">
        <v>784</v>
      </c>
      <c r="C35" s="4"/>
      <c r="D35" s="4" t="s">
        <v>780</v>
      </c>
      <c r="E35" s="6"/>
      <c r="F35" s="191" t="s">
        <v>778</v>
      </c>
    </row>
    <row r="36" spans="1:6" ht="15.95" customHeight="1" x14ac:dyDescent="0.2">
      <c r="A36" s="84"/>
      <c r="B36" s="63"/>
      <c r="C36" s="4"/>
      <c r="D36" s="4"/>
      <c r="E36" s="6"/>
      <c r="F36" s="190"/>
    </row>
    <row r="37" spans="1:6" ht="15.95" customHeight="1" x14ac:dyDescent="0.2">
      <c r="A37" s="84"/>
      <c r="B37" s="177" t="s">
        <v>750</v>
      </c>
      <c r="C37" s="4"/>
      <c r="D37" s="4"/>
      <c r="E37" s="6"/>
      <c r="F37" s="190"/>
    </row>
    <row r="38" spans="1:6" ht="15.95" customHeight="1" x14ac:dyDescent="0.2">
      <c r="A38" s="84"/>
      <c r="B38" s="63"/>
      <c r="C38" s="4"/>
      <c r="D38" s="4"/>
      <c r="E38" s="6"/>
      <c r="F38" s="190"/>
    </row>
    <row r="39" spans="1:6" ht="15" x14ac:dyDescent="0.2">
      <c r="A39" s="84" t="s">
        <v>32</v>
      </c>
      <c r="B39" s="180" t="s">
        <v>786</v>
      </c>
      <c r="C39" s="4">
        <v>1</v>
      </c>
      <c r="D39" s="4" t="s">
        <v>62</v>
      </c>
      <c r="E39" s="6"/>
      <c r="F39" s="190">
        <v>2500</v>
      </c>
    </row>
    <row r="40" spans="1:6" ht="15.95" customHeight="1" x14ac:dyDescent="0.2">
      <c r="A40" s="84"/>
      <c r="B40" s="63"/>
      <c r="C40" s="4"/>
      <c r="D40" s="4"/>
      <c r="E40" s="6"/>
      <c r="F40" s="190"/>
    </row>
    <row r="41" spans="1:6" ht="15.95" customHeight="1" thickBot="1" x14ac:dyDescent="0.25">
      <c r="A41" s="84" t="s">
        <v>33</v>
      </c>
      <c r="B41" s="180" t="s">
        <v>749</v>
      </c>
      <c r="C41" s="192"/>
      <c r="D41" s="4" t="s">
        <v>770</v>
      </c>
      <c r="E41" s="6"/>
      <c r="F41" s="194"/>
    </row>
    <row r="42" spans="1:6" ht="15.95" customHeight="1" x14ac:dyDescent="0.2">
      <c r="A42" s="84"/>
      <c r="B42" s="180" t="s">
        <v>779</v>
      </c>
      <c r="C42" s="178"/>
      <c r="D42" s="4"/>
      <c r="E42" s="6"/>
      <c r="F42" s="193"/>
    </row>
    <row r="43" spans="1:6" ht="15.95" customHeight="1" x14ac:dyDescent="0.2">
      <c r="A43" s="84"/>
      <c r="B43" s="63"/>
      <c r="C43" s="4"/>
      <c r="D43" s="4"/>
      <c r="E43" s="6"/>
      <c r="F43" s="190"/>
    </row>
    <row r="44" spans="1:6" ht="15.95" customHeight="1" x14ac:dyDescent="0.2">
      <c r="A44" s="84"/>
      <c r="B44" s="177" t="s">
        <v>787</v>
      </c>
      <c r="C44" s="4"/>
      <c r="D44" s="4"/>
      <c r="E44" s="6"/>
      <c r="F44" s="190"/>
    </row>
    <row r="45" spans="1:6" ht="15.95" customHeight="1" x14ac:dyDescent="0.2">
      <c r="A45" s="84"/>
      <c r="B45" s="63"/>
      <c r="C45" s="4"/>
      <c r="D45" s="4"/>
      <c r="E45" s="6"/>
      <c r="F45" s="190"/>
    </row>
    <row r="46" spans="1:6" ht="15" x14ac:dyDescent="0.2">
      <c r="A46" s="84" t="s">
        <v>34</v>
      </c>
      <c r="B46" s="180" t="s">
        <v>788</v>
      </c>
      <c r="C46" s="4">
        <v>1</v>
      </c>
      <c r="D46" s="4" t="s">
        <v>62</v>
      </c>
      <c r="E46" s="6"/>
      <c r="F46" s="190">
        <v>1500</v>
      </c>
    </row>
    <row r="47" spans="1:6" ht="15.95" customHeight="1" x14ac:dyDescent="0.2">
      <c r="A47" s="84"/>
      <c r="B47" s="63"/>
      <c r="C47" s="4"/>
      <c r="D47" s="4"/>
      <c r="E47" s="6"/>
      <c r="F47" s="190"/>
    </row>
    <row r="48" spans="1:6" ht="15.95" customHeight="1" thickBot="1" x14ac:dyDescent="0.25">
      <c r="A48" s="84" t="s">
        <v>35</v>
      </c>
      <c r="B48" s="180" t="s">
        <v>749</v>
      </c>
      <c r="C48" s="192"/>
      <c r="D48" s="4" t="s">
        <v>770</v>
      </c>
      <c r="E48" s="6"/>
      <c r="F48" s="194"/>
    </row>
    <row r="49" spans="1:6" ht="15.95" customHeight="1" x14ac:dyDescent="0.2">
      <c r="A49" s="84"/>
      <c r="B49" s="180" t="s">
        <v>779</v>
      </c>
      <c r="C49" s="178"/>
      <c r="D49" s="4"/>
      <c r="E49" s="6"/>
      <c r="F49" s="193"/>
    </row>
    <row r="50" spans="1:6" ht="15.95" customHeight="1" x14ac:dyDescent="0.2">
      <c r="A50" s="84"/>
      <c r="B50" s="63"/>
      <c r="C50" s="4"/>
      <c r="D50" s="4"/>
      <c r="E50" s="6"/>
      <c r="F50" s="190" t="str">
        <f t="shared" ref="F50:F59" si="0">IF(C50*E50=0,"",C50*E50)</f>
        <v/>
      </c>
    </row>
    <row r="51" spans="1:6" ht="15.95" customHeight="1" x14ac:dyDescent="0.2">
      <c r="A51" s="84"/>
      <c r="B51" s="177" t="s">
        <v>751</v>
      </c>
      <c r="C51" s="4"/>
      <c r="D51" s="4"/>
      <c r="E51" s="6"/>
      <c r="F51" s="190" t="str">
        <f t="shared" si="0"/>
        <v/>
      </c>
    </row>
    <row r="52" spans="1:6" ht="15.95" customHeight="1" x14ac:dyDescent="0.2">
      <c r="A52" s="84"/>
      <c r="B52" s="63"/>
      <c r="C52" s="4"/>
      <c r="D52" s="4"/>
      <c r="E52" s="6"/>
      <c r="F52" s="190" t="str">
        <f t="shared" si="0"/>
        <v/>
      </c>
    </row>
    <row r="53" spans="1:6" ht="15.95" customHeight="1" thickBot="1" x14ac:dyDescent="0.25">
      <c r="A53" s="84" t="s">
        <v>47</v>
      </c>
      <c r="B53" s="180" t="s">
        <v>752</v>
      </c>
      <c r="C53" s="192"/>
      <c r="D53" s="4" t="s">
        <v>770</v>
      </c>
      <c r="E53" s="6"/>
      <c r="F53" s="191" t="s">
        <v>789</v>
      </c>
    </row>
    <row r="54" spans="1:6" ht="15.95" customHeight="1" x14ac:dyDescent="0.2">
      <c r="A54" s="84"/>
      <c r="B54" s="180" t="s">
        <v>753</v>
      </c>
      <c r="C54" s="178"/>
      <c r="D54" s="4"/>
      <c r="E54" s="6"/>
      <c r="F54" s="190" t="str">
        <f t="shared" si="0"/>
        <v/>
      </c>
    </row>
    <row r="55" spans="1:6" ht="15.95" customHeight="1" x14ac:dyDescent="0.2">
      <c r="A55" s="84"/>
      <c r="B55" s="180"/>
      <c r="C55" s="4"/>
      <c r="D55" s="4"/>
      <c r="E55" s="6"/>
      <c r="F55" s="190" t="str">
        <f t="shared" si="0"/>
        <v/>
      </c>
    </row>
    <row r="56" spans="1:6" ht="15.95" customHeight="1" x14ac:dyDescent="0.2">
      <c r="A56" s="84"/>
      <c r="B56" s="180" t="s">
        <v>754</v>
      </c>
      <c r="C56" s="4"/>
      <c r="D56" s="4"/>
      <c r="E56" s="6"/>
      <c r="F56" s="190" t="str">
        <f t="shared" si="0"/>
        <v/>
      </c>
    </row>
    <row r="57" spans="1:6" ht="15.95" customHeight="1" x14ac:dyDescent="0.2">
      <c r="A57" s="84"/>
      <c r="B57" s="180" t="s">
        <v>755</v>
      </c>
      <c r="C57" s="4"/>
      <c r="D57" s="4"/>
      <c r="E57" s="6"/>
      <c r="F57" s="190" t="str">
        <f t="shared" si="0"/>
        <v/>
      </c>
    </row>
    <row r="58" spans="1:6" ht="15.95" customHeight="1" x14ac:dyDescent="0.2">
      <c r="A58" s="84"/>
      <c r="B58" s="180"/>
      <c r="C58" s="4"/>
      <c r="D58" s="4"/>
      <c r="E58" s="6"/>
      <c r="F58" s="190"/>
    </row>
    <row r="59" spans="1:6" ht="15.95" customHeight="1" x14ac:dyDescent="0.2">
      <c r="A59" s="84"/>
      <c r="B59" s="50"/>
      <c r="C59" s="4"/>
      <c r="D59" s="4"/>
      <c r="E59" s="6"/>
      <c r="F59" s="190" t="str">
        <f t="shared" si="0"/>
        <v/>
      </c>
    </row>
    <row r="60" spans="1:6" ht="17.100000000000001" customHeight="1" x14ac:dyDescent="0.2">
      <c r="A60" s="91"/>
      <c r="B60" s="175" t="s">
        <v>1082</v>
      </c>
      <c r="C60" s="93">
        <v>1</v>
      </c>
      <c r="D60" s="92"/>
      <c r="E60" s="94" t="s">
        <v>730</v>
      </c>
      <c r="F60" s="76"/>
    </row>
    <row r="61" spans="1:6" ht="26.1" customHeight="1" x14ac:dyDescent="0.35">
      <c r="A61" s="77" t="str">
        <f>A1</f>
        <v>The Almonry, High Street, Battle</v>
      </c>
      <c r="B61" s="166"/>
      <c r="C61" s="68"/>
      <c r="D61" s="68"/>
      <c r="E61" s="68"/>
      <c r="F61" s="68"/>
    </row>
    <row r="62" spans="1:6" ht="30.75" customHeight="1" x14ac:dyDescent="0.35">
      <c r="A62" s="77" t="str">
        <f>A2</f>
        <v>Tender Pricing Schedule</v>
      </c>
      <c r="B62" s="167"/>
      <c r="C62" s="58"/>
      <c r="D62" s="58"/>
      <c r="E62" s="58"/>
      <c r="F62" s="58"/>
    </row>
    <row r="63" spans="1:6" ht="9.75" customHeight="1" x14ac:dyDescent="0.25">
      <c r="A63" s="21"/>
      <c r="B63" s="168"/>
      <c r="C63" s="22"/>
      <c r="D63" s="22"/>
      <c r="E63" s="22"/>
      <c r="F63" s="22"/>
    </row>
    <row r="64" spans="1:6" ht="16.5" customHeight="1" x14ac:dyDescent="0.25">
      <c r="A64" s="23" t="str">
        <f>A4</f>
        <v>GROUP ELEMENT 13: Dayworks</v>
      </c>
      <c r="B64" s="169"/>
      <c r="C64" s="24"/>
      <c r="D64" s="24"/>
      <c r="E64" s="24"/>
      <c r="F64" s="24"/>
    </row>
    <row r="65" spans="1:6" ht="15" customHeight="1" x14ac:dyDescent="0.2">
      <c r="A65" s="19" t="s">
        <v>1</v>
      </c>
      <c r="B65" s="20" t="s">
        <v>23</v>
      </c>
      <c r="C65" s="20" t="s">
        <v>24</v>
      </c>
      <c r="D65" s="20" t="s">
        <v>25</v>
      </c>
      <c r="E65" s="20" t="s">
        <v>26</v>
      </c>
      <c r="F65" s="20" t="s">
        <v>27</v>
      </c>
    </row>
    <row r="66" spans="1:6" ht="8.1" customHeight="1" x14ac:dyDescent="0.2">
      <c r="A66" s="2"/>
      <c r="B66" s="3"/>
      <c r="C66" s="3"/>
      <c r="D66" s="3"/>
      <c r="E66" s="3"/>
      <c r="F66" s="3"/>
    </row>
    <row r="67" spans="1:6" ht="15.95" customHeight="1" x14ac:dyDescent="0.2">
      <c r="A67" s="4"/>
      <c r="B67" s="174"/>
      <c r="C67" s="4"/>
      <c r="D67" s="4"/>
      <c r="E67" s="6"/>
      <c r="F67" s="57" t="str">
        <f>IF(C67*E67=0,"",C67*E67)</f>
        <v/>
      </c>
    </row>
    <row r="68" spans="1:6" ht="15.95" customHeight="1" x14ac:dyDescent="0.2">
      <c r="A68" s="4"/>
      <c r="B68" s="170"/>
      <c r="C68" s="8"/>
      <c r="D68" s="4"/>
      <c r="E68" s="6"/>
      <c r="F68" s="57" t="str">
        <f t="shared" ref="F68:F117" si="1">IF(C68*E68=0,"",C68*E68)</f>
        <v/>
      </c>
    </row>
    <row r="69" spans="1:6" ht="15.95" customHeight="1" x14ac:dyDescent="0.2">
      <c r="A69" s="4"/>
      <c r="B69" s="50" t="s">
        <v>1057</v>
      </c>
      <c r="C69" s="8"/>
      <c r="D69" s="4"/>
      <c r="E69" s="6"/>
      <c r="F69" s="57" t="str">
        <f t="shared" si="1"/>
        <v/>
      </c>
    </row>
    <row r="70" spans="1:6" ht="15.95" customHeight="1" x14ac:dyDescent="0.2">
      <c r="A70" s="42"/>
      <c r="B70" s="50"/>
      <c r="C70" s="104"/>
      <c r="D70" s="48"/>
      <c r="E70" s="105"/>
      <c r="F70" s="57" t="str">
        <f t="shared" si="1"/>
        <v/>
      </c>
    </row>
    <row r="71" spans="1:6" ht="15.95" customHeight="1" x14ac:dyDescent="0.2">
      <c r="A71" s="4"/>
      <c r="B71" s="50"/>
      <c r="C71" s="104"/>
      <c r="D71" s="48"/>
      <c r="E71" s="46"/>
      <c r="F71" s="57" t="str">
        <f t="shared" si="1"/>
        <v/>
      </c>
    </row>
    <row r="72" spans="1:6" ht="15.95" customHeight="1" x14ac:dyDescent="0.2">
      <c r="A72" s="42"/>
      <c r="B72" s="50"/>
      <c r="C72" s="104"/>
      <c r="D72" s="53"/>
      <c r="E72" s="46"/>
      <c r="F72" s="57" t="str">
        <f t="shared" si="1"/>
        <v/>
      </c>
    </row>
    <row r="73" spans="1:6" ht="15.95" customHeight="1" x14ac:dyDescent="0.2">
      <c r="A73" s="42"/>
      <c r="B73" s="50"/>
      <c r="C73" s="104"/>
      <c r="D73" s="53"/>
      <c r="E73" s="46"/>
      <c r="F73" s="57" t="str">
        <f t="shared" si="1"/>
        <v/>
      </c>
    </row>
    <row r="74" spans="1:6" ht="15.95" customHeight="1" x14ac:dyDescent="0.2">
      <c r="A74" s="42"/>
      <c r="B74" s="50"/>
      <c r="C74" s="104"/>
      <c r="D74" s="53"/>
      <c r="E74" s="46"/>
      <c r="F74" s="57" t="str">
        <f t="shared" si="1"/>
        <v/>
      </c>
    </row>
    <row r="75" spans="1:6" ht="15.95" customHeight="1" x14ac:dyDescent="0.2">
      <c r="A75" s="4"/>
      <c r="B75" s="50"/>
      <c r="C75" s="48"/>
      <c r="D75" s="48"/>
      <c r="E75" s="46"/>
      <c r="F75" s="57" t="str">
        <f t="shared" si="1"/>
        <v/>
      </c>
    </row>
    <row r="76" spans="1:6" ht="15.95" customHeight="1" x14ac:dyDescent="0.2">
      <c r="A76" s="4"/>
      <c r="B76" s="50"/>
      <c r="C76" s="104"/>
      <c r="D76" s="48"/>
      <c r="E76" s="46"/>
      <c r="F76" s="57" t="str">
        <f t="shared" si="1"/>
        <v/>
      </c>
    </row>
    <row r="77" spans="1:6" ht="15.95" customHeight="1" x14ac:dyDescent="0.2">
      <c r="A77" s="4"/>
      <c r="B77" s="50"/>
      <c r="C77" s="48"/>
      <c r="D77" s="49"/>
      <c r="E77" s="46"/>
      <c r="F77" s="57" t="str">
        <f t="shared" si="1"/>
        <v/>
      </c>
    </row>
    <row r="78" spans="1:6" ht="15.95" customHeight="1" x14ac:dyDescent="0.2">
      <c r="A78" s="4"/>
      <c r="B78" s="50"/>
      <c r="C78" s="8"/>
      <c r="D78" s="4"/>
      <c r="E78" s="46"/>
      <c r="F78" s="57" t="str">
        <f t="shared" si="1"/>
        <v/>
      </c>
    </row>
    <row r="79" spans="1:6" ht="15.95" customHeight="1" x14ac:dyDescent="0.2">
      <c r="A79" s="42"/>
      <c r="B79" s="50"/>
      <c r="C79" s="104"/>
      <c r="D79" s="48"/>
      <c r="E79" s="46"/>
      <c r="F79" s="57" t="str">
        <f t="shared" si="1"/>
        <v/>
      </c>
    </row>
    <row r="80" spans="1:6" ht="15.95" customHeight="1" x14ac:dyDescent="0.2">
      <c r="A80" s="4"/>
      <c r="B80" s="50"/>
      <c r="C80" s="104"/>
      <c r="D80" s="48"/>
      <c r="E80" s="46"/>
      <c r="F80" s="57" t="str">
        <f t="shared" si="1"/>
        <v/>
      </c>
    </row>
    <row r="81" spans="1:6" ht="15.95" customHeight="1" x14ac:dyDescent="0.2">
      <c r="A81" s="42"/>
      <c r="B81" s="170"/>
      <c r="C81" s="104"/>
      <c r="D81" s="53"/>
      <c r="E81" s="46"/>
      <c r="F81" s="57" t="str">
        <f t="shared" si="1"/>
        <v/>
      </c>
    </row>
    <row r="82" spans="1:6" ht="15.95" customHeight="1" x14ac:dyDescent="0.2">
      <c r="A82" s="4"/>
      <c r="B82" s="171"/>
      <c r="C82" s="8"/>
      <c r="D82" s="4"/>
      <c r="E82" s="46"/>
      <c r="F82" s="57" t="str">
        <f t="shared" si="1"/>
        <v/>
      </c>
    </row>
    <row r="83" spans="1:6" ht="15.95" customHeight="1" x14ac:dyDescent="0.2">
      <c r="A83" s="4"/>
      <c r="B83" s="50"/>
      <c r="C83" s="104"/>
      <c r="D83" s="48"/>
      <c r="E83" s="46"/>
      <c r="F83" s="57" t="str">
        <f t="shared" si="1"/>
        <v/>
      </c>
    </row>
    <row r="84" spans="1:6" ht="15.95" customHeight="1" x14ac:dyDescent="0.2">
      <c r="A84" s="4"/>
      <c r="B84" s="50"/>
      <c r="C84" s="104"/>
      <c r="D84" s="48"/>
      <c r="E84" s="46"/>
      <c r="F84" s="57" t="str">
        <f t="shared" si="1"/>
        <v/>
      </c>
    </row>
    <row r="85" spans="1:6" ht="15.95" customHeight="1" x14ac:dyDescent="0.2">
      <c r="A85" s="42"/>
      <c r="B85" s="170"/>
      <c r="C85" s="104"/>
      <c r="D85" s="53"/>
      <c r="E85" s="46"/>
      <c r="F85" s="57" t="str">
        <f t="shared" si="1"/>
        <v/>
      </c>
    </row>
    <row r="86" spans="1:6" ht="15.95" customHeight="1" x14ac:dyDescent="0.2">
      <c r="A86" s="42"/>
      <c r="B86" s="171"/>
      <c r="C86" s="104"/>
      <c r="D86" s="53"/>
      <c r="E86" s="46"/>
      <c r="F86" s="57" t="str">
        <f t="shared" si="1"/>
        <v/>
      </c>
    </row>
    <row r="87" spans="1:6" ht="15.95" customHeight="1" x14ac:dyDescent="0.2">
      <c r="A87" s="4"/>
      <c r="B87" s="50"/>
      <c r="C87" s="104"/>
      <c r="D87" s="53"/>
      <c r="E87" s="46"/>
      <c r="F87" s="57" t="str">
        <f t="shared" si="1"/>
        <v/>
      </c>
    </row>
    <row r="88" spans="1:6" ht="15.95" customHeight="1" x14ac:dyDescent="0.2">
      <c r="A88" s="4"/>
      <c r="B88" s="50"/>
      <c r="C88" s="104"/>
      <c r="D88" s="48"/>
      <c r="E88" s="46"/>
      <c r="F88" s="57" t="str">
        <f t="shared" si="1"/>
        <v/>
      </c>
    </row>
    <row r="89" spans="1:6" ht="15.95" customHeight="1" x14ac:dyDescent="0.2">
      <c r="A89" s="4"/>
      <c r="B89" s="50"/>
      <c r="C89" s="104"/>
      <c r="D89" s="48"/>
      <c r="E89" s="46"/>
      <c r="F89" s="57" t="str">
        <f t="shared" si="1"/>
        <v/>
      </c>
    </row>
    <row r="90" spans="1:6" ht="15.95" customHeight="1" x14ac:dyDescent="0.2">
      <c r="A90" s="4"/>
      <c r="B90" s="50"/>
      <c r="C90" s="48"/>
      <c r="D90" s="49"/>
      <c r="E90" s="46"/>
      <c r="F90" s="57" t="str">
        <f t="shared" si="1"/>
        <v/>
      </c>
    </row>
    <row r="91" spans="1:6" ht="15.95" customHeight="1" x14ac:dyDescent="0.2">
      <c r="A91" s="4"/>
      <c r="B91" s="50"/>
      <c r="C91" s="104"/>
      <c r="D91" s="48"/>
      <c r="E91" s="46"/>
      <c r="F91" s="57" t="str">
        <f t="shared" si="1"/>
        <v/>
      </c>
    </row>
    <row r="92" spans="1:6" ht="15.95" customHeight="1" x14ac:dyDescent="0.2">
      <c r="A92" s="4"/>
      <c r="B92" s="118"/>
      <c r="C92" s="48"/>
      <c r="D92" s="48"/>
      <c r="E92" s="46"/>
      <c r="F92" s="57" t="str">
        <f t="shared" si="1"/>
        <v/>
      </c>
    </row>
    <row r="93" spans="1:6" ht="15.95" customHeight="1" x14ac:dyDescent="0.2">
      <c r="A93" s="4"/>
      <c r="B93" s="118"/>
      <c r="C93" s="48"/>
      <c r="D93" s="48"/>
      <c r="E93" s="46"/>
      <c r="F93" s="57" t="str">
        <f t="shared" si="1"/>
        <v/>
      </c>
    </row>
    <row r="94" spans="1:6" ht="15.95" customHeight="1" x14ac:dyDescent="0.2">
      <c r="A94" s="4"/>
      <c r="B94" s="50"/>
      <c r="C94" s="104"/>
      <c r="D94" s="48"/>
      <c r="E94" s="46"/>
      <c r="F94" s="57" t="str">
        <f t="shared" si="1"/>
        <v/>
      </c>
    </row>
    <row r="95" spans="1:6" ht="15.95" customHeight="1" x14ac:dyDescent="0.2">
      <c r="A95" s="4"/>
      <c r="B95" s="172"/>
      <c r="C95" s="104"/>
      <c r="D95" s="48"/>
      <c r="E95" s="46"/>
      <c r="F95" s="57" t="str">
        <f t="shared" si="1"/>
        <v/>
      </c>
    </row>
    <row r="96" spans="1:6" ht="15.95" customHeight="1" x14ac:dyDescent="0.2">
      <c r="A96" s="9"/>
      <c r="B96" s="62"/>
      <c r="C96" s="104"/>
      <c r="D96" s="47"/>
      <c r="E96" s="46"/>
      <c r="F96" s="57" t="str">
        <f t="shared" si="1"/>
        <v/>
      </c>
    </row>
    <row r="97" spans="1:6" ht="15.95" customHeight="1" x14ac:dyDescent="0.2">
      <c r="A97" s="9"/>
      <c r="B97" s="62"/>
      <c r="C97" s="104"/>
      <c r="D97" s="47"/>
      <c r="E97" s="46"/>
      <c r="F97" s="57" t="str">
        <f t="shared" si="1"/>
        <v/>
      </c>
    </row>
    <row r="98" spans="1:6" ht="15.95" customHeight="1" x14ac:dyDescent="0.2">
      <c r="A98" s="4"/>
      <c r="B98" s="118"/>
      <c r="C98" s="48"/>
      <c r="D98" s="48"/>
      <c r="E98" s="46"/>
      <c r="F98" s="57" t="str">
        <f t="shared" si="1"/>
        <v/>
      </c>
    </row>
    <row r="99" spans="1:6" ht="15.95" customHeight="1" x14ac:dyDescent="0.2">
      <c r="A99" s="41"/>
      <c r="B99" s="172"/>
      <c r="C99" s="48"/>
      <c r="D99" s="47"/>
      <c r="E99" s="46"/>
      <c r="F99" s="57" t="str">
        <f t="shared" si="1"/>
        <v/>
      </c>
    </row>
    <row r="100" spans="1:6" ht="15.95" customHeight="1" x14ac:dyDescent="0.2">
      <c r="A100" s="41"/>
      <c r="B100" s="160"/>
      <c r="C100" s="48"/>
      <c r="D100" s="47"/>
      <c r="E100" s="46"/>
      <c r="F100" s="57" t="str">
        <f t="shared" si="1"/>
        <v/>
      </c>
    </row>
    <row r="101" spans="1:6" ht="15.95" customHeight="1" x14ac:dyDescent="0.2">
      <c r="A101" s="4"/>
      <c r="B101" s="118"/>
      <c r="C101" s="142"/>
      <c r="D101" s="48"/>
      <c r="E101" s="46"/>
      <c r="F101" s="57" t="str">
        <f t="shared" si="1"/>
        <v/>
      </c>
    </row>
    <row r="102" spans="1:6" ht="15.95" customHeight="1" x14ac:dyDescent="0.2">
      <c r="A102" s="9"/>
      <c r="B102" s="62"/>
      <c r="C102" s="48"/>
      <c r="D102" s="47"/>
      <c r="E102" s="46"/>
      <c r="F102" s="57" t="str">
        <f t="shared" si="1"/>
        <v/>
      </c>
    </row>
    <row r="103" spans="1:6" ht="15.95" customHeight="1" x14ac:dyDescent="0.2">
      <c r="A103" s="4"/>
      <c r="B103" s="172"/>
      <c r="C103" s="48"/>
      <c r="D103" s="48"/>
      <c r="E103" s="6"/>
      <c r="F103" s="57" t="str">
        <f t="shared" si="1"/>
        <v/>
      </c>
    </row>
    <row r="104" spans="1:6" ht="15.95" customHeight="1" x14ac:dyDescent="0.2">
      <c r="A104" s="9"/>
      <c r="B104" s="173"/>
      <c r="C104" s="48"/>
      <c r="D104" s="47"/>
      <c r="E104" s="6"/>
      <c r="F104" s="57" t="str">
        <f t="shared" si="1"/>
        <v/>
      </c>
    </row>
    <row r="105" spans="1:6" ht="15.95" customHeight="1" x14ac:dyDescent="0.2">
      <c r="A105" s="9"/>
      <c r="B105" s="62"/>
      <c r="C105" s="48"/>
      <c r="D105" s="47"/>
      <c r="E105" s="6"/>
      <c r="F105" s="57" t="str">
        <f t="shared" si="1"/>
        <v/>
      </c>
    </row>
    <row r="106" spans="1:6" ht="15.95" customHeight="1" x14ac:dyDescent="0.2">
      <c r="A106" s="4"/>
      <c r="B106" s="118"/>
      <c r="C106" s="48"/>
      <c r="D106" s="48"/>
      <c r="E106" s="6"/>
      <c r="F106" s="57" t="str">
        <f t="shared" si="1"/>
        <v/>
      </c>
    </row>
    <row r="107" spans="1:6" ht="15.95" customHeight="1" x14ac:dyDescent="0.2">
      <c r="A107" s="4"/>
      <c r="B107" s="172"/>
      <c r="C107" s="48"/>
      <c r="D107" s="48"/>
      <c r="E107" s="6"/>
      <c r="F107" s="57" t="str">
        <f t="shared" si="1"/>
        <v/>
      </c>
    </row>
    <row r="108" spans="1:6" ht="15.95" customHeight="1" x14ac:dyDescent="0.2">
      <c r="A108" s="4"/>
      <c r="B108" s="118"/>
      <c r="C108" s="48"/>
      <c r="D108" s="48"/>
      <c r="E108" s="6"/>
      <c r="F108" s="57" t="str">
        <f t="shared" si="1"/>
        <v/>
      </c>
    </row>
    <row r="109" spans="1:6" ht="15.95" customHeight="1" x14ac:dyDescent="0.2">
      <c r="A109" s="4"/>
      <c r="B109" s="118"/>
      <c r="C109" s="48"/>
      <c r="D109" s="48"/>
      <c r="E109" s="6"/>
      <c r="F109" s="57" t="str">
        <f t="shared" si="1"/>
        <v/>
      </c>
    </row>
    <row r="110" spans="1:6" ht="15.95" customHeight="1" x14ac:dyDescent="0.2">
      <c r="A110" s="4"/>
      <c r="B110" s="118"/>
      <c r="C110" s="48"/>
      <c r="D110" s="48"/>
      <c r="E110" s="6"/>
      <c r="F110" s="57" t="str">
        <f t="shared" si="1"/>
        <v/>
      </c>
    </row>
    <row r="111" spans="1:6" ht="15.95" customHeight="1" x14ac:dyDescent="0.2">
      <c r="A111" s="4"/>
      <c r="B111" s="50"/>
      <c r="C111" s="4"/>
      <c r="D111" s="4"/>
      <c r="E111" s="6"/>
      <c r="F111" s="57" t="str">
        <f t="shared" si="1"/>
        <v/>
      </c>
    </row>
    <row r="112" spans="1:6" ht="15.95" customHeight="1" x14ac:dyDescent="0.2">
      <c r="A112" s="4"/>
      <c r="B112" s="172"/>
      <c r="C112" s="48"/>
      <c r="D112" s="48"/>
      <c r="E112" s="6"/>
      <c r="F112" s="57" t="str">
        <f t="shared" si="1"/>
        <v/>
      </c>
    </row>
    <row r="113" spans="1:6" ht="15.95" customHeight="1" x14ac:dyDescent="0.2">
      <c r="A113" s="4"/>
      <c r="B113" s="118"/>
      <c r="C113" s="48"/>
      <c r="D113" s="48"/>
      <c r="E113" s="6"/>
      <c r="F113" s="57" t="str">
        <f t="shared" si="1"/>
        <v/>
      </c>
    </row>
    <row r="114" spans="1:6" ht="15.95" customHeight="1" x14ac:dyDescent="0.2">
      <c r="A114" s="4"/>
      <c r="B114" s="118"/>
      <c r="C114" s="48"/>
      <c r="D114" s="48"/>
      <c r="E114" s="6"/>
      <c r="F114" s="57" t="str">
        <f t="shared" si="1"/>
        <v/>
      </c>
    </row>
    <row r="115" spans="1:6" ht="15.95" customHeight="1" x14ac:dyDescent="0.2">
      <c r="A115" s="4"/>
      <c r="B115" s="118"/>
      <c r="C115" s="48"/>
      <c r="D115" s="48"/>
      <c r="E115" s="6"/>
      <c r="F115" s="57" t="str">
        <f t="shared" si="1"/>
        <v/>
      </c>
    </row>
    <row r="116" spans="1:6" ht="15.95" customHeight="1" x14ac:dyDescent="0.2">
      <c r="A116" s="4"/>
      <c r="B116" s="50"/>
      <c r="C116" s="4"/>
      <c r="D116" s="4"/>
      <c r="E116" s="6"/>
      <c r="F116" s="57" t="str">
        <f t="shared" si="1"/>
        <v/>
      </c>
    </row>
    <row r="117" spans="1:6" ht="15.95" customHeight="1" x14ac:dyDescent="0.2">
      <c r="A117" s="4"/>
      <c r="B117" s="50"/>
      <c r="C117" s="4"/>
      <c r="D117" s="4"/>
      <c r="E117" s="6"/>
      <c r="F117" s="57" t="str">
        <f t="shared" si="1"/>
        <v/>
      </c>
    </row>
    <row r="118" spans="1:6" ht="17.100000000000001" customHeight="1" x14ac:dyDescent="0.2">
      <c r="A118" s="91"/>
      <c r="B118" s="175"/>
      <c r="C118" s="93"/>
      <c r="D118" s="92"/>
      <c r="E118" s="94" t="s">
        <v>731</v>
      </c>
      <c r="F118" s="7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1028-9136-4455-B9F9-7424892DEDEE}">
  <dimension ref="A1:IP119"/>
  <sheetViews>
    <sheetView workbookViewId="0"/>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9" width="6.59765625" style="16" customWidth="1"/>
    <col min="10" max="10" width="8.59765625" style="16" customWidth="1"/>
    <col min="11" max="250" width="6.59765625" style="16" customWidth="1"/>
  </cols>
  <sheetData>
    <row r="1" spans="1:10" ht="29.25" customHeight="1" x14ac:dyDescent="0.35">
      <c r="A1" s="78" t="str">
        <f>Cover!A18</f>
        <v>The Almonry, High Street, Battle</v>
      </c>
      <c r="B1" s="68"/>
      <c r="C1" s="68"/>
      <c r="D1" s="68"/>
      <c r="E1" s="68"/>
      <c r="F1" s="68"/>
    </row>
    <row r="2" spans="1:10" ht="29.25" customHeight="1" x14ac:dyDescent="0.35">
      <c r="A2" s="79" t="str">
        <f>Cover!A10</f>
        <v>Tender Pricing Schedule</v>
      </c>
      <c r="B2" s="58"/>
      <c r="C2" s="58"/>
      <c r="D2" s="58"/>
      <c r="E2" s="58"/>
      <c r="F2" s="58"/>
    </row>
    <row r="3" spans="1:10" ht="9.75" customHeight="1" x14ac:dyDescent="0.25">
      <c r="A3" s="80"/>
      <c r="B3" s="22"/>
      <c r="C3" s="22"/>
      <c r="D3" s="22"/>
      <c r="E3" s="22"/>
      <c r="F3" s="22"/>
    </row>
    <row r="4" spans="1:10" ht="16.5" customHeight="1" x14ac:dyDescent="0.25">
      <c r="A4" s="81" t="s">
        <v>1085</v>
      </c>
      <c r="B4" s="24"/>
      <c r="C4" s="24"/>
      <c r="D4" s="24"/>
      <c r="E4" s="24"/>
      <c r="F4" s="24"/>
    </row>
    <row r="5" spans="1:10" ht="15.95" customHeight="1" x14ac:dyDescent="0.2">
      <c r="A5" s="100"/>
      <c r="B5" s="101"/>
      <c r="C5" s="101"/>
      <c r="D5" s="101"/>
      <c r="E5" s="102"/>
      <c r="F5" s="102"/>
    </row>
    <row r="6" spans="1:10" ht="15.95" customHeight="1" x14ac:dyDescent="0.2">
      <c r="A6" s="100"/>
      <c r="B6" s="5" t="s">
        <v>768</v>
      </c>
      <c r="C6" s="101"/>
      <c r="D6" s="101"/>
      <c r="E6" s="102"/>
      <c r="F6" s="102"/>
      <c r="J6" s="153"/>
    </row>
    <row r="7" spans="1:10" ht="15.95" customHeight="1" x14ac:dyDescent="0.2">
      <c r="A7" s="100"/>
      <c r="B7" s="101"/>
      <c r="C7" s="101"/>
      <c r="D7" s="101"/>
      <c r="E7" s="102"/>
      <c r="F7" s="102"/>
    </row>
    <row r="8" spans="1:10" ht="15.95" customHeight="1" x14ac:dyDescent="0.2">
      <c r="A8" s="100"/>
      <c r="B8" s="101" t="s">
        <v>728</v>
      </c>
      <c r="C8" s="101"/>
      <c r="D8" s="101"/>
      <c r="E8" s="102"/>
      <c r="F8" s="102"/>
    </row>
    <row r="9" spans="1:10" ht="15.95" customHeight="1" x14ac:dyDescent="0.2">
      <c r="A9" s="100"/>
      <c r="B9" s="101"/>
      <c r="C9" s="101"/>
      <c r="D9" s="101"/>
      <c r="E9" s="102"/>
      <c r="F9" s="102"/>
    </row>
    <row r="10" spans="1:10" ht="15.95" customHeight="1" x14ac:dyDescent="0.2">
      <c r="A10" s="100"/>
      <c r="B10" s="161" t="s">
        <v>729</v>
      </c>
      <c r="C10" s="101">
        <v>1</v>
      </c>
      <c r="D10" s="101" t="s">
        <v>62</v>
      </c>
      <c r="E10" s="102"/>
      <c r="F10" s="102">
        <v>40000</v>
      </c>
    </row>
    <row r="11" spans="1:10" ht="15.95" customHeight="1" x14ac:dyDescent="0.2">
      <c r="A11" s="100"/>
      <c r="B11" s="101"/>
      <c r="C11" s="101"/>
      <c r="D11" s="101"/>
      <c r="E11" s="102"/>
      <c r="F11" s="102"/>
    </row>
    <row r="12" spans="1:10" ht="15.95" customHeight="1" x14ac:dyDescent="0.2">
      <c r="A12" s="100"/>
      <c r="B12" s="161"/>
      <c r="C12" s="101"/>
      <c r="D12" s="101"/>
      <c r="E12" s="102"/>
      <c r="F12" s="102"/>
    </row>
    <row r="13" spans="1:10" ht="15.95" customHeight="1" x14ac:dyDescent="0.2">
      <c r="A13" s="100"/>
      <c r="B13" s="161"/>
      <c r="C13" s="101"/>
      <c r="D13" s="101"/>
      <c r="E13" s="102"/>
      <c r="F13" s="102"/>
    </row>
    <row r="14" spans="1:10" ht="15.95" customHeight="1" x14ac:dyDescent="0.2">
      <c r="A14" s="100"/>
      <c r="B14" s="161"/>
      <c r="C14" s="101"/>
      <c r="D14" s="101"/>
      <c r="E14" s="102"/>
      <c r="F14" s="102"/>
    </row>
    <row r="15" spans="1:10" ht="15.95" customHeight="1" x14ac:dyDescent="0.2">
      <c r="A15" s="100"/>
      <c r="B15" s="161"/>
      <c r="C15" s="101"/>
      <c r="D15" s="101"/>
      <c r="E15" s="102"/>
      <c r="F15" s="102"/>
    </row>
    <row r="16" spans="1:10" ht="15.95" customHeight="1" x14ac:dyDescent="0.2">
      <c r="A16" s="100"/>
      <c r="B16" s="161"/>
      <c r="C16" s="101"/>
      <c r="D16" s="101"/>
      <c r="E16" s="102"/>
      <c r="F16" s="102"/>
    </row>
    <row r="17" spans="1:10" ht="15.95" customHeight="1" x14ac:dyDescent="0.2">
      <c r="A17" s="100"/>
      <c r="B17" s="161"/>
      <c r="C17" s="101"/>
      <c r="D17" s="101"/>
      <c r="E17" s="102"/>
      <c r="F17" s="102"/>
    </row>
    <row r="18" spans="1:10" ht="15.95" customHeight="1" x14ac:dyDescent="0.2">
      <c r="A18" s="100"/>
      <c r="B18" s="161"/>
      <c r="C18" s="101"/>
      <c r="D18" s="101"/>
      <c r="E18" s="102"/>
      <c r="F18" s="102"/>
    </row>
    <row r="19" spans="1:10" ht="15.95" customHeight="1" x14ac:dyDescent="0.2">
      <c r="A19" s="100"/>
      <c r="B19" s="161"/>
      <c r="C19" s="101"/>
      <c r="D19" s="101"/>
      <c r="E19" s="102"/>
      <c r="F19" s="102"/>
    </row>
    <row r="20" spans="1:10" ht="15.95" customHeight="1" x14ac:dyDescent="0.2">
      <c r="A20" s="100"/>
      <c r="B20" s="161"/>
      <c r="C20" s="101"/>
      <c r="D20" s="101"/>
      <c r="E20" s="102"/>
      <c r="F20" s="102"/>
    </row>
    <row r="21" spans="1:10" ht="15" x14ac:dyDescent="0.2">
      <c r="A21" s="100"/>
      <c r="B21" s="162"/>
      <c r="C21" s="101"/>
      <c r="D21" s="101"/>
      <c r="E21" s="102"/>
      <c r="F21" s="102"/>
      <c r="J21" s="153"/>
    </row>
    <row r="22" spans="1:10" ht="15" x14ac:dyDescent="0.2">
      <c r="A22" s="100"/>
      <c r="B22" s="163"/>
      <c r="C22" s="101"/>
      <c r="D22" s="101"/>
      <c r="E22" s="102"/>
      <c r="F22" s="102"/>
    </row>
    <row r="23" spans="1:10" ht="15" x14ac:dyDescent="0.2">
      <c r="A23" s="100"/>
      <c r="B23" s="163"/>
      <c r="C23" s="101"/>
      <c r="D23" s="101"/>
      <c r="E23" s="102"/>
      <c r="F23" s="102"/>
    </row>
    <row r="24" spans="1:10" ht="15" x14ac:dyDescent="0.2">
      <c r="A24" s="100"/>
      <c r="B24" s="163"/>
      <c r="C24" s="101"/>
      <c r="D24" s="101"/>
      <c r="E24" s="102"/>
      <c r="F24" s="102"/>
    </row>
    <row r="25" spans="1:10" ht="15" x14ac:dyDescent="0.2">
      <c r="A25" s="100"/>
      <c r="B25" s="163"/>
      <c r="C25" s="101"/>
      <c r="D25" s="101"/>
      <c r="E25" s="102"/>
      <c r="F25" s="102"/>
    </row>
    <row r="26" spans="1:10" ht="15" x14ac:dyDescent="0.2">
      <c r="A26" s="100"/>
      <c r="B26" s="163"/>
      <c r="C26" s="101"/>
      <c r="D26" s="101"/>
      <c r="E26" s="102"/>
      <c r="F26" s="102"/>
    </row>
    <row r="27" spans="1:10" ht="15" x14ac:dyDescent="0.2">
      <c r="A27" s="100"/>
      <c r="B27" s="163"/>
      <c r="C27" s="101"/>
      <c r="D27" s="101"/>
      <c r="E27" s="102"/>
      <c r="F27" s="102"/>
    </row>
    <row r="28" spans="1:10" ht="15" x14ac:dyDescent="0.2">
      <c r="A28" s="100"/>
      <c r="B28" s="163"/>
      <c r="C28" s="101"/>
      <c r="D28" s="101"/>
      <c r="E28" s="102"/>
      <c r="F28" s="102"/>
    </row>
    <row r="29" spans="1:10" ht="15" x14ac:dyDescent="0.2">
      <c r="A29" s="100"/>
      <c r="B29" s="163"/>
      <c r="C29" s="101"/>
      <c r="D29" s="101"/>
      <c r="E29" s="102"/>
      <c r="F29" s="102"/>
    </row>
    <row r="30" spans="1:10" s="99" customFormat="1" x14ac:dyDescent="0.2">
      <c r="A30" s="155"/>
      <c r="B30" s="165"/>
      <c r="C30" s="132"/>
      <c r="D30" s="132"/>
      <c r="E30" s="133"/>
      <c r="F30" s="125"/>
    </row>
    <row r="31" spans="1:10" s="99" customFormat="1" x14ac:dyDescent="0.2">
      <c r="A31" s="155"/>
      <c r="B31" s="164"/>
      <c r="C31" s="114"/>
      <c r="D31" s="113"/>
      <c r="E31" s="125"/>
      <c r="F31" s="125"/>
    </row>
    <row r="32" spans="1:10" s="99" customFormat="1" x14ac:dyDescent="0.2">
      <c r="A32" s="155"/>
      <c r="B32" s="164"/>
      <c r="C32" s="114"/>
      <c r="D32" s="113"/>
      <c r="E32" s="125"/>
      <c r="F32" s="125"/>
    </row>
    <row r="33" spans="1:9" s="99" customFormat="1" ht="15.95" customHeight="1" x14ac:dyDescent="0.2">
      <c r="A33" s="155"/>
      <c r="B33" s="164"/>
      <c r="C33" s="114"/>
      <c r="D33" s="113"/>
      <c r="E33" s="125"/>
      <c r="F33" s="125"/>
    </row>
    <row r="34" spans="1:9" s="99" customFormat="1" ht="15.95" customHeight="1" x14ac:dyDescent="0.2">
      <c r="A34" s="155"/>
      <c r="B34" s="132"/>
      <c r="C34" s="132"/>
      <c r="D34" s="132"/>
      <c r="E34" s="133"/>
      <c r="F34" s="125"/>
    </row>
    <row r="35" spans="1:9" s="99" customFormat="1" x14ac:dyDescent="0.2">
      <c r="A35" s="135"/>
      <c r="B35" s="126"/>
      <c r="C35" s="114"/>
      <c r="D35" s="113"/>
      <c r="E35" s="125"/>
      <c r="F35" s="125"/>
    </row>
    <row r="36" spans="1:9" ht="15.95" customHeight="1" x14ac:dyDescent="0.2">
      <c r="A36" s="108"/>
      <c r="B36" s="56"/>
      <c r="C36" s="56"/>
      <c r="D36" s="56"/>
      <c r="E36" s="55"/>
      <c r="F36" s="55"/>
      <c r="I36" s="99"/>
    </row>
    <row r="37" spans="1:9" s="99" customFormat="1" ht="15.95" customHeight="1" x14ac:dyDescent="0.2">
      <c r="A37" s="135"/>
      <c r="B37" s="113"/>
      <c r="C37" s="114"/>
      <c r="D37" s="113"/>
      <c r="E37" s="125"/>
      <c r="F37" s="125"/>
    </row>
    <row r="38" spans="1:9" s="99" customFormat="1" ht="15.95" customHeight="1" x14ac:dyDescent="0.2">
      <c r="A38" s="136"/>
      <c r="B38" s="113"/>
      <c r="C38" s="114"/>
      <c r="D38" s="114"/>
      <c r="E38" s="125"/>
      <c r="F38" s="125"/>
      <c r="I38" s="16"/>
    </row>
    <row r="39" spans="1:9" s="99" customFormat="1" ht="15.95" customHeight="1" x14ac:dyDescent="0.2">
      <c r="A39" s="103"/>
      <c r="B39" s="113"/>
      <c r="C39" s="114"/>
      <c r="D39" s="113"/>
      <c r="E39" s="125"/>
      <c r="F39" s="125"/>
    </row>
    <row r="40" spans="1:9" s="99" customFormat="1" ht="15.95" customHeight="1" x14ac:dyDescent="0.2">
      <c r="A40" s="103"/>
      <c r="B40" s="113"/>
      <c r="C40" s="114"/>
      <c r="D40" s="113"/>
      <c r="E40" s="125"/>
      <c r="F40" s="125"/>
    </row>
    <row r="41" spans="1:9" s="99" customFormat="1" ht="15.95" customHeight="1" x14ac:dyDescent="0.2">
      <c r="A41" s="103"/>
      <c r="B41" s="113"/>
      <c r="C41" s="114"/>
      <c r="D41" s="113"/>
      <c r="E41" s="125"/>
      <c r="F41" s="125"/>
    </row>
    <row r="42" spans="1:9" s="99" customFormat="1" ht="15.95" customHeight="1" x14ac:dyDescent="0.2">
      <c r="A42" s="103"/>
      <c r="B42" s="113"/>
      <c r="C42" s="114"/>
      <c r="D42" s="113"/>
      <c r="E42" s="125"/>
      <c r="F42" s="125"/>
    </row>
    <row r="43" spans="1:9" s="99" customFormat="1" ht="15.95" customHeight="1" x14ac:dyDescent="0.2">
      <c r="A43" s="103"/>
      <c r="B43" s="113"/>
      <c r="C43" s="114"/>
      <c r="D43" s="113"/>
      <c r="E43" s="125"/>
      <c r="F43" s="125"/>
    </row>
    <row r="44" spans="1:9" s="99" customFormat="1" ht="15.95" customHeight="1" x14ac:dyDescent="0.2">
      <c r="A44" s="103"/>
      <c r="B44" s="113"/>
      <c r="C44" s="114"/>
      <c r="D44" s="113"/>
      <c r="E44" s="125"/>
      <c r="F44" s="125"/>
    </row>
    <row r="45" spans="1:9" s="99" customFormat="1" ht="15.95" customHeight="1" x14ac:dyDescent="0.2">
      <c r="A45" s="103"/>
      <c r="B45" s="113"/>
      <c r="C45" s="114"/>
      <c r="D45" s="113"/>
      <c r="E45" s="125"/>
      <c r="F45" s="125"/>
    </row>
    <row r="46" spans="1:9" s="99" customFormat="1" ht="15.95" customHeight="1" x14ac:dyDescent="0.2">
      <c r="A46" s="103"/>
      <c r="B46" s="113"/>
      <c r="C46" s="114"/>
      <c r="D46" s="113"/>
      <c r="E46" s="125"/>
      <c r="F46" s="125"/>
    </row>
    <row r="47" spans="1:9" s="99" customFormat="1" ht="15.95" customHeight="1" x14ac:dyDescent="0.2">
      <c r="A47" s="103"/>
      <c r="B47" s="113"/>
      <c r="C47" s="114"/>
      <c r="D47" s="113"/>
      <c r="E47" s="125"/>
      <c r="F47" s="125"/>
    </row>
    <row r="48" spans="1:9" s="99" customFormat="1" ht="15.95" customHeight="1" x14ac:dyDescent="0.2">
      <c r="A48" s="103"/>
      <c r="B48" s="113"/>
      <c r="C48" s="114"/>
      <c r="D48" s="113"/>
      <c r="E48" s="125"/>
      <c r="F48" s="125"/>
    </row>
    <row r="49" spans="1:9" s="99" customFormat="1" ht="15.95" customHeight="1" x14ac:dyDescent="0.2">
      <c r="A49" s="103"/>
      <c r="B49" s="113"/>
      <c r="C49" s="114"/>
      <c r="D49" s="113"/>
      <c r="E49" s="125"/>
      <c r="F49" s="125"/>
    </row>
    <row r="50" spans="1:9" s="99" customFormat="1" ht="15.95" customHeight="1" x14ac:dyDescent="0.2">
      <c r="A50" s="103"/>
      <c r="B50" s="113"/>
      <c r="C50" s="114"/>
      <c r="D50" s="113"/>
      <c r="E50" s="125"/>
      <c r="F50" s="125"/>
    </row>
    <row r="51" spans="1:9" s="99" customFormat="1" ht="15.95" customHeight="1" x14ac:dyDescent="0.2">
      <c r="A51" s="103"/>
      <c r="B51" s="113"/>
      <c r="C51" s="114"/>
      <c r="D51" s="113"/>
      <c r="E51" s="125"/>
      <c r="F51" s="125"/>
    </row>
    <row r="52" spans="1:9" s="99" customFormat="1" ht="15.95" customHeight="1" x14ac:dyDescent="0.2">
      <c r="A52" s="103"/>
      <c r="B52" s="113"/>
      <c r="C52" s="114"/>
      <c r="D52" s="113"/>
      <c r="E52" s="125"/>
      <c r="F52" s="125"/>
    </row>
    <row r="53" spans="1:9" s="99" customFormat="1" ht="15.95" customHeight="1" x14ac:dyDescent="0.2">
      <c r="A53" s="103"/>
      <c r="B53" s="113"/>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91"/>
      <c r="B60" s="92" t="s">
        <v>1084</v>
      </c>
      <c r="C60" s="93"/>
      <c r="D60" s="92"/>
      <c r="E60" s="94" t="s">
        <v>730</v>
      </c>
      <c r="F60" s="76">
        <f>SUM(F7:F59)</f>
        <v>40000</v>
      </c>
      <c r="I60" s="99"/>
    </row>
    <row r="61" spans="1:9" ht="29.25" customHeight="1" x14ac:dyDescent="0.35">
      <c r="A61" s="78" t="str">
        <f>A1</f>
        <v>The Almonry, High Street, Battle</v>
      </c>
      <c r="B61" s="68"/>
      <c r="C61" s="68"/>
      <c r="D61" s="68"/>
      <c r="E61" s="68"/>
      <c r="F61" s="68"/>
    </row>
    <row r="62" spans="1:9" ht="29.25" customHeight="1" x14ac:dyDescent="0.35">
      <c r="A62" s="79" t="str">
        <f>A2</f>
        <v>Tender Pricing Schedule</v>
      </c>
      <c r="B62" s="58"/>
      <c r="C62" s="58"/>
      <c r="D62" s="58"/>
      <c r="E62" s="58"/>
      <c r="F62" s="58"/>
    </row>
    <row r="63" spans="1:9" ht="9.75" customHeight="1" x14ac:dyDescent="0.25">
      <c r="A63" s="80"/>
      <c r="B63" s="22"/>
      <c r="C63" s="22"/>
      <c r="D63" s="22"/>
      <c r="E63" s="22"/>
      <c r="F63" s="22"/>
    </row>
    <row r="64" spans="1:9" ht="16.5" customHeight="1" x14ac:dyDescent="0.25">
      <c r="A64" s="81" t="str">
        <f>A4</f>
        <v>GROUP ELEMENT 14 : Contingency</v>
      </c>
      <c r="B64" s="24"/>
      <c r="C64" s="24"/>
      <c r="D64" s="24"/>
      <c r="E64" s="24"/>
      <c r="F64" s="24"/>
    </row>
    <row r="65" spans="1:6" ht="15" customHeight="1" x14ac:dyDescent="0.2">
      <c r="A65" s="82" t="s">
        <v>1</v>
      </c>
      <c r="B65" s="19" t="s">
        <v>23</v>
      </c>
      <c r="C65" s="20"/>
      <c r="D65" s="20"/>
      <c r="E65" s="20"/>
      <c r="F65" s="183" t="s">
        <v>791</v>
      </c>
    </row>
    <row r="66" spans="1:6" ht="8.1" customHeight="1" x14ac:dyDescent="0.2">
      <c r="A66" s="83"/>
      <c r="B66" s="2"/>
      <c r="C66" s="3"/>
      <c r="D66" s="3"/>
      <c r="E66" s="3"/>
      <c r="F66" s="3"/>
    </row>
    <row r="67" spans="1:6" ht="15.95" customHeight="1" x14ac:dyDescent="0.2">
      <c r="A67" s="84"/>
      <c r="B67" s="5"/>
      <c r="C67" s="4"/>
      <c r="D67" s="4"/>
      <c r="E67" s="6"/>
      <c r="F67" s="6"/>
    </row>
    <row r="68" spans="1:6" ht="15.95" customHeight="1" x14ac:dyDescent="0.2">
      <c r="A68" s="84"/>
      <c r="B68" s="4"/>
      <c r="C68" s="8"/>
      <c r="D68" s="4"/>
      <c r="E68" s="6"/>
      <c r="F68" s="6"/>
    </row>
    <row r="69" spans="1:6" ht="15.95" customHeight="1" x14ac:dyDescent="0.2">
      <c r="A69" s="107"/>
      <c r="B69" s="48" t="s">
        <v>1083</v>
      </c>
      <c r="C69" s="48"/>
      <c r="D69" s="48"/>
      <c r="E69" s="46"/>
      <c r="F69" s="46">
        <f>F60</f>
        <v>40000</v>
      </c>
    </row>
    <row r="70" spans="1:6" ht="15.95" customHeight="1" x14ac:dyDescent="0.2">
      <c r="A70" s="106"/>
      <c r="B70" s="47"/>
      <c r="C70" s="48"/>
      <c r="D70" s="47"/>
      <c r="E70" s="46"/>
      <c r="F70" s="46"/>
    </row>
    <row r="71" spans="1:6" ht="15.95" customHeight="1" x14ac:dyDescent="0.2">
      <c r="A71" s="107"/>
      <c r="B71" s="48"/>
      <c r="C71" s="48"/>
      <c r="D71" s="48"/>
      <c r="E71" s="46"/>
      <c r="F71" s="46"/>
    </row>
    <row r="72" spans="1:6" ht="15.95" customHeight="1" x14ac:dyDescent="0.2">
      <c r="A72" s="106"/>
      <c r="B72" s="47"/>
      <c r="C72" s="48"/>
      <c r="D72" s="47"/>
      <c r="E72" s="46"/>
      <c r="F72" s="46"/>
    </row>
    <row r="73" spans="1:6" ht="15.95" customHeight="1" x14ac:dyDescent="0.2">
      <c r="A73" s="106"/>
      <c r="B73" s="48"/>
      <c r="C73" s="48"/>
      <c r="D73" s="47"/>
      <c r="E73" s="46"/>
      <c r="F73" s="46"/>
    </row>
    <row r="74" spans="1:6" ht="15.95" customHeight="1" x14ac:dyDescent="0.2">
      <c r="A74" s="107"/>
      <c r="B74" s="48"/>
      <c r="C74" s="48"/>
      <c r="D74" s="48"/>
      <c r="E74" s="46"/>
      <c r="F74" s="46"/>
    </row>
    <row r="75" spans="1:6" ht="15.95" customHeight="1" x14ac:dyDescent="0.2">
      <c r="A75" s="106"/>
      <c r="B75" s="48"/>
      <c r="C75" s="48"/>
      <c r="D75" s="47"/>
      <c r="E75" s="46"/>
      <c r="F75" s="46"/>
    </row>
    <row r="76" spans="1:6" ht="15.95" customHeight="1" x14ac:dyDescent="0.2">
      <c r="A76" s="107"/>
      <c r="B76" s="48"/>
      <c r="C76" s="48"/>
      <c r="D76" s="48"/>
      <c r="E76" s="46"/>
      <c r="F76" s="46"/>
    </row>
    <row r="77" spans="1:6" ht="15.95" customHeight="1" x14ac:dyDescent="0.2">
      <c r="A77" s="106"/>
      <c r="B77" s="47"/>
      <c r="C77" s="48"/>
      <c r="D77" s="47"/>
      <c r="E77" s="46"/>
      <c r="F77" s="46"/>
    </row>
    <row r="78" spans="1:6" ht="15.95" customHeight="1" x14ac:dyDescent="0.2">
      <c r="A78" s="107"/>
      <c r="B78" s="48"/>
      <c r="C78" s="48"/>
      <c r="D78" s="48"/>
      <c r="E78" s="46"/>
      <c r="F78" s="46"/>
    </row>
    <row r="79" spans="1:6" ht="15.95" customHeight="1" x14ac:dyDescent="0.2">
      <c r="A79" s="106"/>
      <c r="B79" s="47"/>
      <c r="C79" s="48"/>
      <c r="D79" s="47"/>
      <c r="E79" s="46"/>
      <c r="F79" s="46"/>
    </row>
    <row r="80" spans="1:6" ht="15.95" customHeight="1" x14ac:dyDescent="0.2">
      <c r="A80" s="107"/>
      <c r="B80" s="48"/>
      <c r="C80" s="48"/>
      <c r="D80" s="48"/>
      <c r="E80" s="46"/>
      <c r="F80" s="46"/>
    </row>
    <row r="81" spans="1:6" ht="15.95" customHeight="1" x14ac:dyDescent="0.2">
      <c r="A81" s="107"/>
      <c r="B81" s="47"/>
      <c r="C81" s="48"/>
      <c r="D81" s="47"/>
      <c r="E81" s="46"/>
      <c r="F81" s="46"/>
    </row>
    <row r="82" spans="1:6" ht="15.95" customHeight="1" x14ac:dyDescent="0.2">
      <c r="A82" s="107"/>
      <c r="B82" s="48"/>
      <c r="C82" s="48"/>
      <c r="D82" s="48"/>
      <c r="E82" s="46"/>
      <c r="F82" s="46"/>
    </row>
    <row r="83" spans="1:6" ht="15.95" customHeight="1" x14ac:dyDescent="0.2">
      <c r="A83" s="107"/>
      <c r="B83" s="48"/>
      <c r="C83" s="48"/>
      <c r="D83" s="48"/>
      <c r="E83" s="46"/>
      <c r="F83" s="98"/>
    </row>
    <row r="84" spans="1:6" ht="15.95" customHeight="1" x14ac:dyDescent="0.2">
      <c r="A84" s="107"/>
      <c r="B84" s="48"/>
      <c r="C84" s="157"/>
      <c r="D84" s="48"/>
      <c r="E84" s="46"/>
      <c r="F84" s="46"/>
    </row>
    <row r="85" spans="1:6" ht="15.95" customHeight="1" x14ac:dyDescent="0.2">
      <c r="A85" s="107"/>
      <c r="B85" s="48"/>
      <c r="C85" s="48"/>
      <c r="D85" s="48"/>
      <c r="E85" s="46"/>
      <c r="F85" s="46"/>
    </row>
    <row r="86" spans="1:6" ht="15.95" customHeight="1" x14ac:dyDescent="0.2">
      <c r="A86" s="107"/>
      <c r="B86" s="48"/>
      <c r="C86" s="48"/>
      <c r="D86" s="48"/>
      <c r="E86" s="46"/>
      <c r="F86" s="46"/>
    </row>
    <row r="87" spans="1:6" ht="15.95" customHeight="1" x14ac:dyDescent="0.2">
      <c r="A87" s="84"/>
      <c r="B87" s="4"/>
      <c r="C87" s="4"/>
      <c r="D87" s="4"/>
      <c r="E87" s="6"/>
      <c r="F87" s="6"/>
    </row>
    <row r="88" spans="1:6" ht="15.95" customHeight="1" x14ac:dyDescent="0.2">
      <c r="A88" s="84"/>
      <c r="B88" s="4"/>
      <c r="C88" s="4"/>
      <c r="D88" s="4"/>
      <c r="E88" s="6"/>
      <c r="F88" s="6"/>
    </row>
    <row r="89" spans="1:6" ht="15.95" customHeight="1" x14ac:dyDescent="0.2">
      <c r="A89" s="84"/>
      <c r="B89" s="4"/>
      <c r="C89" s="4"/>
      <c r="D89" s="4"/>
      <c r="E89" s="6"/>
      <c r="F89" s="6"/>
    </row>
    <row r="90" spans="1:6" ht="15.95" customHeight="1" x14ac:dyDescent="0.2">
      <c r="A90" s="84"/>
      <c r="B90" s="4"/>
      <c r="C90" s="4"/>
      <c r="D90" s="4"/>
      <c r="E90" s="6"/>
      <c r="F90" s="6"/>
    </row>
    <row r="91" spans="1:6" ht="15.95" customHeight="1" x14ac:dyDescent="0.2">
      <c r="A91" s="84"/>
      <c r="B91" s="4"/>
      <c r="C91" s="4"/>
      <c r="D91" s="4"/>
      <c r="E91" s="6"/>
      <c r="F91" s="6"/>
    </row>
    <row r="92" spans="1:6" ht="15.95" customHeight="1" x14ac:dyDescent="0.2">
      <c r="A92" s="84"/>
      <c r="B92" s="4"/>
      <c r="C92" s="4"/>
      <c r="D92" s="4"/>
      <c r="E92" s="6"/>
      <c r="F92" s="6"/>
    </row>
    <row r="93" spans="1:6" ht="15.95" customHeight="1" x14ac:dyDescent="0.2">
      <c r="A93" s="84"/>
      <c r="B93" s="4"/>
      <c r="C93" s="4"/>
      <c r="D93" s="4"/>
      <c r="E93" s="6"/>
      <c r="F93" s="6"/>
    </row>
    <row r="94" spans="1:6" ht="15.95" customHeight="1" x14ac:dyDescent="0.2">
      <c r="A94" s="84"/>
      <c r="B94" s="4"/>
      <c r="C94" s="4"/>
      <c r="D94" s="4"/>
      <c r="E94" s="6"/>
      <c r="F94" s="6"/>
    </row>
    <row r="95" spans="1:6" ht="15.95" customHeight="1" x14ac:dyDescent="0.2">
      <c r="A95" s="84"/>
      <c r="B95" s="4"/>
      <c r="C95" s="4"/>
      <c r="D95" s="4"/>
      <c r="E95" s="6"/>
      <c r="F95" s="6"/>
    </row>
    <row r="96" spans="1:6" ht="15.95" customHeight="1" x14ac:dyDescent="0.2">
      <c r="A96" s="84"/>
      <c r="B96" s="4"/>
      <c r="C96" s="4"/>
      <c r="D96" s="4"/>
      <c r="E96" s="6"/>
      <c r="F96" s="6"/>
    </row>
    <row r="97" spans="1:6" ht="15.95" customHeight="1" x14ac:dyDescent="0.2">
      <c r="A97" s="84"/>
      <c r="B97" s="4"/>
      <c r="C97" s="4"/>
      <c r="D97" s="4"/>
      <c r="E97" s="6"/>
      <c r="F97" s="6"/>
    </row>
    <row r="98" spans="1:6" ht="15.95" customHeight="1" x14ac:dyDescent="0.2">
      <c r="A98" s="84"/>
      <c r="B98" s="4"/>
      <c r="C98" s="4"/>
      <c r="D98" s="4"/>
      <c r="E98" s="6"/>
      <c r="F98" s="6"/>
    </row>
    <row r="99" spans="1:6" ht="15.95" customHeight="1" x14ac:dyDescent="0.2">
      <c r="A99" s="84"/>
      <c r="B99" s="4"/>
      <c r="C99" s="4"/>
      <c r="D99" s="4"/>
      <c r="E99" s="6"/>
      <c r="F99" s="6"/>
    </row>
    <row r="100" spans="1:6" ht="15.95" customHeight="1" x14ac:dyDescent="0.2">
      <c r="A100" s="84"/>
      <c r="B100" s="4"/>
      <c r="C100" s="4"/>
      <c r="D100" s="4"/>
      <c r="E100" s="6"/>
      <c r="F100" s="6"/>
    </row>
    <row r="101" spans="1:6" ht="15.95" customHeight="1" x14ac:dyDescent="0.2">
      <c r="A101" s="84"/>
      <c r="B101" s="4"/>
      <c r="C101" s="4"/>
      <c r="D101" s="4"/>
      <c r="E101" s="6"/>
      <c r="F101" s="6"/>
    </row>
    <row r="102" spans="1:6" ht="15.95" customHeight="1" x14ac:dyDescent="0.2">
      <c r="A102" s="84"/>
      <c r="B102" s="4"/>
      <c r="C102" s="4"/>
      <c r="D102" s="4"/>
      <c r="E102" s="6"/>
      <c r="F102" s="6"/>
    </row>
    <row r="103" spans="1:6" ht="15.95" customHeight="1" x14ac:dyDescent="0.2">
      <c r="A103" s="84"/>
      <c r="B103" s="4"/>
      <c r="C103" s="4"/>
      <c r="D103" s="4"/>
      <c r="E103" s="6"/>
      <c r="F103" s="6"/>
    </row>
    <row r="104" spans="1:6" ht="15.95" customHeight="1" x14ac:dyDescent="0.2">
      <c r="A104" s="84"/>
      <c r="B104" s="4"/>
      <c r="C104" s="4"/>
      <c r="D104" s="4"/>
      <c r="E104" s="6"/>
      <c r="F104" s="6"/>
    </row>
    <row r="105" spans="1:6" ht="15.95" customHeight="1" x14ac:dyDescent="0.2">
      <c r="A105" s="84"/>
      <c r="B105" s="4"/>
      <c r="C105" s="4"/>
      <c r="D105" s="4"/>
      <c r="E105" s="6"/>
      <c r="F105" s="6"/>
    </row>
    <row r="106" spans="1:6" ht="15.95" customHeight="1" x14ac:dyDescent="0.2">
      <c r="A106" s="84"/>
      <c r="B106" s="4"/>
      <c r="C106" s="4"/>
      <c r="D106" s="4"/>
      <c r="E106" s="6"/>
      <c r="F106" s="6"/>
    </row>
    <row r="107" spans="1:6" ht="15.95" customHeight="1" x14ac:dyDescent="0.2">
      <c r="A107" s="84"/>
      <c r="B107" s="4"/>
      <c r="C107" s="4"/>
      <c r="D107" s="4"/>
      <c r="E107" s="6"/>
      <c r="F107" s="6"/>
    </row>
    <row r="108" spans="1:6" ht="15.95" customHeight="1" x14ac:dyDescent="0.2">
      <c r="A108" s="84"/>
      <c r="B108" s="4"/>
      <c r="C108" s="4"/>
      <c r="D108" s="4"/>
      <c r="E108" s="6"/>
      <c r="F108" s="6"/>
    </row>
    <row r="109" spans="1:6" ht="15.95" customHeight="1" x14ac:dyDescent="0.2">
      <c r="A109" s="84"/>
      <c r="B109" s="4"/>
      <c r="C109" s="4"/>
      <c r="D109" s="4"/>
      <c r="E109" s="6"/>
      <c r="F109" s="6"/>
    </row>
    <row r="110" spans="1:6" ht="15.95" customHeight="1" x14ac:dyDescent="0.2">
      <c r="A110" s="84"/>
      <c r="B110" s="4"/>
      <c r="C110" s="4"/>
      <c r="D110" s="4"/>
      <c r="E110" s="6"/>
      <c r="F110" s="6"/>
    </row>
    <row r="111" spans="1:6" ht="15.95" customHeight="1" x14ac:dyDescent="0.2">
      <c r="A111" s="84"/>
      <c r="B111" s="4"/>
      <c r="C111" s="4"/>
      <c r="D111" s="4"/>
      <c r="E111" s="6"/>
      <c r="F111" s="6"/>
    </row>
    <row r="112" spans="1:6" ht="15.95" customHeight="1" x14ac:dyDescent="0.2">
      <c r="A112" s="84"/>
      <c r="B112" s="4"/>
      <c r="C112" s="4"/>
      <c r="D112" s="4"/>
      <c r="E112" s="6"/>
      <c r="F112" s="6"/>
    </row>
    <row r="113" spans="1:6" ht="15.95" customHeight="1" x14ac:dyDescent="0.2">
      <c r="A113" s="84"/>
      <c r="B113" s="4"/>
      <c r="C113" s="4"/>
      <c r="D113" s="4"/>
      <c r="E113" s="6"/>
      <c r="F113" s="6"/>
    </row>
    <row r="114" spans="1:6" ht="15.95" customHeight="1" x14ac:dyDescent="0.2">
      <c r="A114" s="84"/>
      <c r="B114" s="4"/>
      <c r="C114" s="4"/>
      <c r="D114" s="4"/>
      <c r="E114" s="6"/>
      <c r="F114" s="6"/>
    </row>
    <row r="115" spans="1:6" ht="15.95" customHeight="1" x14ac:dyDescent="0.2">
      <c r="A115" s="84"/>
      <c r="B115" s="4"/>
      <c r="C115" s="4"/>
      <c r="D115" s="4"/>
      <c r="E115" s="6"/>
      <c r="F115" s="6"/>
    </row>
    <row r="116" spans="1:6" ht="15.95" customHeight="1" x14ac:dyDescent="0.2">
      <c r="A116" s="84"/>
      <c r="B116" s="4"/>
      <c r="C116" s="4"/>
      <c r="D116" s="4"/>
      <c r="E116" s="6"/>
      <c r="F116" s="6"/>
    </row>
    <row r="117" spans="1:6" ht="15.95" customHeight="1" x14ac:dyDescent="0.2">
      <c r="A117" s="84"/>
      <c r="B117" s="4"/>
      <c r="C117" s="4"/>
      <c r="D117" s="4"/>
      <c r="E117" s="6"/>
      <c r="F117" s="6"/>
    </row>
    <row r="118" spans="1:6" ht="16.5" customHeight="1" x14ac:dyDescent="0.2">
      <c r="A118" s="90"/>
      <c r="B118" s="10"/>
      <c r="C118" s="10"/>
      <c r="D118" s="10"/>
      <c r="E118" s="10"/>
      <c r="F118" s="40"/>
    </row>
    <row r="119" spans="1:6" ht="17.100000000000001" customHeight="1" x14ac:dyDescent="0.2">
      <c r="A119" s="91"/>
      <c r="B119" s="92"/>
      <c r="C119" s="93"/>
      <c r="D119" s="92"/>
      <c r="E119" s="94" t="s">
        <v>731</v>
      </c>
      <c r="F119" s="76">
        <f>SUM(F67:F118)</f>
        <v>40000</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B158-DF70-4297-AD7A-ADA1252087EA}">
  <dimension ref="A1:IP60"/>
  <sheetViews>
    <sheetView workbookViewId="0"/>
  </sheetViews>
  <sheetFormatPr defaultColWidth="6.59765625" defaultRowHeight="12.75" customHeight="1" x14ac:dyDescent="0.2"/>
  <cols>
    <col min="1" max="1" width="3.5" style="211" customWidth="1"/>
    <col min="2" max="2" width="60.19921875" style="211" customWidth="1"/>
    <col min="3" max="3" width="7.5" style="211" customWidth="1"/>
    <col min="4" max="4" width="4.296875" style="211" customWidth="1"/>
    <col min="5" max="5" width="6.796875" style="211" customWidth="1"/>
    <col min="6" max="6" width="8.8984375" style="211" customWidth="1"/>
    <col min="7" max="9" width="6.59765625" style="211" customWidth="1"/>
    <col min="10" max="10" width="8.59765625" style="211" customWidth="1"/>
    <col min="11" max="250" width="6.59765625" style="211" customWidth="1"/>
    <col min="251" max="16384" width="6.59765625" style="212"/>
  </cols>
  <sheetData>
    <row r="1" spans="1:10" ht="29.25" customHeight="1" x14ac:dyDescent="0.35">
      <c r="A1" s="298" t="str">
        <f>[2]Cover!A18</f>
        <v>The Almonry, High Street, Battle</v>
      </c>
      <c r="B1" s="75"/>
      <c r="C1" s="75"/>
      <c r="D1" s="75"/>
      <c r="E1" s="75"/>
      <c r="F1" s="75"/>
    </row>
    <row r="2" spans="1:10" ht="29.25" customHeight="1" x14ac:dyDescent="0.35">
      <c r="A2" s="300" t="str">
        <f>[2]Cover!A10</f>
        <v>Tender Pricing Schedule</v>
      </c>
      <c r="B2" s="213"/>
      <c r="C2" s="213"/>
      <c r="D2" s="213"/>
      <c r="E2" s="213"/>
      <c r="F2" s="213"/>
    </row>
    <row r="3" spans="1:10" ht="9.75" customHeight="1" x14ac:dyDescent="0.25">
      <c r="A3" s="302"/>
      <c r="B3" s="214"/>
      <c r="C3" s="214"/>
      <c r="D3" s="214"/>
      <c r="E3" s="214"/>
      <c r="F3" s="214"/>
    </row>
    <row r="4" spans="1:10" ht="16.5" customHeight="1" x14ac:dyDescent="0.25">
      <c r="A4" s="304" t="s">
        <v>1088</v>
      </c>
      <c r="B4" s="215"/>
      <c r="C4" s="215"/>
      <c r="D4" s="215"/>
      <c r="E4" s="215"/>
      <c r="F4" s="215"/>
    </row>
    <row r="5" spans="1:10" ht="15.95" customHeight="1" x14ac:dyDescent="0.2">
      <c r="A5" s="100"/>
      <c r="B5" s="101"/>
      <c r="C5" s="101"/>
      <c r="D5" s="101"/>
      <c r="E5" s="102"/>
      <c r="F5" s="102"/>
    </row>
    <row r="6" spans="1:10" ht="15.95" customHeight="1" x14ac:dyDescent="0.2">
      <c r="A6" s="100"/>
      <c r="B6" s="427" t="s">
        <v>1089</v>
      </c>
      <c r="C6" s="101"/>
      <c r="D6" s="101"/>
      <c r="E6" s="102"/>
      <c r="F6" s="102"/>
      <c r="J6" s="428"/>
    </row>
    <row r="7" spans="1:10" ht="15.95" customHeight="1" x14ac:dyDescent="0.2">
      <c r="A7" s="100"/>
      <c r="B7" s="101" t="s">
        <v>1090</v>
      </c>
      <c r="C7" s="101"/>
      <c r="D7" s="101"/>
      <c r="E7" s="102"/>
      <c r="F7" s="102"/>
    </row>
    <row r="8" spans="1:10" ht="15.95" customHeight="1" x14ac:dyDescent="0.2">
      <c r="A8" s="100"/>
      <c r="B8" s="101" t="s">
        <v>1091</v>
      </c>
      <c r="C8" s="101"/>
      <c r="D8" s="101"/>
      <c r="E8" s="102"/>
      <c r="F8" s="102"/>
    </row>
    <row r="9" spans="1:10" ht="15.95" customHeight="1" x14ac:dyDescent="0.2">
      <c r="A9" s="100"/>
      <c r="B9" s="101"/>
      <c r="C9" s="101"/>
      <c r="D9" s="101"/>
      <c r="E9" s="102"/>
      <c r="F9" s="102"/>
    </row>
    <row r="10" spans="1:10" ht="15.95" customHeight="1" x14ac:dyDescent="0.2">
      <c r="A10" s="100"/>
      <c r="B10" s="161"/>
      <c r="C10" s="101"/>
      <c r="D10" s="101"/>
      <c r="E10" s="102"/>
      <c r="F10" s="102"/>
    </row>
    <row r="11" spans="1:10" ht="15.95" customHeight="1" x14ac:dyDescent="0.2">
      <c r="A11" s="100"/>
      <c r="B11" s="101"/>
      <c r="C11" s="101"/>
      <c r="D11" s="101"/>
      <c r="E11" s="102"/>
      <c r="F11" s="102"/>
    </row>
    <row r="12" spans="1:10" ht="15.95" customHeight="1" x14ac:dyDescent="0.2">
      <c r="A12" s="100"/>
      <c r="B12" s="161"/>
      <c r="C12" s="101"/>
      <c r="D12" s="101"/>
      <c r="E12" s="102"/>
      <c r="F12" s="102"/>
    </row>
    <row r="13" spans="1:10" ht="15.95" customHeight="1" x14ac:dyDescent="0.2">
      <c r="A13" s="100"/>
      <c r="B13" s="161"/>
      <c r="C13" s="101"/>
      <c r="D13" s="101"/>
      <c r="E13" s="102"/>
      <c r="F13" s="102"/>
    </row>
    <row r="14" spans="1:10" ht="15.95" customHeight="1" x14ac:dyDescent="0.2">
      <c r="A14" s="100"/>
      <c r="B14" s="161"/>
      <c r="C14" s="101"/>
      <c r="D14" s="101"/>
      <c r="E14" s="102"/>
      <c r="F14" s="102"/>
    </row>
    <row r="15" spans="1:10" ht="15.95" customHeight="1" x14ac:dyDescent="0.2">
      <c r="A15" s="100"/>
      <c r="B15" s="161"/>
      <c r="C15" s="101"/>
      <c r="D15" s="101"/>
      <c r="E15" s="102"/>
      <c r="F15" s="102"/>
    </row>
    <row r="16" spans="1:10" ht="15.95" customHeight="1" x14ac:dyDescent="0.2">
      <c r="A16" s="100"/>
      <c r="B16" s="161"/>
      <c r="C16" s="101"/>
      <c r="D16" s="101"/>
      <c r="E16" s="102"/>
      <c r="F16" s="102"/>
    </row>
    <row r="17" spans="1:10" ht="15.95" customHeight="1" x14ac:dyDescent="0.2">
      <c r="A17" s="100"/>
      <c r="B17" s="161"/>
      <c r="C17" s="101"/>
      <c r="D17" s="101"/>
      <c r="E17" s="102"/>
      <c r="F17" s="102"/>
    </row>
    <row r="18" spans="1:10" ht="15.95" customHeight="1" x14ac:dyDescent="0.2">
      <c r="A18" s="100"/>
      <c r="B18" s="161"/>
      <c r="C18" s="101"/>
      <c r="D18" s="101"/>
      <c r="E18" s="102"/>
      <c r="F18" s="102"/>
    </row>
    <row r="19" spans="1:10" ht="15.95" customHeight="1" x14ac:dyDescent="0.2">
      <c r="A19" s="100"/>
      <c r="B19" s="161"/>
      <c r="C19" s="101"/>
      <c r="D19" s="101"/>
      <c r="E19" s="102"/>
      <c r="F19" s="102"/>
    </row>
    <row r="20" spans="1:10" ht="15.95" customHeight="1" x14ac:dyDescent="0.2">
      <c r="A20" s="100"/>
      <c r="B20" s="161"/>
      <c r="C20" s="101"/>
      <c r="D20" s="101"/>
      <c r="E20" s="102"/>
      <c r="F20" s="102"/>
    </row>
    <row r="21" spans="1:10" ht="15" x14ac:dyDescent="0.2">
      <c r="A21" s="100"/>
      <c r="B21" s="435"/>
      <c r="C21" s="101"/>
      <c r="D21" s="101"/>
      <c r="E21" s="102"/>
      <c r="F21" s="102"/>
      <c r="J21" s="428"/>
    </row>
    <row r="22" spans="1:10" ht="15" x14ac:dyDescent="0.2">
      <c r="A22" s="100"/>
      <c r="B22" s="163"/>
      <c r="C22" s="101"/>
      <c r="D22" s="101"/>
      <c r="E22" s="102"/>
      <c r="F22" s="102"/>
    </row>
    <row r="23" spans="1:10" ht="15" x14ac:dyDescent="0.2">
      <c r="A23" s="100"/>
      <c r="B23" s="163"/>
      <c r="C23" s="101"/>
      <c r="D23" s="101"/>
      <c r="E23" s="102"/>
      <c r="F23" s="102"/>
    </row>
    <row r="24" spans="1:10" ht="15" x14ac:dyDescent="0.2">
      <c r="A24" s="100"/>
      <c r="B24" s="163"/>
      <c r="C24" s="101"/>
      <c r="D24" s="101"/>
      <c r="E24" s="102"/>
      <c r="F24" s="102"/>
    </row>
    <row r="25" spans="1:10" ht="15" x14ac:dyDescent="0.2">
      <c r="A25" s="100"/>
      <c r="B25" s="163"/>
      <c r="C25" s="101"/>
      <c r="D25" s="101"/>
      <c r="E25" s="102"/>
      <c r="F25" s="102"/>
    </row>
    <row r="26" spans="1:10" ht="15" x14ac:dyDescent="0.2">
      <c r="A26" s="100"/>
      <c r="B26" s="163"/>
      <c r="C26" s="101"/>
      <c r="D26" s="101"/>
      <c r="E26" s="102"/>
      <c r="F26" s="102"/>
    </row>
    <row r="27" spans="1:10" ht="15" x14ac:dyDescent="0.2">
      <c r="A27" s="100"/>
      <c r="B27" s="163"/>
      <c r="C27" s="101"/>
      <c r="D27" s="101"/>
      <c r="E27" s="102"/>
      <c r="F27" s="102"/>
    </row>
    <row r="28" spans="1:10" ht="15" x14ac:dyDescent="0.2">
      <c r="A28" s="100"/>
      <c r="B28" s="163"/>
      <c r="C28" s="101"/>
      <c r="D28" s="101"/>
      <c r="E28" s="102"/>
      <c r="F28" s="102"/>
    </row>
    <row r="29" spans="1:10" ht="15" x14ac:dyDescent="0.2">
      <c r="A29" s="100"/>
      <c r="B29" s="163"/>
      <c r="C29" s="101"/>
      <c r="D29" s="101"/>
      <c r="E29" s="102"/>
      <c r="F29" s="102"/>
    </row>
    <row r="30" spans="1:10" s="99" customFormat="1" x14ac:dyDescent="0.2">
      <c r="A30" s="155"/>
      <c r="B30" s="165"/>
      <c r="C30" s="132"/>
      <c r="D30" s="132"/>
      <c r="E30" s="133"/>
      <c r="F30" s="125"/>
    </row>
    <row r="31" spans="1:10" s="99" customFormat="1" x14ac:dyDescent="0.2">
      <c r="A31" s="155"/>
      <c r="B31" s="164"/>
      <c r="C31" s="114"/>
      <c r="D31" s="113"/>
      <c r="E31" s="125"/>
      <c r="F31" s="125"/>
    </row>
    <row r="32" spans="1:10" s="99" customFormat="1" x14ac:dyDescent="0.2">
      <c r="A32" s="155"/>
      <c r="B32" s="164"/>
      <c r="C32" s="114"/>
      <c r="D32" s="113"/>
      <c r="E32" s="125"/>
      <c r="F32" s="125"/>
    </row>
    <row r="33" spans="1:9" s="99" customFormat="1" ht="15.95" customHeight="1" x14ac:dyDescent="0.2">
      <c r="A33" s="155"/>
      <c r="B33" s="164"/>
      <c r="C33" s="114"/>
      <c r="D33" s="113"/>
      <c r="E33" s="125"/>
      <c r="F33" s="125"/>
    </row>
    <row r="34" spans="1:9" s="99" customFormat="1" ht="15.95" customHeight="1" x14ac:dyDescent="0.2">
      <c r="A34" s="155"/>
      <c r="B34" s="132"/>
      <c r="C34" s="132"/>
      <c r="D34" s="132"/>
      <c r="E34" s="133"/>
      <c r="F34" s="125"/>
    </row>
    <row r="35" spans="1:9" s="99" customFormat="1" x14ac:dyDescent="0.2">
      <c r="A35" s="135"/>
      <c r="B35" s="126"/>
      <c r="C35" s="114"/>
      <c r="D35" s="113"/>
      <c r="E35" s="125"/>
      <c r="F35" s="125"/>
    </row>
    <row r="36" spans="1:9" ht="15.95" customHeight="1" x14ac:dyDescent="0.2">
      <c r="A36" s="155"/>
      <c r="B36" s="132"/>
      <c r="C36" s="132"/>
      <c r="D36" s="132"/>
      <c r="E36" s="133"/>
      <c r="F36" s="133"/>
      <c r="I36" s="99"/>
    </row>
    <row r="37" spans="1:9" s="99" customFormat="1" ht="15.95" customHeight="1" x14ac:dyDescent="0.2">
      <c r="A37" s="135"/>
      <c r="B37" s="113"/>
      <c r="C37" s="114"/>
      <c r="D37" s="113"/>
      <c r="E37" s="125"/>
      <c r="F37" s="125"/>
    </row>
    <row r="38" spans="1:9" s="99" customFormat="1" ht="15.95" customHeight="1" x14ac:dyDescent="0.2">
      <c r="A38" s="136"/>
      <c r="B38" s="113"/>
      <c r="C38" s="114"/>
      <c r="D38" s="114"/>
      <c r="E38" s="125"/>
      <c r="F38" s="125"/>
      <c r="I38" s="211"/>
    </row>
    <row r="39" spans="1:9" s="99" customFormat="1" ht="15.95" customHeight="1" x14ac:dyDescent="0.2">
      <c r="A39" s="103"/>
      <c r="B39" s="113"/>
      <c r="C39" s="114"/>
      <c r="D39" s="113"/>
      <c r="E39" s="125"/>
      <c r="F39" s="125"/>
    </row>
    <row r="40" spans="1:9" s="99" customFormat="1" ht="15.95" customHeight="1" x14ac:dyDescent="0.2">
      <c r="A40" s="103"/>
      <c r="B40" s="113"/>
      <c r="C40" s="114"/>
      <c r="D40" s="113"/>
      <c r="E40" s="125"/>
      <c r="F40" s="125"/>
    </row>
    <row r="41" spans="1:9" s="99" customFormat="1" ht="15.95" customHeight="1" x14ac:dyDescent="0.2">
      <c r="A41" s="103"/>
      <c r="B41" s="113"/>
      <c r="C41" s="114"/>
      <c r="D41" s="113"/>
      <c r="E41" s="125"/>
      <c r="F41" s="125"/>
    </row>
    <row r="42" spans="1:9" s="99" customFormat="1" ht="15.95" customHeight="1" x14ac:dyDescent="0.2">
      <c r="A42" s="103"/>
      <c r="B42" s="113"/>
      <c r="C42" s="114"/>
      <c r="D42" s="113"/>
      <c r="E42" s="125"/>
      <c r="F42" s="125"/>
    </row>
    <row r="43" spans="1:9" s="99" customFormat="1" ht="15.95" customHeight="1" x14ac:dyDescent="0.2">
      <c r="A43" s="103"/>
      <c r="B43" s="113"/>
      <c r="C43" s="114"/>
      <c r="D43" s="113"/>
      <c r="E43" s="125"/>
      <c r="F43" s="125"/>
    </row>
    <row r="44" spans="1:9" s="99" customFormat="1" ht="15.95" customHeight="1" x14ac:dyDescent="0.2">
      <c r="A44" s="103"/>
      <c r="B44" s="113"/>
      <c r="C44" s="114"/>
      <c r="D44" s="113"/>
      <c r="E44" s="125"/>
      <c r="F44" s="125"/>
    </row>
    <row r="45" spans="1:9" s="99" customFormat="1" ht="15.95" customHeight="1" x14ac:dyDescent="0.2">
      <c r="A45" s="103"/>
      <c r="B45" s="113"/>
      <c r="C45" s="114"/>
      <c r="D45" s="113"/>
      <c r="E45" s="125"/>
      <c r="F45" s="125"/>
    </row>
    <row r="46" spans="1:9" s="99" customFormat="1" ht="15.95" customHeight="1" x14ac:dyDescent="0.2">
      <c r="A46" s="103"/>
      <c r="B46" s="113"/>
      <c r="C46" s="114"/>
      <c r="D46" s="113"/>
      <c r="E46" s="125"/>
      <c r="F46" s="125"/>
    </row>
    <row r="47" spans="1:9" s="99" customFormat="1" ht="15.95" customHeight="1" x14ac:dyDescent="0.2">
      <c r="A47" s="103"/>
      <c r="B47" s="113"/>
      <c r="C47" s="114"/>
      <c r="D47" s="113"/>
      <c r="E47" s="125"/>
      <c r="F47" s="125"/>
    </row>
    <row r="48" spans="1:9" s="99" customFormat="1" ht="15.95" customHeight="1" x14ac:dyDescent="0.2">
      <c r="A48" s="103"/>
      <c r="B48" s="113"/>
      <c r="C48" s="114"/>
      <c r="D48" s="113"/>
      <c r="E48" s="125"/>
      <c r="F48" s="125"/>
    </row>
    <row r="49" spans="1:9" s="99" customFormat="1" ht="15.95" customHeight="1" x14ac:dyDescent="0.2">
      <c r="A49" s="103"/>
      <c r="B49" s="113"/>
      <c r="C49" s="114"/>
      <c r="D49" s="113"/>
      <c r="E49" s="125"/>
      <c r="F49" s="125"/>
    </row>
    <row r="50" spans="1:9" s="99" customFormat="1" ht="15.95" customHeight="1" x14ac:dyDescent="0.2">
      <c r="A50" s="103"/>
      <c r="B50" s="113"/>
      <c r="C50" s="114"/>
      <c r="D50" s="113"/>
      <c r="E50" s="125"/>
      <c r="F50" s="125"/>
    </row>
    <row r="51" spans="1:9" s="99" customFormat="1" ht="15.95" customHeight="1" x14ac:dyDescent="0.2">
      <c r="A51" s="103"/>
      <c r="B51" s="113"/>
      <c r="C51" s="114"/>
      <c r="D51" s="113"/>
      <c r="E51" s="125"/>
      <c r="F51" s="125"/>
    </row>
    <row r="52" spans="1:9" s="99" customFormat="1" ht="15.95" customHeight="1" x14ac:dyDescent="0.2">
      <c r="A52" s="103"/>
      <c r="B52" s="113"/>
      <c r="C52" s="114"/>
      <c r="D52" s="113"/>
      <c r="E52" s="125"/>
      <c r="F52" s="125"/>
    </row>
    <row r="53" spans="1:9" s="99" customFormat="1" ht="15.95" customHeight="1" x14ac:dyDescent="0.2">
      <c r="A53" s="103"/>
      <c r="B53" s="113"/>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312"/>
      <c r="B60" s="313"/>
      <c r="C60" s="314"/>
      <c r="D60" s="313"/>
      <c r="E60" s="315" t="s">
        <v>1092</v>
      </c>
      <c r="F60" s="316"/>
      <c r="I60" s="99"/>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P51"/>
  <sheetViews>
    <sheetView view="pageBreakPreview" zoomScale="60" zoomScaleNormal="100" workbookViewId="0">
      <selection activeCell="A37" sqref="A37"/>
    </sheetView>
  </sheetViews>
  <sheetFormatPr defaultColWidth="6.59765625" defaultRowHeight="12.75" customHeight="1" x14ac:dyDescent="0.2"/>
  <cols>
    <col min="1" max="1" width="4.8984375" style="1" customWidth="1"/>
    <col min="2" max="2" width="69.19921875" style="1" customWidth="1"/>
    <col min="3" max="3" width="15.09765625" style="1" customWidth="1"/>
    <col min="4" max="4" width="4.19921875" style="16" customWidth="1"/>
    <col min="5" max="5" width="16.09765625" style="1" customWidth="1"/>
    <col min="6" max="6" width="10.59765625" style="1" customWidth="1"/>
    <col min="7" max="7" width="9.09765625" style="1" bestFit="1" customWidth="1"/>
    <col min="8" max="250" width="6.59765625" style="1" customWidth="1"/>
  </cols>
  <sheetData>
    <row r="1" spans="1:250" ht="26.1" customHeight="1" x14ac:dyDescent="0.35">
      <c r="A1" s="78" t="str">
        <f>Cover!A18</f>
        <v>The Almonry, High Street, Battle</v>
      </c>
      <c r="B1" s="68"/>
      <c r="C1" s="134"/>
      <c r="D1" s="134"/>
      <c r="E1" s="254"/>
    </row>
    <row r="2" spans="1:250" ht="24.95" customHeight="1" x14ac:dyDescent="0.35">
      <c r="A2" s="255" t="str">
        <f>Cover!A10</f>
        <v>Tender Pricing Schedule</v>
      </c>
      <c r="B2" s="59"/>
      <c r="C2" s="60"/>
      <c r="D2" s="60"/>
      <c r="E2" s="256"/>
    </row>
    <row r="3" spans="1:250" ht="26.1" customHeight="1" x14ac:dyDescent="0.35">
      <c r="A3" s="257" t="s">
        <v>0</v>
      </c>
      <c r="B3" s="67"/>
      <c r="C3" s="60"/>
      <c r="D3" s="60"/>
      <c r="E3" s="256"/>
    </row>
    <row r="4" spans="1:250" s="18" customFormat="1" ht="27.75" customHeight="1" x14ac:dyDescent="0.2">
      <c r="A4" s="249" t="s">
        <v>1</v>
      </c>
      <c r="B4" s="250" t="s">
        <v>823</v>
      </c>
      <c r="C4" s="251" t="s">
        <v>797</v>
      </c>
      <c r="D4" s="252"/>
      <c r="E4" s="253" t="s">
        <v>796</v>
      </c>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row>
    <row r="5" spans="1:250" ht="19.899999999999999" customHeight="1" x14ac:dyDescent="0.25">
      <c r="A5" s="258">
        <v>1</v>
      </c>
      <c r="B5" s="246" t="s">
        <v>2</v>
      </c>
      <c r="C5" s="247"/>
      <c r="D5" s="247"/>
      <c r="E5" s="248"/>
    </row>
    <row r="6" spans="1:250" ht="25.5" customHeight="1" x14ac:dyDescent="0.3">
      <c r="A6" s="272">
        <v>1.1000000000000001</v>
      </c>
      <c r="B6" s="244" t="s">
        <v>844</v>
      </c>
      <c r="C6" s="245"/>
      <c r="D6" s="203"/>
      <c r="E6" s="259"/>
      <c r="F6" s="74"/>
      <c r="G6" s="74"/>
    </row>
    <row r="7" spans="1:250" ht="25.5" customHeight="1" x14ac:dyDescent="0.3">
      <c r="A7" s="273" t="s">
        <v>824</v>
      </c>
      <c r="B7" s="237" t="s">
        <v>845</v>
      </c>
      <c r="C7" s="198"/>
      <c r="D7" s="204"/>
      <c r="E7" s="260"/>
      <c r="F7" s="74"/>
      <c r="G7" s="74"/>
    </row>
    <row r="8" spans="1:250" ht="19.899999999999999" customHeight="1" x14ac:dyDescent="0.25">
      <c r="A8" s="261">
        <v>2</v>
      </c>
      <c r="B8" s="236" t="s">
        <v>3</v>
      </c>
      <c r="C8" s="231"/>
      <c r="D8" s="232"/>
      <c r="E8" s="262"/>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pans="1:250" ht="25.5" customHeight="1" x14ac:dyDescent="0.3">
      <c r="A9" s="274" t="s">
        <v>825</v>
      </c>
      <c r="B9" s="237" t="s">
        <v>846</v>
      </c>
      <c r="C9" s="198"/>
      <c r="D9" s="205"/>
      <c r="E9" s="263"/>
      <c r="F9" s="74"/>
      <c r="G9" s="74"/>
    </row>
    <row r="10" spans="1:250" ht="25.5" customHeight="1" x14ac:dyDescent="0.3">
      <c r="A10" s="275" t="s">
        <v>826</v>
      </c>
      <c r="B10" s="237" t="s">
        <v>847</v>
      </c>
      <c r="C10" s="199"/>
      <c r="D10" s="206"/>
      <c r="E10" s="259"/>
      <c r="F10" s="74"/>
      <c r="G10" s="74"/>
    </row>
    <row r="11" spans="1:250" ht="25.5" customHeight="1" x14ac:dyDescent="0.3">
      <c r="A11" s="275" t="s">
        <v>827</v>
      </c>
      <c r="B11" s="237" t="s">
        <v>848</v>
      </c>
      <c r="C11" s="198"/>
      <c r="D11" s="207"/>
      <c r="E11" s="259"/>
      <c r="F11" s="74"/>
      <c r="G11" s="74"/>
    </row>
    <row r="12" spans="1:250" ht="25.5" customHeight="1" x14ac:dyDescent="0.3">
      <c r="A12" s="275" t="s">
        <v>828</v>
      </c>
      <c r="B12" s="237" t="s">
        <v>849</v>
      </c>
      <c r="C12" s="198"/>
      <c r="D12" s="207"/>
      <c r="E12" s="259"/>
      <c r="F12" s="74"/>
      <c r="G12" s="74"/>
    </row>
    <row r="13" spans="1:250" ht="25.5" customHeight="1" x14ac:dyDescent="0.3">
      <c r="A13" s="275" t="s">
        <v>829</v>
      </c>
      <c r="B13" s="237" t="s">
        <v>850</v>
      </c>
      <c r="C13" s="198"/>
      <c r="D13" s="207"/>
      <c r="E13" s="259"/>
      <c r="F13" s="74"/>
      <c r="G13" s="74"/>
    </row>
    <row r="14" spans="1:250" ht="25.5" customHeight="1" x14ac:dyDescent="0.3">
      <c r="A14" s="275" t="s">
        <v>830</v>
      </c>
      <c r="B14" s="237" t="s">
        <v>851</v>
      </c>
      <c r="C14" s="198"/>
      <c r="D14" s="207"/>
      <c r="E14" s="259"/>
      <c r="F14" s="74"/>
      <c r="G14" s="74"/>
    </row>
    <row r="15" spans="1:250" ht="25.5" customHeight="1" x14ac:dyDescent="0.3">
      <c r="A15" s="275" t="s">
        <v>831</v>
      </c>
      <c r="B15" s="237" t="s">
        <v>852</v>
      </c>
      <c r="C15" s="198"/>
      <c r="D15" s="207"/>
      <c r="E15" s="259"/>
      <c r="F15" s="74"/>
      <c r="G15" s="74"/>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pans="1:250" ht="25.5" customHeight="1" x14ac:dyDescent="0.3">
      <c r="A16" s="275" t="s">
        <v>832</v>
      </c>
      <c r="B16" s="237" t="s">
        <v>360</v>
      </c>
      <c r="C16" s="198"/>
      <c r="D16" s="207"/>
      <c r="E16" s="259"/>
      <c r="F16" s="74"/>
      <c r="G16" s="74"/>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pans="1:250" ht="25.5" customHeight="1" x14ac:dyDescent="0.3">
      <c r="A17" s="276" t="s">
        <v>833</v>
      </c>
      <c r="B17" s="237" t="s">
        <v>853</v>
      </c>
      <c r="C17" s="198"/>
      <c r="D17" s="207"/>
      <c r="E17" s="259"/>
      <c r="F17" s="74"/>
      <c r="G17" s="74"/>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pans="1:250" ht="19.899999999999999" customHeight="1" x14ac:dyDescent="0.25">
      <c r="A18" s="261">
        <v>3</v>
      </c>
      <c r="B18" s="236" t="s">
        <v>12</v>
      </c>
      <c r="C18" s="231"/>
      <c r="D18" s="232"/>
      <c r="E18" s="262"/>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pans="1:250" ht="25.5" customHeight="1" x14ac:dyDescent="0.3">
      <c r="A19" s="271" t="s">
        <v>834</v>
      </c>
      <c r="B19" s="237" t="s">
        <v>854</v>
      </c>
      <c r="C19" s="198"/>
      <c r="D19" s="205"/>
      <c r="E19" s="263"/>
      <c r="F19" s="74"/>
      <c r="G19" s="74"/>
    </row>
    <row r="20" spans="1:250" ht="25.5" customHeight="1" x14ac:dyDescent="0.3">
      <c r="A20" s="277" t="s">
        <v>835</v>
      </c>
      <c r="B20" s="237" t="s">
        <v>855</v>
      </c>
      <c r="C20" s="198"/>
      <c r="D20" s="207"/>
      <c r="E20" s="259"/>
      <c r="F20" s="74"/>
      <c r="G20" s="74"/>
    </row>
    <row r="21" spans="1:250" ht="25.5" customHeight="1" x14ac:dyDescent="0.3">
      <c r="A21" s="273" t="s">
        <v>836</v>
      </c>
      <c r="B21" s="237" t="s">
        <v>856</v>
      </c>
      <c r="C21" s="198"/>
      <c r="D21" s="204"/>
      <c r="E21" s="260"/>
      <c r="F21" s="74"/>
      <c r="G21" s="74"/>
    </row>
    <row r="22" spans="1:250" ht="19.899999999999999" customHeight="1" x14ac:dyDescent="0.25">
      <c r="A22" s="261">
        <v>4</v>
      </c>
      <c r="B22" s="236" t="s">
        <v>57</v>
      </c>
      <c r="C22" s="231"/>
      <c r="D22" s="232"/>
      <c r="E22" s="262"/>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row>
    <row r="23" spans="1:250" ht="19.899999999999999" customHeight="1" x14ac:dyDescent="0.25">
      <c r="A23" s="261">
        <v>5</v>
      </c>
      <c r="B23" s="236" t="s">
        <v>16</v>
      </c>
      <c r="C23" s="231"/>
      <c r="D23" s="232"/>
      <c r="E23" s="262"/>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row>
    <row r="24" spans="1:250" ht="25.5" customHeight="1" x14ac:dyDescent="0.3">
      <c r="A24" s="274" t="s">
        <v>837</v>
      </c>
      <c r="B24" s="237" t="s">
        <v>857</v>
      </c>
      <c r="C24" s="198"/>
      <c r="D24" s="205"/>
      <c r="E24" s="263"/>
      <c r="F24" s="74"/>
      <c r="G24" s="74"/>
    </row>
    <row r="25" spans="1:250" ht="25.5" customHeight="1" x14ac:dyDescent="0.3">
      <c r="A25" s="275" t="s">
        <v>838</v>
      </c>
      <c r="B25" s="237" t="s">
        <v>858</v>
      </c>
      <c r="C25" s="198"/>
      <c r="D25" s="207"/>
      <c r="E25" s="259"/>
      <c r="F25" s="74"/>
      <c r="G25" s="74"/>
    </row>
    <row r="26" spans="1:250" ht="25.5" customHeight="1" x14ac:dyDescent="0.3">
      <c r="A26" s="275" t="s">
        <v>839</v>
      </c>
      <c r="B26" s="237" t="s">
        <v>859</v>
      </c>
      <c r="C26" s="198"/>
      <c r="D26" s="207"/>
      <c r="E26" s="259"/>
      <c r="F26" s="74"/>
      <c r="G26" s="74"/>
    </row>
    <row r="27" spans="1:250" ht="25.5" customHeight="1" x14ac:dyDescent="0.3">
      <c r="A27" s="275" t="s">
        <v>840</v>
      </c>
      <c r="B27" s="237" t="s">
        <v>860</v>
      </c>
      <c r="C27" s="198"/>
      <c r="D27" s="207"/>
      <c r="E27" s="259"/>
      <c r="F27" s="74"/>
      <c r="G27" s="74"/>
    </row>
    <row r="28" spans="1:250" ht="19.899999999999999" customHeight="1" x14ac:dyDescent="0.25">
      <c r="A28" s="261">
        <v>7</v>
      </c>
      <c r="B28" s="236" t="s">
        <v>17</v>
      </c>
      <c r="C28" s="231"/>
      <c r="D28" s="232"/>
      <c r="E28" s="262"/>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row>
    <row r="29" spans="1:250" ht="25.5" customHeight="1" x14ac:dyDescent="0.3">
      <c r="A29" s="274" t="s">
        <v>841</v>
      </c>
      <c r="B29" s="237" t="s">
        <v>861</v>
      </c>
      <c r="C29" s="198"/>
      <c r="D29" s="205"/>
      <c r="E29" s="263"/>
      <c r="F29" s="74"/>
      <c r="G29" s="74"/>
    </row>
    <row r="30" spans="1:250" ht="25.5" customHeight="1" x14ac:dyDescent="0.3">
      <c r="A30" s="275" t="s">
        <v>842</v>
      </c>
      <c r="B30" s="237" t="s">
        <v>862</v>
      </c>
      <c r="C30" s="200"/>
      <c r="D30" s="208"/>
      <c r="E30" s="259"/>
      <c r="F30" s="74"/>
      <c r="G30" s="74"/>
    </row>
    <row r="31" spans="1:250" ht="19.899999999999999" customHeight="1" x14ac:dyDescent="0.25">
      <c r="A31" s="261">
        <v>8</v>
      </c>
      <c r="B31" s="236" t="s">
        <v>18</v>
      </c>
      <c r="C31" s="231"/>
      <c r="D31" s="232"/>
      <c r="E31" s="262"/>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row>
    <row r="32" spans="1:250" ht="25.5" customHeight="1" x14ac:dyDescent="0.3">
      <c r="A32" s="274" t="s">
        <v>843</v>
      </c>
      <c r="B32" s="237" t="s">
        <v>866</v>
      </c>
      <c r="C32" s="201"/>
      <c r="D32" s="209"/>
      <c r="E32" s="263"/>
      <c r="F32" s="74"/>
      <c r="G32" s="74"/>
    </row>
    <row r="33" spans="1:250" ht="25.5" customHeight="1" x14ac:dyDescent="0.3">
      <c r="A33" s="275" t="s">
        <v>863</v>
      </c>
      <c r="B33" s="237" t="s">
        <v>867</v>
      </c>
      <c r="C33" s="201"/>
      <c r="D33" s="210"/>
      <c r="E33" s="259"/>
      <c r="F33" s="74"/>
      <c r="G33" s="74"/>
    </row>
    <row r="34" spans="1:250" ht="25.5" customHeight="1" x14ac:dyDescent="0.3">
      <c r="A34" s="275" t="s">
        <v>864</v>
      </c>
      <c r="B34" s="237" t="s">
        <v>868</v>
      </c>
      <c r="C34" s="201"/>
      <c r="D34" s="210"/>
      <c r="E34" s="259"/>
      <c r="F34" s="74"/>
      <c r="G34" s="74"/>
    </row>
    <row r="35" spans="1:250" ht="25.5" customHeight="1" x14ac:dyDescent="0.3">
      <c r="A35" s="275" t="s">
        <v>865</v>
      </c>
      <c r="B35" s="237" t="s">
        <v>490</v>
      </c>
      <c r="C35" s="201"/>
      <c r="D35" s="210"/>
      <c r="E35" s="259"/>
      <c r="F35" s="74"/>
      <c r="G35" s="74"/>
    </row>
    <row r="36" spans="1:250" ht="25.5" customHeight="1" x14ac:dyDescent="0.25">
      <c r="A36" s="261">
        <v>9</v>
      </c>
      <c r="B36" s="236" t="s">
        <v>1076</v>
      </c>
      <c r="C36" s="231"/>
      <c r="D36" s="232"/>
      <c r="E36" s="262"/>
      <c r="F36" s="74"/>
      <c r="G36" s="74"/>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row>
    <row r="37" spans="1:250" ht="25.5" customHeight="1" x14ac:dyDescent="0.3">
      <c r="A37" s="445">
        <v>15</v>
      </c>
      <c r="B37" s="444" t="s">
        <v>1100</v>
      </c>
      <c r="C37" s="231"/>
      <c r="D37" s="232"/>
      <c r="E37" s="262"/>
      <c r="F37" s="74"/>
      <c r="G37" s="74"/>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row>
    <row r="38" spans="1:250" s="235" customFormat="1" ht="25.5" customHeight="1" x14ac:dyDescent="0.25">
      <c r="A38" s="240"/>
      <c r="B38" s="238"/>
      <c r="C38" s="243" t="s">
        <v>800</v>
      </c>
      <c r="D38" s="233"/>
      <c r="E38" s="26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234"/>
      <c r="CZ38" s="234"/>
      <c r="DA38" s="234"/>
      <c r="DB38" s="234"/>
      <c r="DC38" s="234"/>
      <c r="DD38" s="234"/>
      <c r="DE38" s="234"/>
      <c r="DF38" s="234"/>
      <c r="DG38" s="234"/>
      <c r="DH38" s="234"/>
      <c r="DI38" s="234"/>
      <c r="DJ38" s="234"/>
      <c r="DK38" s="234"/>
      <c r="DL38" s="234"/>
      <c r="DM38" s="234"/>
      <c r="DN38" s="234"/>
      <c r="DO38" s="234"/>
      <c r="DP38" s="234"/>
      <c r="DQ38" s="234"/>
      <c r="DR38" s="234"/>
      <c r="DS38" s="234"/>
      <c r="DT38" s="234"/>
      <c r="DU38" s="234"/>
      <c r="DV38" s="234"/>
      <c r="DW38" s="234"/>
      <c r="DX38" s="234"/>
      <c r="DY38" s="234"/>
      <c r="DZ38" s="234"/>
      <c r="EA38" s="234"/>
      <c r="EB38" s="234"/>
      <c r="EC38" s="234"/>
      <c r="ED38" s="234"/>
      <c r="EE38" s="234"/>
      <c r="EF38" s="234"/>
      <c r="EG38" s="234"/>
      <c r="EH38" s="234"/>
      <c r="EI38" s="234"/>
      <c r="EJ38" s="234"/>
      <c r="EK38" s="234"/>
      <c r="EL38" s="234"/>
      <c r="EM38" s="234"/>
      <c r="EN38" s="234"/>
      <c r="EO38" s="234"/>
      <c r="EP38" s="234"/>
      <c r="EQ38" s="234"/>
      <c r="ER38" s="234"/>
      <c r="ES38" s="234"/>
      <c r="ET38" s="234"/>
      <c r="EU38" s="234"/>
      <c r="EV38" s="234"/>
      <c r="EW38" s="234"/>
      <c r="EX38" s="234"/>
      <c r="EY38" s="234"/>
      <c r="EZ38" s="234"/>
      <c r="FA38" s="234"/>
      <c r="FB38" s="234"/>
      <c r="FC38" s="234"/>
      <c r="FD38" s="234"/>
      <c r="FE38" s="234"/>
      <c r="FF38" s="234"/>
      <c r="FG38" s="234"/>
      <c r="FH38" s="234"/>
      <c r="FI38" s="234"/>
      <c r="FJ38" s="234"/>
      <c r="FK38" s="234"/>
      <c r="FL38" s="234"/>
      <c r="FM38" s="234"/>
      <c r="FN38" s="234"/>
      <c r="FO38" s="234"/>
      <c r="FP38" s="234"/>
      <c r="FQ38" s="234"/>
      <c r="FR38" s="234"/>
      <c r="FS38" s="234"/>
      <c r="FT38" s="234"/>
      <c r="FU38" s="234"/>
      <c r="FV38" s="234"/>
      <c r="FW38" s="234"/>
      <c r="FX38" s="234"/>
      <c r="FY38" s="234"/>
      <c r="FZ38" s="234"/>
      <c r="GA38" s="234"/>
      <c r="GB38" s="234"/>
      <c r="GC38" s="234"/>
      <c r="GD38" s="234"/>
      <c r="GE38" s="234"/>
      <c r="GF38" s="234"/>
      <c r="GG38" s="234"/>
      <c r="GH38" s="234"/>
      <c r="GI38" s="234"/>
      <c r="GJ38" s="234"/>
      <c r="GK38" s="234"/>
      <c r="GL38" s="234"/>
      <c r="GM38" s="234"/>
      <c r="GN38" s="234"/>
      <c r="GO38" s="234"/>
      <c r="GP38" s="234"/>
      <c r="GQ38" s="234"/>
      <c r="GR38" s="234"/>
      <c r="GS38" s="234"/>
      <c r="GT38" s="234"/>
      <c r="GU38" s="234"/>
      <c r="GV38" s="234"/>
      <c r="GW38" s="234"/>
      <c r="GX38" s="234"/>
      <c r="GY38" s="234"/>
      <c r="GZ38" s="234"/>
      <c r="HA38" s="234"/>
      <c r="HB38" s="234"/>
      <c r="HC38" s="234"/>
      <c r="HD38" s="234"/>
      <c r="HE38" s="234"/>
      <c r="HF38" s="234"/>
      <c r="HG38" s="234"/>
      <c r="HH38" s="234"/>
      <c r="HI38" s="234"/>
      <c r="HJ38" s="234"/>
      <c r="HK38" s="234"/>
      <c r="HL38" s="234"/>
      <c r="HM38" s="234"/>
      <c r="HN38" s="234"/>
      <c r="HO38" s="234"/>
      <c r="HP38" s="234"/>
      <c r="HQ38" s="234"/>
      <c r="HR38" s="234"/>
      <c r="HS38" s="234"/>
      <c r="HT38" s="234"/>
      <c r="HU38" s="234"/>
      <c r="HV38" s="234"/>
      <c r="HW38" s="234"/>
      <c r="HX38" s="234"/>
      <c r="HY38" s="234"/>
      <c r="HZ38" s="234"/>
      <c r="IA38" s="234"/>
      <c r="IB38" s="234"/>
      <c r="IC38" s="234"/>
      <c r="ID38" s="234"/>
      <c r="IE38" s="234"/>
      <c r="IF38" s="234"/>
      <c r="IG38" s="234"/>
      <c r="IH38" s="234"/>
      <c r="II38" s="234"/>
      <c r="IJ38" s="234"/>
      <c r="IK38" s="234"/>
      <c r="IL38" s="234"/>
      <c r="IM38" s="234"/>
      <c r="IN38" s="234"/>
      <c r="IO38" s="234"/>
      <c r="IP38" s="234"/>
    </row>
    <row r="39" spans="1:250" ht="25.5" customHeight="1" x14ac:dyDescent="0.25">
      <c r="A39" s="241" t="s">
        <v>869</v>
      </c>
      <c r="B39" s="239" t="s">
        <v>801</v>
      </c>
      <c r="C39" s="129"/>
      <c r="D39" s="129"/>
      <c r="E39" s="265"/>
    </row>
    <row r="40" spans="1:250" s="235" customFormat="1" ht="25.5" customHeight="1" x14ac:dyDescent="0.25">
      <c r="A40" s="240"/>
      <c r="B40" s="238"/>
      <c r="C40" s="243" t="s">
        <v>800</v>
      </c>
      <c r="D40" s="233"/>
      <c r="E40" s="26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c r="BY40" s="234"/>
      <c r="BZ40" s="234"/>
      <c r="CA40" s="234"/>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234"/>
      <c r="CX40" s="234"/>
      <c r="CY40" s="234"/>
      <c r="CZ40" s="234"/>
      <c r="DA40" s="234"/>
      <c r="DB40" s="234"/>
      <c r="DC40" s="234"/>
      <c r="DD40" s="234"/>
      <c r="DE40" s="234"/>
      <c r="DF40" s="234"/>
      <c r="DG40" s="234"/>
      <c r="DH40" s="234"/>
      <c r="DI40" s="234"/>
      <c r="DJ40" s="234"/>
      <c r="DK40" s="234"/>
      <c r="DL40" s="234"/>
      <c r="DM40" s="234"/>
      <c r="DN40" s="234"/>
      <c r="DO40" s="234"/>
      <c r="DP40" s="234"/>
      <c r="DQ40" s="234"/>
      <c r="DR40" s="234"/>
      <c r="DS40" s="234"/>
      <c r="DT40" s="234"/>
      <c r="DU40" s="234"/>
      <c r="DV40" s="234"/>
      <c r="DW40" s="234"/>
      <c r="DX40" s="234"/>
      <c r="DY40" s="234"/>
      <c r="DZ40" s="234"/>
      <c r="EA40" s="234"/>
      <c r="EB40" s="234"/>
      <c r="EC40" s="234"/>
      <c r="ED40" s="234"/>
      <c r="EE40" s="234"/>
      <c r="EF40" s="234"/>
      <c r="EG40" s="234"/>
      <c r="EH40" s="234"/>
      <c r="EI40" s="234"/>
      <c r="EJ40" s="234"/>
      <c r="EK40" s="234"/>
      <c r="EL40" s="234"/>
      <c r="EM40" s="234"/>
      <c r="EN40" s="234"/>
      <c r="EO40" s="234"/>
      <c r="EP40" s="234"/>
      <c r="EQ40" s="234"/>
      <c r="ER40" s="234"/>
      <c r="ES40" s="234"/>
      <c r="ET40" s="234"/>
      <c r="EU40" s="234"/>
      <c r="EV40" s="234"/>
      <c r="EW40" s="234"/>
      <c r="EX40" s="234"/>
      <c r="EY40" s="234"/>
      <c r="EZ40" s="234"/>
      <c r="FA40" s="234"/>
      <c r="FB40" s="234"/>
      <c r="FC40" s="234"/>
      <c r="FD40" s="234"/>
      <c r="FE40" s="234"/>
      <c r="FF40" s="234"/>
      <c r="FG40" s="234"/>
      <c r="FH40" s="234"/>
      <c r="FI40" s="234"/>
      <c r="FJ40" s="234"/>
      <c r="FK40" s="234"/>
      <c r="FL40" s="234"/>
      <c r="FM40" s="234"/>
      <c r="FN40" s="234"/>
      <c r="FO40" s="234"/>
      <c r="FP40" s="234"/>
      <c r="FQ40" s="234"/>
      <c r="FR40" s="234"/>
      <c r="FS40" s="234"/>
      <c r="FT40" s="234"/>
      <c r="FU40" s="234"/>
      <c r="FV40" s="234"/>
      <c r="FW40" s="234"/>
      <c r="FX40" s="234"/>
      <c r="FY40" s="234"/>
      <c r="FZ40" s="234"/>
      <c r="GA40" s="234"/>
      <c r="GB40" s="234"/>
      <c r="GC40" s="234"/>
      <c r="GD40" s="234"/>
      <c r="GE40" s="234"/>
      <c r="GF40" s="234"/>
      <c r="GG40" s="234"/>
      <c r="GH40" s="234"/>
      <c r="GI40" s="234"/>
      <c r="GJ40" s="234"/>
      <c r="GK40" s="234"/>
      <c r="GL40" s="234"/>
      <c r="GM40" s="234"/>
      <c r="GN40" s="234"/>
      <c r="GO40" s="234"/>
      <c r="GP40" s="234"/>
      <c r="GQ40" s="234"/>
      <c r="GR40" s="234"/>
      <c r="GS40" s="234"/>
      <c r="GT40" s="234"/>
      <c r="GU40" s="234"/>
      <c r="GV40" s="234"/>
      <c r="GW40" s="234"/>
      <c r="GX40" s="234"/>
      <c r="GY40" s="234"/>
      <c r="GZ40" s="234"/>
      <c r="HA40" s="234"/>
      <c r="HB40" s="234"/>
      <c r="HC40" s="234"/>
      <c r="HD40" s="234"/>
      <c r="HE40" s="234"/>
      <c r="HF40" s="234"/>
      <c r="HG40" s="234"/>
      <c r="HH40" s="234"/>
      <c r="HI40" s="234"/>
      <c r="HJ40" s="234"/>
      <c r="HK40" s="234"/>
      <c r="HL40" s="234"/>
      <c r="HM40" s="234"/>
      <c r="HN40" s="234"/>
      <c r="HO40" s="234"/>
      <c r="HP40" s="234"/>
      <c r="HQ40" s="234"/>
      <c r="HR40" s="234"/>
      <c r="HS40" s="234"/>
      <c r="HT40" s="234"/>
      <c r="HU40" s="234"/>
      <c r="HV40" s="234"/>
      <c r="HW40" s="234"/>
      <c r="HX40" s="234"/>
      <c r="HY40" s="234"/>
      <c r="HZ40" s="234"/>
      <c r="IA40" s="234"/>
      <c r="IB40" s="234"/>
      <c r="IC40" s="234"/>
      <c r="ID40" s="234"/>
      <c r="IE40" s="234"/>
      <c r="IF40" s="234"/>
      <c r="IG40" s="234"/>
      <c r="IH40" s="234"/>
      <c r="II40" s="234"/>
      <c r="IJ40" s="234"/>
      <c r="IK40" s="234"/>
      <c r="IL40" s="234"/>
      <c r="IM40" s="234"/>
      <c r="IN40" s="234"/>
      <c r="IO40" s="234"/>
      <c r="IP40" s="234"/>
    </row>
    <row r="41" spans="1:250" ht="25.5" customHeight="1" x14ac:dyDescent="0.25">
      <c r="A41" s="242" t="s">
        <v>870</v>
      </c>
      <c r="B41" s="239" t="s">
        <v>799</v>
      </c>
      <c r="C41" s="130"/>
      <c r="D41" s="130"/>
      <c r="E41" s="265"/>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row>
    <row r="42" spans="1:250" ht="25.5" customHeight="1" x14ac:dyDescent="0.25">
      <c r="A42" s="241" t="s">
        <v>871</v>
      </c>
      <c r="B42" s="239" t="s">
        <v>820</v>
      </c>
      <c r="C42" s="129"/>
      <c r="D42" s="129"/>
      <c r="E42" s="265"/>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row>
    <row r="43" spans="1:250" ht="25.5" customHeight="1" x14ac:dyDescent="0.25">
      <c r="A43" s="241" t="s">
        <v>872</v>
      </c>
      <c r="B43" s="239" t="s">
        <v>819</v>
      </c>
      <c r="C43" s="129"/>
      <c r="D43" s="129"/>
      <c r="E43" s="265"/>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row>
    <row r="44" spans="1:250" ht="25.5" customHeight="1" x14ac:dyDescent="0.25">
      <c r="A44" s="241" t="s">
        <v>1077</v>
      </c>
      <c r="B44" s="239" t="s">
        <v>729</v>
      </c>
      <c r="C44" s="129"/>
      <c r="D44" s="129"/>
      <c r="E44" s="265"/>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row>
    <row r="45" spans="1:250" s="235" customFormat="1" ht="25.5" customHeight="1" x14ac:dyDescent="0.25">
      <c r="A45" s="266"/>
      <c r="B45" s="267"/>
      <c r="C45" s="268" t="s">
        <v>798</v>
      </c>
      <c r="D45" s="269"/>
      <c r="E45" s="270"/>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234"/>
      <c r="CZ45" s="234"/>
      <c r="DA45" s="234"/>
      <c r="DB45" s="234"/>
      <c r="DC45" s="234"/>
      <c r="DD45" s="234"/>
      <c r="DE45" s="234"/>
      <c r="DF45" s="234"/>
      <c r="DG45" s="234"/>
      <c r="DH45" s="234"/>
      <c r="DI45" s="234"/>
      <c r="DJ45" s="234"/>
      <c r="DK45" s="234"/>
      <c r="DL45" s="234"/>
      <c r="DM45" s="234"/>
      <c r="DN45" s="234"/>
      <c r="DO45" s="234"/>
      <c r="DP45" s="234"/>
      <c r="DQ45" s="234"/>
      <c r="DR45" s="234"/>
      <c r="DS45" s="234"/>
      <c r="DT45" s="234"/>
      <c r="DU45" s="234"/>
      <c r="DV45" s="234"/>
      <c r="DW45" s="234"/>
      <c r="DX45" s="234"/>
      <c r="DY45" s="234"/>
      <c r="DZ45" s="234"/>
      <c r="EA45" s="234"/>
      <c r="EB45" s="234"/>
      <c r="EC45" s="234"/>
      <c r="ED45" s="234"/>
      <c r="EE45" s="234"/>
      <c r="EF45" s="234"/>
      <c r="EG45" s="234"/>
      <c r="EH45" s="234"/>
      <c r="EI45" s="234"/>
      <c r="EJ45" s="234"/>
      <c r="EK45" s="234"/>
      <c r="EL45" s="234"/>
      <c r="EM45" s="234"/>
      <c r="EN45" s="234"/>
      <c r="EO45" s="234"/>
      <c r="EP45" s="234"/>
      <c r="EQ45" s="234"/>
      <c r="ER45" s="234"/>
      <c r="ES45" s="234"/>
      <c r="ET45" s="234"/>
      <c r="EU45" s="234"/>
      <c r="EV45" s="234"/>
      <c r="EW45" s="234"/>
      <c r="EX45" s="234"/>
      <c r="EY45" s="234"/>
      <c r="EZ45" s="234"/>
      <c r="FA45" s="234"/>
      <c r="FB45" s="234"/>
      <c r="FC45" s="234"/>
      <c r="FD45" s="234"/>
      <c r="FE45" s="234"/>
      <c r="FF45" s="234"/>
      <c r="FG45" s="234"/>
      <c r="FH45" s="234"/>
      <c r="FI45" s="234"/>
      <c r="FJ45" s="234"/>
      <c r="FK45" s="234"/>
      <c r="FL45" s="234"/>
      <c r="FM45" s="234"/>
      <c r="FN45" s="234"/>
      <c r="FO45" s="234"/>
      <c r="FP45" s="234"/>
      <c r="FQ45" s="234"/>
      <c r="FR45" s="234"/>
      <c r="FS45" s="234"/>
      <c r="FT45" s="234"/>
      <c r="FU45" s="234"/>
      <c r="FV45" s="234"/>
      <c r="FW45" s="234"/>
      <c r="FX45" s="234"/>
      <c r="FY45" s="234"/>
      <c r="FZ45" s="234"/>
      <c r="GA45" s="234"/>
      <c r="GB45" s="234"/>
      <c r="GC45" s="234"/>
      <c r="GD45" s="234"/>
      <c r="GE45" s="234"/>
      <c r="GF45" s="234"/>
      <c r="GG45" s="234"/>
      <c r="GH45" s="234"/>
      <c r="GI45" s="234"/>
      <c r="GJ45" s="234"/>
      <c r="GK45" s="234"/>
      <c r="GL45" s="234"/>
      <c r="GM45" s="234"/>
      <c r="GN45" s="234"/>
      <c r="GO45" s="234"/>
      <c r="GP45" s="234"/>
      <c r="GQ45" s="234"/>
      <c r="GR45" s="234"/>
      <c r="GS45" s="234"/>
      <c r="GT45" s="234"/>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row>
    <row r="49" spans="3:5" ht="12.75" customHeight="1" x14ac:dyDescent="0.2">
      <c r="C49" s="73"/>
      <c r="D49" s="73"/>
    </row>
    <row r="50" spans="3:5" ht="12.75" customHeight="1" x14ac:dyDescent="0.2">
      <c r="C50" s="73"/>
      <c r="D50" s="73"/>
      <c r="E50" s="61"/>
    </row>
    <row r="51" spans="3:5" ht="12.75" customHeight="1" x14ac:dyDescent="0.2">
      <c r="C51" s="73"/>
      <c r="D51" s="73"/>
      <c r="E51" s="61"/>
    </row>
  </sheetData>
  <pageMargins left="0.43307086614173229" right="0.23622047244094491" top="1.2630314960629923" bottom="0.74803149606299213" header="0.31496062992125984" footer="0.31496062992125984"/>
  <pageSetup paperSize="9" scale="60" orientation="portrait" r:id="rId1"/>
  <headerFooter>
    <oddFooter>&amp;L&amp;"Helvetica,Regular"&amp;12&amp;K000000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F0E4-C30D-4426-A4C5-9051C26E5B1C}">
  <dimension ref="A1:IE110"/>
  <sheetViews>
    <sheetView workbookViewId="0"/>
  </sheetViews>
  <sheetFormatPr defaultColWidth="6.59765625" defaultRowHeight="12.75" customHeight="1" x14ac:dyDescent="0.2"/>
  <cols>
    <col min="1" max="1" width="3.5" style="16" customWidth="1"/>
    <col min="2" max="2" width="61.19921875" style="127" customWidth="1"/>
    <col min="3" max="3" width="6.3984375" style="16" customWidth="1"/>
    <col min="4" max="4" width="4.796875" style="16" customWidth="1"/>
    <col min="5" max="5" width="6.796875" style="16" customWidth="1"/>
    <col min="6" max="6" width="8.8984375" style="16" customWidth="1"/>
    <col min="7" max="239" width="6.59765625" style="16" customWidth="1"/>
  </cols>
  <sheetData>
    <row r="1" spans="1:6" ht="26.1" customHeight="1" x14ac:dyDescent="0.35">
      <c r="A1" s="78" t="str">
        <f>'Group Element 2 Superstructure'!A1</f>
        <v>The Almonry, High Street, Battle</v>
      </c>
      <c r="B1" s="166"/>
      <c r="C1" s="68"/>
      <c r="D1" s="68"/>
      <c r="E1" s="68"/>
      <c r="F1" s="184"/>
    </row>
    <row r="2" spans="1:6" ht="30.75" customHeight="1" x14ac:dyDescent="0.35">
      <c r="A2" s="79" t="str">
        <f>'Group Element 2 Superstructure'!A2</f>
        <v>Tender Pricing Schedule</v>
      </c>
      <c r="B2" s="167"/>
      <c r="C2" s="58"/>
      <c r="D2" s="58"/>
      <c r="E2" s="58"/>
      <c r="F2" s="185"/>
    </row>
    <row r="3" spans="1:6" ht="9.75" customHeight="1" x14ac:dyDescent="0.25">
      <c r="A3" s="80"/>
      <c r="B3" s="168"/>
      <c r="C3" s="22"/>
      <c r="D3" s="22"/>
      <c r="E3" s="22"/>
      <c r="F3" s="186"/>
    </row>
    <row r="4" spans="1:6" ht="16.5" customHeight="1" x14ac:dyDescent="0.25">
      <c r="A4" s="81" t="s">
        <v>732</v>
      </c>
      <c r="B4" s="169"/>
      <c r="C4" s="24"/>
      <c r="D4" s="24"/>
      <c r="E4" s="24"/>
      <c r="F4" s="187"/>
    </row>
    <row r="5" spans="1:6" ht="15" customHeight="1" x14ac:dyDescent="0.2">
      <c r="A5" s="334" t="s">
        <v>1</v>
      </c>
      <c r="B5" s="336" t="s">
        <v>23</v>
      </c>
      <c r="C5" s="336" t="s">
        <v>24</v>
      </c>
      <c r="D5" s="336" t="s">
        <v>25</v>
      </c>
      <c r="E5" s="336" t="s">
        <v>26</v>
      </c>
      <c r="F5" s="337" t="s">
        <v>27</v>
      </c>
    </row>
    <row r="6" spans="1:6" ht="7.9" customHeight="1" x14ac:dyDescent="0.2">
      <c r="A6" s="97"/>
      <c r="B6" s="411"/>
      <c r="C6" s="412"/>
      <c r="D6" s="413"/>
      <c r="E6" s="71"/>
      <c r="F6" s="330"/>
    </row>
    <row r="7" spans="1:6" ht="15.95" customHeight="1" x14ac:dyDescent="0.2">
      <c r="A7" s="84"/>
      <c r="B7" s="196"/>
      <c r="C7" s="202"/>
      <c r="D7" s="195"/>
      <c r="E7" s="6"/>
      <c r="F7" s="190" t="str">
        <f>IF(C7*E7=0,"",C7*E7)</f>
        <v/>
      </c>
    </row>
    <row r="8" spans="1:6" ht="15.95" customHeight="1" x14ac:dyDescent="0.2">
      <c r="A8" s="84"/>
      <c r="B8" s="196" t="s">
        <v>756</v>
      </c>
      <c r="C8" s="202"/>
      <c r="D8" s="195"/>
      <c r="E8" s="6"/>
      <c r="F8" s="190"/>
    </row>
    <row r="9" spans="1:6" ht="15.95" customHeight="1" x14ac:dyDescent="0.2">
      <c r="A9" s="84"/>
      <c r="B9" s="196"/>
      <c r="C9" s="202"/>
      <c r="D9" s="195"/>
      <c r="E9" s="6"/>
      <c r="F9" s="190"/>
    </row>
    <row r="10" spans="1:6" ht="15.95" customHeight="1" x14ac:dyDescent="0.2">
      <c r="A10" s="84"/>
      <c r="B10" s="197" t="s">
        <v>763</v>
      </c>
      <c r="C10" s="202"/>
      <c r="D10" s="195"/>
      <c r="E10" s="6"/>
      <c r="F10" s="190"/>
    </row>
    <row r="11" spans="1:6" ht="15.95" customHeight="1" x14ac:dyDescent="0.2">
      <c r="A11" s="84"/>
      <c r="B11" s="196"/>
      <c r="C11" s="202"/>
      <c r="D11" s="195"/>
      <c r="E11" s="6"/>
      <c r="F11" s="190" t="str">
        <f t="shared" ref="F11:F18" si="0">IF(C11*E11=0,"",C11*E11)</f>
        <v/>
      </c>
    </row>
    <row r="12" spans="1:6" ht="15.95" customHeight="1" x14ac:dyDescent="0.2">
      <c r="A12" s="84" t="s">
        <v>28</v>
      </c>
      <c r="B12" s="196" t="s">
        <v>757</v>
      </c>
      <c r="C12" s="202"/>
      <c r="D12" s="195"/>
      <c r="E12" s="6"/>
      <c r="F12" s="190" t="str">
        <f t="shared" si="0"/>
        <v/>
      </c>
    </row>
    <row r="13" spans="1:6" ht="25.5" x14ac:dyDescent="0.2">
      <c r="A13" s="84"/>
      <c r="B13" s="196" t="s">
        <v>758</v>
      </c>
      <c r="C13" s="202"/>
      <c r="D13" s="195"/>
      <c r="E13" s="6"/>
      <c r="F13" s="190" t="str">
        <f t="shared" si="0"/>
        <v/>
      </c>
    </row>
    <row r="14" spans="1:6" ht="15.95" customHeight="1" x14ac:dyDescent="0.2">
      <c r="A14" s="84"/>
      <c r="B14" s="196"/>
      <c r="C14" s="202"/>
      <c r="D14" s="195"/>
      <c r="E14" s="6"/>
      <c r="F14" s="190" t="str">
        <f t="shared" si="0"/>
        <v/>
      </c>
    </row>
    <row r="15" spans="1:6" ht="15.95" customHeight="1" x14ac:dyDescent="0.2">
      <c r="A15" s="84" t="s">
        <v>30</v>
      </c>
      <c r="B15" s="196" t="s">
        <v>733</v>
      </c>
      <c r="C15" s="202"/>
      <c r="D15" s="195"/>
      <c r="E15" s="6"/>
      <c r="F15" s="190" t="str">
        <f t="shared" si="0"/>
        <v/>
      </c>
    </row>
    <row r="16" spans="1:6" ht="15.95" customHeight="1" x14ac:dyDescent="0.2">
      <c r="A16" s="84"/>
      <c r="B16" s="196" t="s">
        <v>734</v>
      </c>
      <c r="C16" s="202"/>
      <c r="D16" s="195"/>
      <c r="E16" s="6"/>
      <c r="F16" s="190" t="str">
        <f t="shared" si="0"/>
        <v/>
      </c>
    </row>
    <row r="17" spans="1:6" ht="15.95" customHeight="1" x14ac:dyDescent="0.2">
      <c r="A17" s="84"/>
      <c r="B17" s="196" t="s">
        <v>735</v>
      </c>
      <c r="C17" s="202"/>
      <c r="D17" s="195"/>
      <c r="E17" s="6"/>
      <c r="F17" s="190" t="str">
        <f t="shared" si="0"/>
        <v/>
      </c>
    </row>
    <row r="18" spans="1:6" ht="15.95" customHeight="1" x14ac:dyDescent="0.2">
      <c r="A18" s="84"/>
      <c r="B18" s="196"/>
      <c r="C18" s="202"/>
      <c r="D18" s="195"/>
      <c r="E18" s="6"/>
      <c r="F18" s="190" t="str">
        <f t="shared" si="0"/>
        <v/>
      </c>
    </row>
    <row r="19" spans="1:6" ht="15.95" customHeight="1" x14ac:dyDescent="0.2">
      <c r="A19" s="84" t="s">
        <v>32</v>
      </c>
      <c r="B19" s="196" t="s">
        <v>759</v>
      </c>
      <c r="C19" s="202"/>
      <c r="D19" s="195"/>
      <c r="E19" s="6"/>
      <c r="F19" s="190"/>
    </row>
    <row r="20" spans="1:6" ht="15.95" customHeight="1" x14ac:dyDescent="0.2">
      <c r="A20" s="84"/>
      <c r="B20" s="196" t="s">
        <v>760</v>
      </c>
      <c r="C20" s="202"/>
      <c r="D20" s="195"/>
      <c r="E20" s="6"/>
      <c r="F20" s="190"/>
    </row>
    <row r="21" spans="1:6" ht="15.95" customHeight="1" x14ac:dyDescent="0.2">
      <c r="A21" s="84"/>
      <c r="B21" s="196"/>
      <c r="C21" s="202"/>
      <c r="D21" s="195"/>
      <c r="E21" s="6"/>
      <c r="F21" s="190"/>
    </row>
    <row r="22" spans="1:6" ht="15.95" customHeight="1" x14ac:dyDescent="0.2">
      <c r="A22" s="84" t="s">
        <v>33</v>
      </c>
      <c r="B22" s="196" t="s">
        <v>761</v>
      </c>
      <c r="C22" s="202"/>
      <c r="D22" s="195"/>
      <c r="E22" s="6"/>
      <c r="F22" s="190"/>
    </row>
    <row r="23" spans="1:6" ht="15.95" customHeight="1" x14ac:dyDescent="0.2">
      <c r="A23" s="84"/>
      <c r="B23" s="196" t="s">
        <v>762</v>
      </c>
      <c r="C23" s="202"/>
      <c r="D23" s="195"/>
      <c r="E23" s="6"/>
      <c r="F23" s="190"/>
    </row>
    <row r="24" spans="1:6" ht="15.95" customHeight="1" x14ac:dyDescent="0.2">
      <c r="A24" s="84"/>
      <c r="B24" s="196"/>
      <c r="C24" s="202"/>
      <c r="D24" s="195"/>
      <c r="E24" s="6"/>
      <c r="F24" s="190"/>
    </row>
    <row r="25" spans="1:6" ht="15.95" customHeight="1" x14ac:dyDescent="0.2">
      <c r="A25" s="84" t="s">
        <v>34</v>
      </c>
      <c r="B25" s="196" t="s">
        <v>736</v>
      </c>
      <c r="C25" s="202"/>
      <c r="D25" s="195"/>
      <c r="E25" s="6"/>
      <c r="F25" s="190"/>
    </row>
    <row r="26" spans="1:6" ht="15.95" customHeight="1" x14ac:dyDescent="0.2">
      <c r="A26" s="84"/>
      <c r="B26" s="196" t="s">
        <v>737</v>
      </c>
      <c r="C26" s="202"/>
      <c r="D26" s="195"/>
      <c r="E26" s="6"/>
      <c r="F26" s="190"/>
    </row>
    <row r="27" spans="1:6" ht="15.95" customHeight="1" x14ac:dyDescent="0.2">
      <c r="A27" s="84"/>
      <c r="B27" s="196"/>
      <c r="C27" s="202"/>
      <c r="D27" s="195"/>
      <c r="E27" s="6"/>
      <c r="F27" s="190"/>
    </row>
    <row r="28" spans="1:6" ht="15.95" customHeight="1" x14ac:dyDescent="0.2">
      <c r="A28" s="84" t="s">
        <v>35</v>
      </c>
      <c r="B28" s="196" t="s">
        <v>738</v>
      </c>
      <c r="C28" s="202"/>
      <c r="D28" s="195"/>
      <c r="E28" s="6"/>
      <c r="F28" s="190"/>
    </row>
    <row r="29" spans="1:6" ht="15.95" customHeight="1" x14ac:dyDescent="0.2">
      <c r="A29" s="84"/>
      <c r="B29" s="196" t="s">
        <v>739</v>
      </c>
      <c r="C29" s="202"/>
      <c r="D29" s="195"/>
      <c r="E29" s="6"/>
      <c r="F29" s="190"/>
    </row>
    <row r="30" spans="1:6" ht="15.95" customHeight="1" x14ac:dyDescent="0.2">
      <c r="A30" s="84"/>
      <c r="B30" s="196"/>
      <c r="C30" s="202"/>
      <c r="D30" s="195"/>
      <c r="E30" s="6"/>
      <c r="F30" s="190"/>
    </row>
    <row r="31" spans="1:6" ht="15.95" customHeight="1" x14ac:dyDescent="0.2">
      <c r="A31" s="84" t="s">
        <v>47</v>
      </c>
      <c r="B31" s="196" t="s">
        <v>740</v>
      </c>
      <c r="C31" s="202"/>
      <c r="D31" s="195"/>
      <c r="E31" s="6"/>
      <c r="F31" s="190"/>
    </row>
    <row r="32" spans="1:6" ht="15.95" customHeight="1" x14ac:dyDescent="0.2">
      <c r="A32" s="84"/>
      <c r="B32" s="196" t="s">
        <v>741</v>
      </c>
      <c r="C32" s="202"/>
      <c r="D32" s="195"/>
      <c r="E32" s="6"/>
      <c r="F32" s="190"/>
    </row>
    <row r="33" spans="1:6" ht="15.95" customHeight="1" x14ac:dyDescent="0.2">
      <c r="A33" s="84"/>
      <c r="B33" s="196" t="s">
        <v>742</v>
      </c>
      <c r="C33" s="202"/>
      <c r="D33" s="195"/>
      <c r="E33" s="6"/>
      <c r="F33" s="190"/>
    </row>
    <row r="34" spans="1:6" ht="15.95" customHeight="1" x14ac:dyDescent="0.2">
      <c r="A34" s="84"/>
      <c r="B34" s="196"/>
      <c r="C34" s="202"/>
      <c r="D34" s="195"/>
      <c r="E34" s="6"/>
      <c r="F34" s="190"/>
    </row>
    <row r="35" spans="1:6" ht="51" x14ac:dyDescent="0.2">
      <c r="A35" s="84" t="s">
        <v>36</v>
      </c>
      <c r="B35" s="196" t="s">
        <v>764</v>
      </c>
      <c r="C35" s="202"/>
      <c r="D35" s="195"/>
      <c r="E35" s="6"/>
      <c r="F35" s="190"/>
    </row>
    <row r="36" spans="1:6" ht="15" x14ac:dyDescent="0.2">
      <c r="A36" s="84"/>
      <c r="B36" s="196"/>
      <c r="C36" s="202"/>
      <c r="D36" s="195"/>
      <c r="E36" s="6"/>
      <c r="F36" s="190"/>
    </row>
    <row r="37" spans="1:6" ht="15.95" customHeight="1" x14ac:dyDescent="0.2">
      <c r="A37" s="84" t="s">
        <v>37</v>
      </c>
      <c r="B37" s="63" t="s">
        <v>743</v>
      </c>
      <c r="C37" s="4"/>
      <c r="D37" s="4"/>
      <c r="E37" s="6"/>
      <c r="F37" s="190"/>
    </row>
    <row r="38" spans="1:6" ht="15.95" customHeight="1" x14ac:dyDescent="0.2">
      <c r="A38" s="84"/>
      <c r="B38" s="63" t="s">
        <v>744</v>
      </c>
      <c r="C38" s="4"/>
      <c r="D38" s="4"/>
      <c r="E38" s="6"/>
      <c r="F38" s="190"/>
    </row>
    <row r="39" spans="1:6" ht="15.95" customHeight="1" x14ac:dyDescent="0.2">
      <c r="A39" s="84"/>
      <c r="B39" s="63"/>
      <c r="C39" s="4"/>
      <c r="D39" s="4"/>
      <c r="E39" s="6"/>
      <c r="F39" s="190"/>
    </row>
    <row r="40" spans="1:6" ht="15.95" customHeight="1" x14ac:dyDescent="0.2">
      <c r="A40" s="84"/>
      <c r="B40" s="174" t="s">
        <v>803</v>
      </c>
      <c r="C40" s="4"/>
      <c r="D40" s="4"/>
      <c r="E40" s="6"/>
      <c r="F40" s="190"/>
    </row>
    <row r="41" spans="1:6" ht="15.95" customHeight="1" x14ac:dyDescent="0.2">
      <c r="A41" s="84"/>
      <c r="B41" s="63"/>
      <c r="C41" s="4"/>
      <c r="D41" s="4"/>
      <c r="E41" s="6"/>
      <c r="F41" s="190"/>
    </row>
    <row r="42" spans="1:6" ht="25.5" x14ac:dyDescent="0.2">
      <c r="A42" s="84" t="s">
        <v>38</v>
      </c>
      <c r="B42" s="63" t="s">
        <v>1011</v>
      </c>
      <c r="C42" s="4"/>
      <c r="D42" s="4"/>
      <c r="E42" s="6"/>
      <c r="F42" s="190"/>
    </row>
    <row r="43" spans="1:6" ht="15.95" customHeight="1" x14ac:dyDescent="0.2">
      <c r="A43" s="84"/>
      <c r="B43" s="63"/>
      <c r="C43" s="4"/>
      <c r="D43" s="4"/>
      <c r="E43" s="6"/>
      <c r="F43" s="190"/>
    </row>
    <row r="44" spans="1:6" ht="25.5" x14ac:dyDescent="0.2">
      <c r="A44" s="84" t="s">
        <v>39</v>
      </c>
      <c r="B44" s="63" t="s">
        <v>804</v>
      </c>
      <c r="C44" s="4"/>
      <c r="D44" s="4"/>
      <c r="E44" s="6"/>
      <c r="F44" s="190"/>
    </row>
    <row r="45" spans="1:6" ht="15" x14ac:dyDescent="0.2">
      <c r="A45" s="84"/>
      <c r="B45" s="63"/>
      <c r="C45" s="4"/>
      <c r="D45" s="4"/>
      <c r="E45" s="6"/>
      <c r="F45" s="190"/>
    </row>
    <row r="46" spans="1:6" ht="30" customHeight="1" x14ac:dyDescent="0.2">
      <c r="A46" s="84" t="s">
        <v>48</v>
      </c>
      <c r="B46" s="63" t="s">
        <v>805</v>
      </c>
      <c r="C46" s="4"/>
      <c r="D46" s="4"/>
      <c r="E46" s="6"/>
      <c r="F46" s="190"/>
    </row>
    <row r="47" spans="1:6" ht="15" x14ac:dyDescent="0.2">
      <c r="A47" s="84"/>
      <c r="B47" s="63"/>
      <c r="C47" s="4"/>
      <c r="D47" s="4"/>
      <c r="E47" s="6"/>
      <c r="F47" s="190"/>
    </row>
    <row r="48" spans="1:6" ht="25.5" x14ac:dyDescent="0.2">
      <c r="A48" s="84" t="s">
        <v>49</v>
      </c>
      <c r="B48" s="63" t="s">
        <v>765</v>
      </c>
      <c r="C48" s="4"/>
      <c r="D48" s="4"/>
      <c r="E48" s="6"/>
      <c r="F48" s="190"/>
    </row>
    <row r="49" spans="1:6" ht="15" x14ac:dyDescent="0.2">
      <c r="A49" s="84"/>
      <c r="B49" s="63"/>
      <c r="C49" s="4"/>
      <c r="D49" s="4"/>
      <c r="E49" s="6"/>
      <c r="F49" s="190"/>
    </row>
    <row r="50" spans="1:6" ht="38.25" x14ac:dyDescent="0.2">
      <c r="A50" s="84" t="s">
        <v>51</v>
      </c>
      <c r="B50" s="63" t="s">
        <v>766</v>
      </c>
      <c r="C50" s="4"/>
      <c r="D50" s="4"/>
      <c r="E50" s="6"/>
      <c r="F50" s="190"/>
    </row>
    <row r="51" spans="1:6" ht="15" x14ac:dyDescent="0.2">
      <c r="A51" s="84"/>
      <c r="B51" s="63"/>
      <c r="C51" s="4"/>
      <c r="D51" s="4"/>
      <c r="E51" s="6"/>
      <c r="F51" s="190"/>
    </row>
    <row r="52" spans="1:6" ht="15" x14ac:dyDescent="0.2">
      <c r="A52" s="344"/>
      <c r="B52" s="414"/>
      <c r="C52" s="39"/>
      <c r="D52" s="39"/>
      <c r="E52" s="40"/>
      <c r="F52" s="339"/>
    </row>
    <row r="53" spans="1:6" ht="17.100000000000001" customHeight="1" x14ac:dyDescent="0.2">
      <c r="A53" s="415"/>
      <c r="B53" s="416"/>
      <c r="C53" s="417"/>
      <c r="D53" s="418"/>
      <c r="E53" s="419"/>
      <c r="F53" s="410"/>
    </row>
    <row r="54" spans="1:6" ht="26.1" customHeight="1" x14ac:dyDescent="0.35">
      <c r="A54" s="78" t="str">
        <f>A1</f>
        <v>The Almonry, High Street, Battle</v>
      </c>
      <c r="B54" s="166"/>
      <c r="C54" s="68"/>
      <c r="D54" s="68"/>
      <c r="E54" s="68"/>
      <c r="F54" s="184"/>
    </row>
    <row r="55" spans="1:6" ht="30.75" customHeight="1" x14ac:dyDescent="0.35">
      <c r="A55" s="79" t="str">
        <f>A2</f>
        <v>Tender Pricing Schedule</v>
      </c>
      <c r="B55" s="167"/>
      <c r="C55" s="58"/>
      <c r="D55" s="58"/>
      <c r="E55" s="58"/>
      <c r="F55" s="185"/>
    </row>
    <row r="56" spans="1:6" ht="9.75" customHeight="1" x14ac:dyDescent="0.25">
      <c r="A56" s="80"/>
      <c r="B56" s="168"/>
      <c r="C56" s="22"/>
      <c r="D56" s="22"/>
      <c r="E56" s="22"/>
      <c r="F56" s="186"/>
    </row>
    <row r="57" spans="1:6" ht="16.5" customHeight="1" x14ac:dyDescent="0.25">
      <c r="A57" s="81" t="s">
        <v>732</v>
      </c>
      <c r="B57" s="169"/>
      <c r="C57" s="24"/>
      <c r="D57" s="24"/>
      <c r="E57" s="24"/>
      <c r="F57" s="187"/>
    </row>
    <row r="58" spans="1:6" ht="15" customHeight="1" x14ac:dyDescent="0.2">
      <c r="A58" s="334" t="s">
        <v>1</v>
      </c>
      <c r="B58" s="336" t="s">
        <v>23</v>
      </c>
      <c r="C58" s="336" t="s">
        <v>24</v>
      </c>
      <c r="D58" s="336" t="s">
        <v>25</v>
      </c>
      <c r="E58" s="336" t="s">
        <v>26</v>
      </c>
      <c r="F58" s="337" t="s">
        <v>27</v>
      </c>
    </row>
    <row r="59" spans="1:6" ht="15.95" customHeight="1" x14ac:dyDescent="0.2">
      <c r="A59" s="371"/>
      <c r="B59" s="420"/>
      <c r="C59" s="178"/>
      <c r="D59" s="178"/>
      <c r="E59" s="349"/>
      <c r="F59" s="193"/>
    </row>
    <row r="60" spans="1:6" ht="15.95" customHeight="1" x14ac:dyDescent="0.2">
      <c r="A60" s="84"/>
      <c r="B60" s="174" t="s">
        <v>802</v>
      </c>
      <c r="C60" s="4"/>
      <c r="D60" s="4"/>
      <c r="E60" s="6"/>
      <c r="F60" s="190"/>
    </row>
    <row r="61" spans="1:6" ht="15.95" customHeight="1" x14ac:dyDescent="0.2">
      <c r="A61" s="84"/>
      <c r="B61" s="63"/>
      <c r="C61" s="4"/>
      <c r="D61" s="4"/>
      <c r="E61" s="6"/>
      <c r="F61" s="190"/>
    </row>
    <row r="62" spans="1:6" ht="25.5" x14ac:dyDescent="0.2">
      <c r="A62" s="84" t="s">
        <v>28</v>
      </c>
      <c r="B62" s="63" t="s">
        <v>767</v>
      </c>
      <c r="C62" s="4"/>
      <c r="D62" s="4"/>
      <c r="E62" s="6"/>
      <c r="F62" s="190"/>
    </row>
    <row r="63" spans="1:6" ht="15.95" customHeight="1" x14ac:dyDescent="0.2">
      <c r="A63" s="84"/>
      <c r="B63" s="63"/>
      <c r="C63" s="4"/>
      <c r="D63" s="4"/>
      <c r="E63" s="6"/>
      <c r="F63" s="190"/>
    </row>
    <row r="64" spans="1:6" ht="25.5" x14ac:dyDescent="0.2">
      <c r="A64" s="84" t="s">
        <v>30</v>
      </c>
      <c r="B64" s="63" t="s">
        <v>1012</v>
      </c>
      <c r="C64" s="4"/>
      <c r="D64" s="4"/>
      <c r="E64" s="6"/>
      <c r="F64" s="190"/>
    </row>
    <row r="65" spans="1:6" ht="15.95" customHeight="1" x14ac:dyDescent="0.2">
      <c r="A65" s="84"/>
      <c r="B65" s="63"/>
      <c r="C65" s="4"/>
      <c r="D65" s="4"/>
      <c r="E65" s="6"/>
      <c r="F65" s="190"/>
    </row>
    <row r="66" spans="1:6" ht="15.95" customHeight="1" x14ac:dyDescent="0.2">
      <c r="A66" s="84"/>
      <c r="B66" s="174" t="s">
        <v>806</v>
      </c>
      <c r="C66" s="4"/>
      <c r="D66" s="4"/>
      <c r="E66" s="6"/>
      <c r="F66" s="190"/>
    </row>
    <row r="67" spans="1:6" ht="15.95" customHeight="1" x14ac:dyDescent="0.2">
      <c r="A67" s="84"/>
      <c r="B67" s="63"/>
      <c r="C67" s="4"/>
      <c r="D67" s="4"/>
      <c r="E67" s="6"/>
      <c r="F67" s="190"/>
    </row>
    <row r="68" spans="1:6" ht="15.95" customHeight="1" x14ac:dyDescent="0.2">
      <c r="A68" s="84"/>
      <c r="B68" s="63" t="s">
        <v>807</v>
      </c>
      <c r="C68" s="4"/>
      <c r="D68" s="4"/>
      <c r="E68" s="6"/>
      <c r="F68" s="190"/>
    </row>
    <row r="69" spans="1:6" ht="15.95" customHeight="1" x14ac:dyDescent="0.2">
      <c r="A69" s="84"/>
      <c r="B69" s="63" t="s">
        <v>808</v>
      </c>
      <c r="C69" s="4"/>
      <c r="D69" s="4"/>
      <c r="E69" s="6"/>
      <c r="F69" s="190"/>
    </row>
    <row r="70" spans="1:6" ht="15.95" customHeight="1" x14ac:dyDescent="0.2">
      <c r="A70" s="84"/>
      <c r="B70" s="63"/>
      <c r="C70" s="4"/>
      <c r="D70" s="4"/>
      <c r="E70" s="6"/>
      <c r="F70" s="190"/>
    </row>
    <row r="71" spans="1:6" ht="15.95" customHeight="1" x14ac:dyDescent="0.2">
      <c r="A71" s="84" t="s">
        <v>809</v>
      </c>
      <c r="B71" s="174" t="s">
        <v>810</v>
      </c>
      <c r="C71" s="4"/>
      <c r="D71" s="4"/>
      <c r="E71" s="6"/>
      <c r="F71" s="190"/>
    </row>
    <row r="72" spans="1:6" ht="15.95" customHeight="1" x14ac:dyDescent="0.2">
      <c r="A72" s="84" t="s">
        <v>809</v>
      </c>
      <c r="B72" s="174" t="s">
        <v>811</v>
      </c>
      <c r="C72" s="4"/>
      <c r="D72" s="4"/>
      <c r="E72" s="6"/>
      <c r="F72" s="190"/>
    </row>
    <row r="73" spans="1:6" ht="15.95" customHeight="1" x14ac:dyDescent="0.2">
      <c r="A73" s="84" t="s">
        <v>809</v>
      </c>
      <c r="B73" s="174" t="s">
        <v>812</v>
      </c>
      <c r="C73" s="4"/>
      <c r="D73" s="4"/>
      <c r="E73" s="6"/>
      <c r="F73" s="190"/>
    </row>
    <row r="74" spans="1:6" ht="15.95" customHeight="1" x14ac:dyDescent="0.2">
      <c r="A74" s="84" t="s">
        <v>809</v>
      </c>
      <c r="B74" s="174" t="s">
        <v>813</v>
      </c>
      <c r="C74" s="4"/>
      <c r="D74" s="4"/>
      <c r="E74" s="6"/>
      <c r="F74" s="190"/>
    </row>
    <row r="75" spans="1:6" ht="15.95" customHeight="1" x14ac:dyDescent="0.2">
      <c r="A75" s="84" t="s">
        <v>809</v>
      </c>
      <c r="B75" s="174" t="s">
        <v>814</v>
      </c>
      <c r="C75" s="4"/>
      <c r="D75" s="4"/>
      <c r="E75" s="6"/>
      <c r="F75" s="190"/>
    </row>
    <row r="76" spans="1:6" ht="15.95" customHeight="1" x14ac:dyDescent="0.2">
      <c r="A76" s="84" t="s">
        <v>809</v>
      </c>
      <c r="B76" s="174" t="s">
        <v>815</v>
      </c>
      <c r="C76" s="4"/>
      <c r="D76" s="4"/>
      <c r="E76" s="6"/>
      <c r="F76" s="190"/>
    </row>
    <row r="77" spans="1:6" ht="15.95" customHeight="1" x14ac:dyDescent="0.2">
      <c r="A77" s="84" t="s">
        <v>809</v>
      </c>
      <c r="B77" s="174" t="s">
        <v>816</v>
      </c>
      <c r="C77" s="4"/>
      <c r="D77" s="4"/>
      <c r="E77" s="6"/>
      <c r="F77" s="190"/>
    </row>
    <row r="78" spans="1:6" ht="15.95" customHeight="1" x14ac:dyDescent="0.2">
      <c r="A78" s="84" t="s">
        <v>809</v>
      </c>
      <c r="B78" s="174" t="s">
        <v>817</v>
      </c>
      <c r="C78" s="4"/>
      <c r="D78" s="4"/>
      <c r="E78" s="6"/>
      <c r="F78" s="190"/>
    </row>
    <row r="79" spans="1:6" ht="15.95" customHeight="1" x14ac:dyDescent="0.2">
      <c r="A79" s="84" t="s">
        <v>809</v>
      </c>
      <c r="B79" s="174" t="s">
        <v>818</v>
      </c>
      <c r="C79" s="4"/>
      <c r="D79" s="4"/>
      <c r="E79" s="6"/>
      <c r="F79" s="190"/>
    </row>
    <row r="80" spans="1:6" ht="15.95" customHeight="1" x14ac:dyDescent="0.2">
      <c r="A80" s="84" t="s">
        <v>809</v>
      </c>
      <c r="B80" s="174"/>
      <c r="C80" s="4"/>
      <c r="D80" s="4"/>
      <c r="E80" s="6"/>
      <c r="F80" s="190"/>
    </row>
    <row r="81" spans="1:6" ht="15.95" customHeight="1" x14ac:dyDescent="0.2">
      <c r="A81" s="84" t="s">
        <v>809</v>
      </c>
      <c r="B81" s="174"/>
      <c r="C81" s="4"/>
      <c r="D81" s="4"/>
      <c r="E81" s="6"/>
      <c r="F81" s="190"/>
    </row>
    <row r="82" spans="1:6" ht="15.95" customHeight="1" x14ac:dyDescent="0.2">
      <c r="A82" s="84"/>
      <c r="B82" s="174"/>
      <c r="C82" s="4"/>
      <c r="D82" s="4"/>
      <c r="E82" s="6"/>
      <c r="F82" s="190"/>
    </row>
    <row r="83" spans="1:6" ht="15.95" customHeight="1" x14ac:dyDescent="0.2">
      <c r="A83" s="84"/>
      <c r="B83" s="174"/>
      <c r="C83" s="4"/>
      <c r="D83" s="4"/>
      <c r="E83" s="6"/>
      <c r="F83" s="190"/>
    </row>
    <row r="84" spans="1:6" ht="15.95" customHeight="1" x14ac:dyDescent="0.2">
      <c r="A84" s="84"/>
      <c r="B84" s="174"/>
      <c r="C84" s="4"/>
      <c r="D84" s="4"/>
      <c r="E84" s="6"/>
      <c r="F84" s="190"/>
    </row>
    <row r="85" spans="1:6" ht="15.95" customHeight="1" x14ac:dyDescent="0.2">
      <c r="A85" s="84"/>
      <c r="B85" s="174"/>
      <c r="C85" s="4"/>
      <c r="D85" s="4"/>
      <c r="E85" s="6"/>
      <c r="F85" s="190"/>
    </row>
    <row r="86" spans="1:6" ht="15.95" customHeight="1" x14ac:dyDescent="0.2">
      <c r="A86" s="84"/>
      <c r="B86" s="174"/>
      <c r="C86" s="4"/>
      <c r="D86" s="4"/>
      <c r="E86" s="6"/>
      <c r="F86" s="190"/>
    </row>
    <row r="87" spans="1:6" ht="15.95" customHeight="1" x14ac:dyDescent="0.2">
      <c r="A87" s="84"/>
      <c r="B87" s="63"/>
      <c r="C87" s="4"/>
      <c r="D87" s="4"/>
      <c r="E87" s="6"/>
      <c r="F87" s="190"/>
    </row>
    <row r="88" spans="1:6" ht="15.95" customHeight="1" x14ac:dyDescent="0.2">
      <c r="A88" s="84"/>
      <c r="B88" s="63"/>
      <c r="C88" s="4"/>
      <c r="D88" s="4"/>
      <c r="E88" s="6"/>
      <c r="F88" s="190"/>
    </row>
    <row r="89" spans="1:6" ht="15.95" customHeight="1" x14ac:dyDescent="0.2">
      <c r="A89" s="84"/>
      <c r="B89" s="63"/>
      <c r="C89" s="4"/>
      <c r="D89" s="4"/>
      <c r="E89" s="6"/>
      <c r="F89" s="190"/>
    </row>
    <row r="90" spans="1:6" ht="15.95" customHeight="1" x14ac:dyDescent="0.2">
      <c r="A90" s="84"/>
      <c r="B90" s="63"/>
      <c r="C90" s="4"/>
      <c r="D90" s="4"/>
      <c r="E90" s="6"/>
      <c r="F90" s="190"/>
    </row>
    <row r="91" spans="1:6" ht="15.95" customHeight="1" x14ac:dyDescent="0.2">
      <c r="A91" s="84"/>
      <c r="B91" s="63"/>
      <c r="C91" s="4"/>
      <c r="D91" s="4"/>
      <c r="E91" s="6"/>
      <c r="F91" s="190"/>
    </row>
    <row r="92" spans="1:6" ht="15.95" customHeight="1" x14ac:dyDescent="0.2">
      <c r="A92" s="84"/>
      <c r="B92" s="63"/>
      <c r="C92" s="4"/>
      <c r="D92" s="4"/>
      <c r="E92" s="6"/>
      <c r="F92" s="190"/>
    </row>
    <row r="93" spans="1:6" ht="15.95" customHeight="1" x14ac:dyDescent="0.2">
      <c r="A93" s="84"/>
      <c r="B93" s="63"/>
      <c r="C93" s="4"/>
      <c r="D93" s="4"/>
      <c r="E93" s="6"/>
      <c r="F93" s="190"/>
    </row>
    <row r="94" spans="1:6" ht="15.95" customHeight="1" x14ac:dyDescent="0.2">
      <c r="A94" s="84"/>
      <c r="B94" s="63"/>
      <c r="C94" s="4"/>
      <c r="D94" s="4"/>
      <c r="E94" s="6"/>
      <c r="F94" s="190"/>
    </row>
    <row r="95" spans="1:6" ht="15.95" customHeight="1" x14ac:dyDescent="0.2">
      <c r="A95" s="84"/>
      <c r="B95" s="63"/>
      <c r="C95" s="4"/>
      <c r="D95" s="4"/>
      <c r="E95" s="6"/>
      <c r="F95" s="190"/>
    </row>
    <row r="96" spans="1:6" ht="15.95" customHeight="1" x14ac:dyDescent="0.2">
      <c r="A96" s="84"/>
      <c r="B96" s="63"/>
      <c r="C96" s="4"/>
      <c r="D96" s="4"/>
      <c r="E96" s="6"/>
      <c r="F96" s="190"/>
    </row>
    <row r="97" spans="1:6" ht="15.95" customHeight="1" x14ac:dyDescent="0.2">
      <c r="A97" s="84"/>
      <c r="B97" s="63"/>
      <c r="C97" s="4"/>
      <c r="D97" s="4"/>
      <c r="E97" s="6"/>
      <c r="F97" s="190"/>
    </row>
    <row r="98" spans="1:6" ht="15.95" customHeight="1" x14ac:dyDescent="0.2">
      <c r="A98" s="84"/>
      <c r="B98" s="63"/>
      <c r="C98" s="4"/>
      <c r="D98" s="4"/>
      <c r="E98" s="6"/>
      <c r="F98" s="190"/>
    </row>
    <row r="99" spans="1:6" ht="15.95" customHeight="1" x14ac:dyDescent="0.2">
      <c r="A99" s="84"/>
      <c r="B99" s="63"/>
      <c r="C99" s="4"/>
      <c r="D99" s="4"/>
      <c r="E99" s="6"/>
      <c r="F99" s="190"/>
    </row>
    <row r="100" spans="1:6" ht="15.95" customHeight="1" x14ac:dyDescent="0.2">
      <c r="A100" s="84"/>
      <c r="B100" s="63"/>
      <c r="C100" s="4"/>
      <c r="D100" s="4"/>
      <c r="E100" s="6"/>
      <c r="F100" s="190"/>
    </row>
    <row r="101" spans="1:6" ht="15.95" customHeight="1" x14ac:dyDescent="0.2">
      <c r="A101" s="84"/>
      <c r="B101" s="63"/>
      <c r="C101" s="4"/>
      <c r="D101" s="4"/>
      <c r="E101" s="6"/>
      <c r="F101" s="190"/>
    </row>
    <row r="102" spans="1:6" ht="15.95" customHeight="1" x14ac:dyDescent="0.2">
      <c r="A102" s="84"/>
      <c r="B102" s="63"/>
      <c r="C102" s="4"/>
      <c r="D102" s="4"/>
      <c r="E102" s="6"/>
      <c r="F102" s="190"/>
    </row>
    <row r="103" spans="1:6" ht="15.95" customHeight="1" x14ac:dyDescent="0.2">
      <c r="A103" s="84"/>
      <c r="B103" s="63"/>
      <c r="C103" s="4"/>
      <c r="D103" s="4"/>
      <c r="E103" s="6"/>
      <c r="F103" s="190"/>
    </row>
    <row r="104" spans="1:6" ht="15.95" customHeight="1" x14ac:dyDescent="0.2">
      <c r="A104" s="84"/>
      <c r="B104" s="63"/>
      <c r="C104" s="4"/>
      <c r="D104" s="4"/>
      <c r="E104" s="6"/>
      <c r="F104" s="190"/>
    </row>
    <row r="105" spans="1:6" ht="15.95" customHeight="1" x14ac:dyDescent="0.2">
      <c r="A105" s="84"/>
      <c r="B105" s="63"/>
      <c r="C105" s="4"/>
      <c r="D105" s="4"/>
      <c r="E105" s="6"/>
      <c r="F105" s="190"/>
    </row>
    <row r="106" spans="1:6" ht="15.95" customHeight="1" x14ac:dyDescent="0.2">
      <c r="A106" s="84"/>
      <c r="B106" s="63"/>
      <c r="C106" s="4"/>
      <c r="D106" s="4"/>
      <c r="E106" s="6"/>
      <c r="F106" s="190"/>
    </row>
    <row r="107" spans="1:6" ht="15.95" customHeight="1" x14ac:dyDescent="0.2">
      <c r="A107" s="84"/>
      <c r="B107" s="63"/>
      <c r="C107" s="4"/>
      <c r="D107" s="4"/>
      <c r="E107" s="6"/>
      <c r="F107" s="190"/>
    </row>
    <row r="108" spans="1:6" ht="15.95" customHeight="1" x14ac:dyDescent="0.2">
      <c r="A108" s="84"/>
      <c r="B108" s="63"/>
      <c r="C108" s="4"/>
      <c r="D108" s="4"/>
      <c r="E108" s="6"/>
      <c r="F108" s="190"/>
    </row>
    <row r="109" spans="1:6" ht="15.95" customHeight="1" x14ac:dyDescent="0.2">
      <c r="A109" s="344"/>
      <c r="B109" s="421"/>
      <c r="C109" s="39"/>
      <c r="D109" s="39"/>
      <c r="E109" s="40"/>
      <c r="F109" s="339" t="str">
        <f>IF(C109*E109=0,"",C109*E109)</f>
        <v/>
      </c>
    </row>
    <row r="110" spans="1:6" ht="17.100000000000001" customHeight="1" x14ac:dyDescent="0.2">
      <c r="A110" s="415"/>
      <c r="B110" s="416"/>
      <c r="C110" s="417"/>
      <c r="D110" s="418"/>
      <c r="E110" s="419"/>
      <c r="F110" s="410" t="str">
        <f>IF(SUM(F7:F109)=0,"",SUM(F7:F109))</f>
        <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7C33-0372-4724-A3F8-250D2D5973A2}">
  <dimension ref="A1:IE194"/>
  <sheetViews>
    <sheetView topLeftCell="A66" workbookViewId="0">
      <selection activeCell="C73" sqref="C73"/>
    </sheetView>
  </sheetViews>
  <sheetFormatPr defaultColWidth="6.59765625" defaultRowHeight="12.75" customHeight="1" x14ac:dyDescent="0.2"/>
  <cols>
    <col min="1" max="1" width="3.5" style="211" customWidth="1"/>
    <col min="2" max="2" width="61" style="211" customWidth="1"/>
    <col min="3" max="3" width="6.796875" style="211" customWidth="1"/>
    <col min="4" max="4" width="4.296875" style="211" customWidth="1"/>
    <col min="5" max="5" width="6.796875" style="211" customWidth="1"/>
    <col min="6" max="6" width="8.8984375" style="211" customWidth="1"/>
    <col min="7" max="239" width="6.59765625" style="211" customWidth="1"/>
    <col min="240" max="16384" width="6.59765625" style="212"/>
  </cols>
  <sheetData>
    <row r="1" spans="1:6" ht="26.1" customHeight="1" x14ac:dyDescent="0.35">
      <c r="A1" s="298" t="str">
        <f>'[1]Group Element 2 Superstructure'!A1</f>
        <v>The Almonry, High Street, Battle</v>
      </c>
      <c r="B1" s="75"/>
      <c r="C1" s="75"/>
      <c r="D1" s="75"/>
      <c r="E1" s="75"/>
      <c r="F1" s="299"/>
    </row>
    <row r="2" spans="1:6" ht="30.75" customHeight="1" x14ac:dyDescent="0.35">
      <c r="A2" s="300" t="str">
        <f>'[1]Group Element 2 Superstructure'!A2</f>
        <v>Tender Pricing Schedule</v>
      </c>
      <c r="B2" s="213"/>
      <c r="C2" s="213"/>
      <c r="D2" s="213"/>
      <c r="E2" s="213"/>
      <c r="F2" s="301"/>
    </row>
    <row r="3" spans="1:6" ht="9.75" customHeight="1" x14ac:dyDescent="0.25">
      <c r="A3" s="302"/>
      <c r="B3" s="214"/>
      <c r="C3" s="214"/>
      <c r="D3" s="214"/>
      <c r="E3" s="214"/>
      <c r="F3" s="303"/>
    </row>
    <row r="4" spans="1:6" ht="16.5" customHeight="1" x14ac:dyDescent="0.25">
      <c r="A4" s="304" t="s">
        <v>22</v>
      </c>
      <c r="B4" s="215"/>
      <c r="C4" s="215"/>
      <c r="D4" s="215"/>
      <c r="E4" s="215"/>
      <c r="F4" s="305"/>
    </row>
    <row r="5" spans="1:6" ht="15" customHeight="1" x14ac:dyDescent="0.2">
      <c r="A5" s="306" t="s">
        <v>1</v>
      </c>
      <c r="B5" s="216" t="s">
        <v>23</v>
      </c>
      <c r="C5" s="217" t="s">
        <v>24</v>
      </c>
      <c r="D5" s="217" t="s">
        <v>25</v>
      </c>
      <c r="E5" s="217" t="s">
        <v>26</v>
      </c>
      <c r="F5" s="307" t="s">
        <v>27</v>
      </c>
    </row>
    <row r="6" spans="1:6" ht="8.1" customHeight="1" x14ac:dyDescent="0.2">
      <c r="A6" s="308"/>
      <c r="B6" s="218"/>
      <c r="C6" s="219"/>
      <c r="D6" s="219"/>
      <c r="E6" s="219"/>
      <c r="F6" s="309"/>
    </row>
    <row r="7" spans="1:6" ht="15.95" customHeight="1" x14ac:dyDescent="0.2">
      <c r="A7" s="100"/>
      <c r="B7" s="220" t="s">
        <v>821</v>
      </c>
      <c r="C7" s="101"/>
      <c r="D7" s="101"/>
      <c r="E7" s="102"/>
      <c r="F7" s="310" t="str">
        <f>IF(C7*E7=0,"",C7*E7)</f>
        <v/>
      </c>
    </row>
    <row r="8" spans="1:6" ht="15.95" customHeight="1" x14ac:dyDescent="0.2">
      <c r="A8" s="100"/>
      <c r="B8" s="221"/>
      <c r="C8" s="222"/>
      <c r="D8" s="101"/>
      <c r="E8" s="102"/>
      <c r="F8" s="310" t="str">
        <f t="shared" ref="F8:F59" si="0">IF(C8*E8=0,"",C8*E8)</f>
        <v/>
      </c>
    </row>
    <row r="9" spans="1:6" ht="15.95" customHeight="1" x14ac:dyDescent="0.2">
      <c r="A9" s="100"/>
      <c r="B9" s="297" t="s">
        <v>1061</v>
      </c>
      <c r="C9" s="222"/>
      <c r="D9" s="101"/>
      <c r="E9" s="102"/>
      <c r="F9" s="310"/>
    </row>
    <row r="10" spans="1:6" ht="15.95" customHeight="1" x14ac:dyDescent="0.2">
      <c r="A10" s="100" t="s">
        <v>28</v>
      </c>
      <c r="B10" s="101" t="s">
        <v>632</v>
      </c>
      <c r="C10" s="113">
        <v>1</v>
      </c>
      <c r="D10" s="114" t="s">
        <v>62</v>
      </c>
      <c r="E10" s="125"/>
      <c r="F10" s="310" t="str">
        <f t="shared" si="0"/>
        <v/>
      </c>
    </row>
    <row r="11" spans="1:6" ht="15.95" customHeight="1" x14ac:dyDescent="0.2">
      <c r="A11" s="100"/>
      <c r="B11" s="101" t="s">
        <v>633</v>
      </c>
      <c r="C11" s="113"/>
      <c r="D11" s="114"/>
      <c r="E11" s="125"/>
      <c r="F11" s="310" t="str">
        <f t="shared" si="0"/>
        <v/>
      </c>
    </row>
    <row r="12" spans="1:6" ht="15.95" customHeight="1" x14ac:dyDescent="0.2">
      <c r="A12" s="100"/>
      <c r="B12" s="101" t="s">
        <v>634</v>
      </c>
      <c r="C12" s="113"/>
      <c r="D12" s="114"/>
      <c r="E12" s="125"/>
      <c r="F12" s="310" t="str">
        <f t="shared" si="0"/>
        <v/>
      </c>
    </row>
    <row r="13" spans="1:6" ht="15.95" customHeight="1" x14ac:dyDescent="0.2">
      <c r="A13" s="100"/>
      <c r="B13" s="101" t="s">
        <v>635</v>
      </c>
      <c r="C13" s="113"/>
      <c r="D13" s="114"/>
      <c r="E13" s="125"/>
      <c r="F13" s="310" t="str">
        <f t="shared" si="0"/>
        <v/>
      </c>
    </row>
    <row r="14" spans="1:6" ht="15.95" customHeight="1" x14ac:dyDescent="0.2">
      <c r="A14" s="100"/>
      <c r="B14" s="101" t="s">
        <v>636</v>
      </c>
      <c r="C14" s="113"/>
      <c r="D14" s="114"/>
      <c r="E14" s="125"/>
      <c r="F14" s="310" t="str">
        <f t="shared" si="0"/>
        <v/>
      </c>
    </row>
    <row r="15" spans="1:6" ht="15.95" customHeight="1" x14ac:dyDescent="0.2">
      <c r="A15" s="100"/>
      <c r="B15" s="101"/>
      <c r="C15" s="113"/>
      <c r="D15" s="114"/>
      <c r="E15" s="125"/>
      <c r="F15" s="310" t="str">
        <f t="shared" si="0"/>
        <v/>
      </c>
    </row>
    <row r="16" spans="1:6" ht="15.95" customHeight="1" x14ac:dyDescent="0.2">
      <c r="A16" s="100" t="s">
        <v>30</v>
      </c>
      <c r="B16" s="101" t="s">
        <v>637</v>
      </c>
      <c r="C16" s="113">
        <v>1</v>
      </c>
      <c r="D16" s="114" t="s">
        <v>62</v>
      </c>
      <c r="E16" s="125"/>
      <c r="F16" s="310" t="str">
        <f t="shared" si="0"/>
        <v/>
      </c>
    </row>
    <row r="17" spans="1:6" ht="15.95" customHeight="1" x14ac:dyDescent="0.2">
      <c r="A17" s="100"/>
      <c r="B17" s="101" t="s">
        <v>638</v>
      </c>
      <c r="C17" s="113"/>
      <c r="D17" s="114"/>
      <c r="E17" s="125"/>
      <c r="F17" s="310" t="str">
        <f t="shared" si="0"/>
        <v/>
      </c>
    </row>
    <row r="18" spans="1:6" ht="15.95" customHeight="1" x14ac:dyDescent="0.2">
      <c r="A18" s="100"/>
      <c r="B18" s="101" t="s">
        <v>639</v>
      </c>
      <c r="C18" s="113"/>
      <c r="D18" s="114"/>
      <c r="E18" s="125"/>
      <c r="F18" s="310" t="str">
        <f t="shared" si="0"/>
        <v/>
      </c>
    </row>
    <row r="19" spans="1:6" ht="15.95" customHeight="1" x14ac:dyDescent="0.2">
      <c r="A19" s="100"/>
      <c r="B19" s="101" t="s">
        <v>640</v>
      </c>
      <c r="C19" s="113"/>
      <c r="D19" s="114"/>
      <c r="E19" s="125"/>
      <c r="F19" s="310" t="str">
        <f t="shared" si="0"/>
        <v/>
      </c>
    </row>
    <row r="20" spans="1:6" ht="15.95" customHeight="1" x14ac:dyDescent="0.2">
      <c r="A20" s="100"/>
      <c r="B20" s="101" t="s">
        <v>641</v>
      </c>
      <c r="C20" s="113"/>
      <c r="D20" s="114"/>
      <c r="E20" s="125"/>
      <c r="F20" s="310" t="str">
        <f t="shared" si="0"/>
        <v/>
      </c>
    </row>
    <row r="21" spans="1:6" ht="15.95" customHeight="1" x14ac:dyDescent="0.2">
      <c r="A21" s="100"/>
      <c r="B21" s="101" t="s">
        <v>642</v>
      </c>
      <c r="C21" s="113"/>
      <c r="D21" s="114"/>
      <c r="E21" s="125"/>
      <c r="F21" s="310" t="str">
        <f t="shared" si="0"/>
        <v/>
      </c>
    </row>
    <row r="22" spans="1:6" ht="15.95" customHeight="1" x14ac:dyDescent="0.2">
      <c r="A22" s="100"/>
      <c r="B22" s="101"/>
      <c r="C22" s="113"/>
      <c r="D22" s="114"/>
      <c r="E22" s="125"/>
      <c r="F22" s="310" t="str">
        <f t="shared" si="0"/>
        <v/>
      </c>
    </row>
    <row r="23" spans="1:6" ht="15.95" customHeight="1" x14ac:dyDescent="0.2">
      <c r="A23" s="100"/>
      <c r="B23" s="224" t="s">
        <v>182</v>
      </c>
      <c r="C23" s="222"/>
      <c r="D23" s="101"/>
      <c r="E23" s="125"/>
      <c r="F23" s="310" t="str">
        <f t="shared" si="0"/>
        <v/>
      </c>
    </row>
    <row r="24" spans="1:6" ht="15.95" customHeight="1" x14ac:dyDescent="0.2">
      <c r="A24" s="100" t="s">
        <v>32</v>
      </c>
      <c r="B24" s="101" t="s">
        <v>176</v>
      </c>
      <c r="C24" s="113">
        <f>ROUND(((5.2*5.5)),0)</f>
        <v>29</v>
      </c>
      <c r="D24" s="114" t="s">
        <v>31</v>
      </c>
      <c r="E24" s="125"/>
      <c r="F24" s="310" t="str">
        <f t="shared" si="0"/>
        <v/>
      </c>
    </row>
    <row r="25" spans="1:6" ht="15.95" customHeight="1" x14ac:dyDescent="0.2">
      <c r="A25" s="100"/>
      <c r="B25" s="101" t="s">
        <v>177</v>
      </c>
      <c r="C25" s="113"/>
      <c r="D25" s="114"/>
      <c r="E25" s="125"/>
      <c r="F25" s="310" t="str">
        <f t="shared" si="0"/>
        <v/>
      </c>
    </row>
    <row r="26" spans="1:6" ht="15.95" customHeight="1" x14ac:dyDescent="0.2">
      <c r="A26" s="100"/>
      <c r="B26" s="221"/>
      <c r="C26" s="113"/>
      <c r="D26" s="114"/>
      <c r="E26" s="125"/>
      <c r="F26" s="310" t="str">
        <f t="shared" si="0"/>
        <v/>
      </c>
    </row>
    <row r="27" spans="1:6" ht="15.95" customHeight="1" x14ac:dyDescent="0.2">
      <c r="A27" s="100"/>
      <c r="B27" s="224" t="s">
        <v>183</v>
      </c>
      <c r="C27" s="113"/>
      <c r="D27" s="114"/>
      <c r="E27" s="125"/>
      <c r="F27" s="310" t="str">
        <f t="shared" si="0"/>
        <v/>
      </c>
    </row>
    <row r="28" spans="1:6" ht="15.95" customHeight="1" x14ac:dyDescent="0.2">
      <c r="A28" s="100" t="s">
        <v>33</v>
      </c>
      <c r="B28" s="101" t="s">
        <v>194</v>
      </c>
      <c r="C28" s="113">
        <f>C24</f>
        <v>29</v>
      </c>
      <c r="D28" s="114" t="s">
        <v>31</v>
      </c>
      <c r="E28" s="125"/>
      <c r="F28" s="310" t="str">
        <f t="shared" si="0"/>
        <v/>
      </c>
    </row>
    <row r="29" spans="1:6" ht="15.95" customHeight="1" x14ac:dyDescent="0.2">
      <c r="A29" s="100"/>
      <c r="B29" s="101" t="s">
        <v>195</v>
      </c>
      <c r="C29" s="113"/>
      <c r="D29" s="114"/>
      <c r="E29" s="125"/>
      <c r="F29" s="310" t="str">
        <f t="shared" si="0"/>
        <v/>
      </c>
    </row>
    <row r="30" spans="1:6" ht="15.95" customHeight="1" x14ac:dyDescent="0.2">
      <c r="A30" s="100"/>
      <c r="B30" s="101"/>
      <c r="C30" s="113"/>
      <c r="D30" s="114"/>
      <c r="E30" s="125"/>
      <c r="F30" s="310"/>
    </row>
    <row r="31" spans="1:6" ht="15.95" customHeight="1" x14ac:dyDescent="0.2">
      <c r="A31" s="100" t="s">
        <v>34</v>
      </c>
      <c r="B31" s="101" t="s">
        <v>1007</v>
      </c>
      <c r="C31" s="113">
        <f>ROUND((((4.2*5.5)+(5.5*0.4*0.5))*1),0)</f>
        <v>24</v>
      </c>
      <c r="D31" s="114" t="s">
        <v>31</v>
      </c>
      <c r="E31" s="125"/>
      <c r="F31" s="310" t="str">
        <f t="shared" si="0"/>
        <v/>
      </c>
    </row>
    <row r="32" spans="1:6" ht="15.95" customHeight="1" x14ac:dyDescent="0.2">
      <c r="A32" s="100" t="s">
        <v>35</v>
      </c>
      <c r="B32" s="101" t="s">
        <v>201</v>
      </c>
      <c r="C32" s="114">
        <v>4</v>
      </c>
      <c r="D32" s="223" t="s">
        <v>45</v>
      </c>
      <c r="E32" s="125"/>
      <c r="F32" s="310" t="str">
        <f t="shared" si="0"/>
        <v/>
      </c>
    </row>
    <row r="33" spans="1:6" ht="15.95" customHeight="1" x14ac:dyDescent="0.2">
      <c r="A33" s="100"/>
      <c r="B33" s="101" t="s">
        <v>202</v>
      </c>
      <c r="C33" s="113"/>
      <c r="D33" s="114"/>
      <c r="E33" s="125"/>
      <c r="F33" s="310" t="str">
        <f t="shared" si="0"/>
        <v/>
      </c>
    </row>
    <row r="34" spans="1:6" ht="15.95" customHeight="1" x14ac:dyDescent="0.2">
      <c r="A34" s="100"/>
      <c r="B34" s="101"/>
      <c r="C34" s="113"/>
      <c r="D34" s="114"/>
      <c r="E34" s="125"/>
      <c r="F34" s="310"/>
    </row>
    <row r="35" spans="1:6" ht="15.95" customHeight="1" x14ac:dyDescent="0.2">
      <c r="A35" s="100" t="s">
        <v>47</v>
      </c>
      <c r="B35" s="114" t="s">
        <v>1095</v>
      </c>
      <c r="C35" s="114">
        <v>1</v>
      </c>
      <c r="D35" s="114" t="s">
        <v>62</v>
      </c>
      <c r="E35" s="125"/>
      <c r="F35" s="310" t="s">
        <v>1093</v>
      </c>
    </row>
    <row r="36" spans="1:6" ht="15.95" customHeight="1" x14ac:dyDescent="0.2">
      <c r="A36" s="100"/>
      <c r="B36" s="114"/>
      <c r="C36" s="114"/>
      <c r="D36" s="114"/>
      <c r="E36" s="125"/>
      <c r="F36" s="310"/>
    </row>
    <row r="37" spans="1:6" ht="15.95" customHeight="1" x14ac:dyDescent="0.2">
      <c r="A37" s="100" t="s">
        <v>36</v>
      </c>
      <c r="B37" s="114" t="s">
        <v>139</v>
      </c>
      <c r="C37" s="114">
        <v>1</v>
      </c>
      <c r="D37" s="114" t="s">
        <v>62</v>
      </c>
      <c r="E37" s="125"/>
      <c r="F37" s="310" t="str">
        <f t="shared" si="0"/>
        <v/>
      </c>
    </row>
    <row r="38" spans="1:6" ht="15.95" customHeight="1" x14ac:dyDescent="0.2">
      <c r="A38" s="100"/>
      <c r="B38" s="101"/>
      <c r="C38" s="113"/>
      <c r="D38" s="114"/>
      <c r="E38" s="125"/>
      <c r="F38" s="310" t="str">
        <f t="shared" si="0"/>
        <v/>
      </c>
    </row>
    <row r="39" spans="1:6" ht="15.95" customHeight="1" x14ac:dyDescent="0.2">
      <c r="A39" s="100"/>
      <c r="B39" s="225" t="s">
        <v>186</v>
      </c>
      <c r="C39" s="113"/>
      <c r="D39" s="114"/>
      <c r="E39" s="125"/>
      <c r="F39" s="310" t="str">
        <f t="shared" si="0"/>
        <v/>
      </c>
    </row>
    <row r="40" spans="1:6" ht="15.95" customHeight="1" x14ac:dyDescent="0.2">
      <c r="A40" s="311" t="s">
        <v>37</v>
      </c>
      <c r="B40" s="223" t="s">
        <v>191</v>
      </c>
      <c r="C40" s="113">
        <f>ROUND((C24*0.35),0)</f>
        <v>10</v>
      </c>
      <c r="D40" s="223" t="s">
        <v>29</v>
      </c>
      <c r="E40" s="125"/>
      <c r="F40" s="310" t="str">
        <f t="shared" si="0"/>
        <v/>
      </c>
    </row>
    <row r="41" spans="1:6" ht="15.95" customHeight="1" x14ac:dyDescent="0.2">
      <c r="A41" s="311"/>
      <c r="B41" s="223"/>
      <c r="C41" s="113"/>
      <c r="D41" s="223"/>
      <c r="E41" s="125"/>
      <c r="F41" s="310"/>
    </row>
    <row r="42" spans="1:6" ht="15.95" customHeight="1" x14ac:dyDescent="0.2">
      <c r="A42" s="458" t="s">
        <v>38</v>
      </c>
      <c r="B42" s="459" t="s">
        <v>212</v>
      </c>
      <c r="C42" s="460">
        <f>ROUND((C31*0.35),0)</f>
        <v>8</v>
      </c>
      <c r="D42" s="459" t="s">
        <v>29</v>
      </c>
      <c r="E42" s="439"/>
      <c r="F42" s="440" t="str">
        <f t="shared" si="0"/>
        <v/>
      </c>
    </row>
    <row r="43" spans="1:6" ht="15.95" customHeight="1" x14ac:dyDescent="0.2">
      <c r="A43" s="100"/>
      <c r="B43" s="114"/>
      <c r="C43" s="114"/>
      <c r="D43" s="114"/>
      <c r="E43" s="125"/>
      <c r="F43" s="310" t="str">
        <f t="shared" si="0"/>
        <v/>
      </c>
    </row>
    <row r="44" spans="1:6" ht="15.95" customHeight="1" x14ac:dyDescent="0.2">
      <c r="A44" s="311"/>
      <c r="B44" s="225" t="s">
        <v>187</v>
      </c>
      <c r="C44" s="114"/>
      <c r="D44" s="223"/>
      <c r="E44" s="125"/>
      <c r="F44" s="310" t="str">
        <f t="shared" si="0"/>
        <v/>
      </c>
    </row>
    <row r="45" spans="1:6" ht="15.95" customHeight="1" x14ac:dyDescent="0.2">
      <c r="A45" s="311"/>
      <c r="B45" s="226" t="s">
        <v>188</v>
      </c>
      <c r="C45" s="114"/>
      <c r="D45" s="223"/>
      <c r="E45" s="125"/>
      <c r="F45" s="310" t="str">
        <f t="shared" si="0"/>
        <v/>
      </c>
    </row>
    <row r="46" spans="1:6" ht="15.95" customHeight="1" x14ac:dyDescent="0.2">
      <c r="A46" s="100" t="s">
        <v>39</v>
      </c>
      <c r="B46" s="114" t="s">
        <v>1096</v>
      </c>
      <c r="C46" s="114">
        <v>1</v>
      </c>
      <c r="D46" s="114" t="s">
        <v>29</v>
      </c>
      <c r="E46" s="125"/>
      <c r="F46" s="310" t="s">
        <v>1093</v>
      </c>
    </row>
    <row r="47" spans="1:6" ht="15.95" customHeight="1" x14ac:dyDescent="0.2">
      <c r="A47" s="311"/>
      <c r="B47" s="223"/>
      <c r="C47" s="114"/>
      <c r="D47" s="223"/>
      <c r="E47" s="125"/>
      <c r="F47" s="310" t="str">
        <f t="shared" si="0"/>
        <v/>
      </c>
    </row>
    <row r="48" spans="1:6" ht="15.95" customHeight="1" x14ac:dyDescent="0.2">
      <c r="A48" s="100"/>
      <c r="B48" s="225" t="s">
        <v>189</v>
      </c>
      <c r="C48" s="114"/>
      <c r="D48" s="114"/>
      <c r="E48" s="102"/>
      <c r="F48" s="310" t="str">
        <f t="shared" si="0"/>
        <v/>
      </c>
    </row>
    <row r="49" spans="1:6" ht="15.95" customHeight="1" x14ac:dyDescent="0.2">
      <c r="A49" s="458" t="s">
        <v>48</v>
      </c>
      <c r="B49" s="459" t="s">
        <v>67</v>
      </c>
      <c r="C49" s="461">
        <f>C40+C42</f>
        <v>18</v>
      </c>
      <c r="D49" s="459" t="s">
        <v>29</v>
      </c>
      <c r="E49" s="439"/>
      <c r="F49" s="440" t="str">
        <f t="shared" si="0"/>
        <v/>
      </c>
    </row>
    <row r="50" spans="1:6" ht="15.95" customHeight="1" x14ac:dyDescent="0.2">
      <c r="A50" s="311"/>
      <c r="B50" s="223"/>
      <c r="C50" s="114"/>
      <c r="D50" s="223"/>
      <c r="E50" s="102"/>
      <c r="F50" s="310"/>
    </row>
    <row r="51" spans="1:6" ht="15.95" customHeight="1" x14ac:dyDescent="0.2">
      <c r="A51" s="311" t="s">
        <v>49</v>
      </c>
      <c r="B51" s="223" t="s">
        <v>181</v>
      </c>
      <c r="C51" s="114">
        <v>1</v>
      </c>
      <c r="D51" s="223" t="s">
        <v>62</v>
      </c>
      <c r="E51" s="102"/>
      <c r="F51" s="310" t="str">
        <f t="shared" si="0"/>
        <v/>
      </c>
    </row>
    <row r="52" spans="1:6" ht="15.95" customHeight="1" x14ac:dyDescent="0.2">
      <c r="A52" s="100"/>
      <c r="B52" s="114"/>
      <c r="C52" s="114"/>
      <c r="D52" s="114"/>
      <c r="E52" s="102"/>
      <c r="F52" s="310" t="str">
        <f t="shared" si="0"/>
        <v/>
      </c>
    </row>
    <row r="53" spans="1:6" ht="15.95" customHeight="1" x14ac:dyDescent="0.2">
      <c r="A53" s="100"/>
      <c r="B53" s="225" t="s">
        <v>193</v>
      </c>
      <c r="C53" s="114"/>
      <c r="D53" s="114"/>
      <c r="E53" s="102"/>
      <c r="F53" s="310" t="str">
        <f t="shared" si="0"/>
        <v/>
      </c>
    </row>
    <row r="54" spans="1:6" ht="15.95" customHeight="1" x14ac:dyDescent="0.2">
      <c r="A54" s="100" t="s">
        <v>51</v>
      </c>
      <c r="B54" s="114" t="s">
        <v>1062</v>
      </c>
      <c r="C54" s="114">
        <v>1</v>
      </c>
      <c r="D54" s="114" t="s">
        <v>62</v>
      </c>
      <c r="E54" s="102"/>
      <c r="F54" s="310" t="str">
        <f t="shared" si="0"/>
        <v/>
      </c>
    </row>
    <row r="55" spans="1:6" ht="15.95" customHeight="1" x14ac:dyDescent="0.2">
      <c r="A55" s="100"/>
      <c r="B55" s="114"/>
      <c r="C55" s="114"/>
      <c r="D55" s="114"/>
      <c r="E55" s="102"/>
      <c r="F55" s="310"/>
    </row>
    <row r="56" spans="1:6" ht="15.95" customHeight="1" x14ac:dyDescent="0.2">
      <c r="A56" s="100" t="s">
        <v>50</v>
      </c>
      <c r="B56" s="114" t="s">
        <v>1063</v>
      </c>
      <c r="C56" s="114">
        <v>1</v>
      </c>
      <c r="D56" s="114" t="s">
        <v>62</v>
      </c>
      <c r="E56" s="102"/>
      <c r="F56" s="310" t="str">
        <f t="shared" si="0"/>
        <v/>
      </c>
    </row>
    <row r="57" spans="1:6" ht="15.95" customHeight="1" x14ac:dyDescent="0.2">
      <c r="A57" s="100"/>
      <c r="B57" s="114"/>
      <c r="C57" s="114"/>
      <c r="D57" s="114"/>
      <c r="E57" s="102"/>
      <c r="F57" s="310" t="str">
        <f t="shared" si="0"/>
        <v/>
      </c>
    </row>
    <row r="58" spans="1:6" ht="15.95" customHeight="1" x14ac:dyDescent="0.2">
      <c r="A58" s="311"/>
      <c r="B58" s="223"/>
      <c r="C58" s="114"/>
      <c r="D58" s="223"/>
      <c r="E58" s="102"/>
      <c r="F58" s="310" t="str">
        <f t="shared" si="0"/>
        <v/>
      </c>
    </row>
    <row r="59" spans="1:6" ht="15.95" customHeight="1" x14ac:dyDescent="0.2">
      <c r="A59" s="100"/>
      <c r="B59" s="114"/>
      <c r="C59" s="114"/>
      <c r="D59" s="114"/>
      <c r="E59" s="102"/>
      <c r="F59" s="310" t="str">
        <f t="shared" si="0"/>
        <v/>
      </c>
    </row>
    <row r="60" spans="1:6" ht="17.100000000000001" customHeight="1" x14ac:dyDescent="0.2">
      <c r="A60" s="312"/>
      <c r="B60" s="313" t="s">
        <v>708</v>
      </c>
      <c r="C60" s="314">
        <v>1</v>
      </c>
      <c r="D60" s="313"/>
      <c r="E60" s="315" t="s">
        <v>730</v>
      </c>
      <c r="F60" s="316" t="str">
        <f>IF(SUM(F7:F59)=0,"",SUM(F7:F59))</f>
        <v/>
      </c>
    </row>
    <row r="61" spans="1:6" ht="26.1" customHeight="1" x14ac:dyDescent="0.35">
      <c r="A61" s="298" t="str">
        <f>A1</f>
        <v>The Almonry, High Street, Battle</v>
      </c>
      <c r="B61" s="75"/>
      <c r="C61" s="75"/>
      <c r="D61" s="75"/>
      <c r="E61" s="75"/>
      <c r="F61" s="299"/>
    </row>
    <row r="62" spans="1:6" ht="30.75" customHeight="1" x14ac:dyDescent="0.35">
      <c r="A62" s="300" t="str">
        <f>A2</f>
        <v>Tender Pricing Schedule</v>
      </c>
      <c r="B62" s="213"/>
      <c r="C62" s="213"/>
      <c r="D62" s="213"/>
      <c r="E62" s="213"/>
      <c r="F62" s="301"/>
    </row>
    <row r="63" spans="1:6" ht="12.75" customHeight="1" x14ac:dyDescent="0.25">
      <c r="A63" s="302"/>
      <c r="B63" s="214"/>
      <c r="C63" s="214"/>
      <c r="D63" s="214"/>
      <c r="E63" s="214"/>
      <c r="F63" s="303"/>
    </row>
    <row r="64" spans="1:6" ht="12.75" customHeight="1" x14ac:dyDescent="0.25">
      <c r="A64" s="304" t="s">
        <v>22</v>
      </c>
      <c r="B64" s="215"/>
      <c r="C64" s="215"/>
      <c r="D64" s="215"/>
      <c r="E64" s="215"/>
      <c r="F64" s="305"/>
    </row>
    <row r="65" spans="1:6" ht="12.75" customHeight="1" x14ac:dyDescent="0.2">
      <c r="A65" s="306" t="s">
        <v>1</v>
      </c>
      <c r="B65" s="216" t="s">
        <v>23</v>
      </c>
      <c r="C65" s="217" t="s">
        <v>24</v>
      </c>
      <c r="D65" s="217" t="s">
        <v>25</v>
      </c>
      <c r="E65" s="217" t="s">
        <v>26</v>
      </c>
      <c r="F65" s="307" t="s">
        <v>27</v>
      </c>
    </row>
    <row r="66" spans="1:6" ht="12.75" customHeight="1" x14ac:dyDescent="0.2">
      <c r="A66" s="308"/>
      <c r="B66" s="218"/>
      <c r="C66" s="219"/>
      <c r="D66" s="219"/>
      <c r="E66" s="219"/>
      <c r="F66" s="309"/>
    </row>
    <row r="67" spans="1:6" ht="12.75" customHeight="1" x14ac:dyDescent="0.2">
      <c r="A67" s="100"/>
      <c r="B67" s="220" t="s">
        <v>822</v>
      </c>
      <c r="C67" s="101"/>
      <c r="D67" s="101"/>
      <c r="E67" s="102"/>
      <c r="F67" s="310" t="str">
        <f t="shared" ref="F67:F133" si="1">IF(C67*E67=0,"",C67*E67)</f>
        <v/>
      </c>
    </row>
    <row r="68" spans="1:6" ht="12.75" customHeight="1" x14ac:dyDescent="0.2">
      <c r="A68" s="100"/>
      <c r="B68" s="221"/>
      <c r="C68" s="222"/>
      <c r="D68" s="101"/>
      <c r="E68" s="102"/>
      <c r="F68" s="310" t="str">
        <f t="shared" si="1"/>
        <v/>
      </c>
    </row>
    <row r="69" spans="1:6" ht="12.75" customHeight="1" x14ac:dyDescent="0.2">
      <c r="A69" s="100"/>
      <c r="B69" s="224" t="s">
        <v>198</v>
      </c>
      <c r="C69" s="222"/>
      <c r="D69" s="101"/>
      <c r="E69" s="102"/>
      <c r="F69" s="310" t="str">
        <f t="shared" si="1"/>
        <v/>
      </c>
    </row>
    <row r="70" spans="1:6" ht="12.75" customHeight="1" x14ac:dyDescent="0.2">
      <c r="A70" s="311" t="s">
        <v>28</v>
      </c>
      <c r="B70" s="223" t="s">
        <v>41</v>
      </c>
      <c r="C70" s="114">
        <f>C31+C28</f>
        <v>53</v>
      </c>
      <c r="D70" s="223" t="s">
        <v>31</v>
      </c>
      <c r="E70" s="125"/>
      <c r="F70" s="310" t="str">
        <f t="shared" si="1"/>
        <v/>
      </c>
    </row>
    <row r="71" spans="1:6" ht="12.75" customHeight="1" x14ac:dyDescent="0.2">
      <c r="A71" s="100"/>
      <c r="B71" s="114"/>
      <c r="C71" s="114"/>
      <c r="D71" s="114"/>
      <c r="E71" s="125"/>
      <c r="F71" s="310" t="str">
        <f t="shared" si="1"/>
        <v/>
      </c>
    </row>
    <row r="72" spans="1:6" ht="12.75" customHeight="1" x14ac:dyDescent="0.2">
      <c r="A72" s="100"/>
      <c r="B72" s="225" t="s">
        <v>190</v>
      </c>
      <c r="C72" s="114"/>
      <c r="D72" s="114"/>
      <c r="E72" s="125"/>
      <c r="F72" s="310" t="str">
        <f t="shared" si="1"/>
        <v/>
      </c>
    </row>
    <row r="73" spans="1:6" ht="12.75" customHeight="1" x14ac:dyDescent="0.2">
      <c r="A73" s="311" t="s">
        <v>30</v>
      </c>
      <c r="B73" s="223" t="s">
        <v>42</v>
      </c>
      <c r="C73" s="114">
        <f>ROUND((C70*0.3),0)</f>
        <v>16</v>
      </c>
      <c r="D73" s="223" t="s">
        <v>29</v>
      </c>
      <c r="E73" s="125"/>
      <c r="F73" s="310" t="str">
        <f t="shared" si="1"/>
        <v/>
      </c>
    </row>
    <row r="74" spans="1:6" ht="12.75" customHeight="1" x14ac:dyDescent="0.2">
      <c r="A74" s="311"/>
      <c r="B74" s="223"/>
      <c r="C74" s="114"/>
      <c r="D74" s="223"/>
      <c r="E74" s="125"/>
      <c r="F74" s="310"/>
    </row>
    <row r="75" spans="1:6" ht="12.75" customHeight="1" x14ac:dyDescent="0.2">
      <c r="A75" s="311" t="s">
        <v>32</v>
      </c>
      <c r="B75" s="223" t="s">
        <v>43</v>
      </c>
      <c r="C75" s="114">
        <f>C70</f>
        <v>53</v>
      </c>
      <c r="D75" s="223" t="s">
        <v>31</v>
      </c>
      <c r="E75" s="125"/>
      <c r="F75" s="310" t="str">
        <f t="shared" si="1"/>
        <v/>
      </c>
    </row>
    <row r="76" spans="1:6" ht="12.75" customHeight="1" x14ac:dyDescent="0.2">
      <c r="A76" s="311"/>
      <c r="B76" s="227"/>
      <c r="C76" s="114"/>
      <c r="D76" s="223"/>
      <c r="E76" s="125"/>
      <c r="F76" s="310" t="str">
        <f t="shared" si="1"/>
        <v/>
      </c>
    </row>
    <row r="77" spans="1:6" ht="12.75" customHeight="1" x14ac:dyDescent="0.2">
      <c r="A77" s="100"/>
      <c r="B77" s="225" t="s">
        <v>192</v>
      </c>
      <c r="C77" s="114"/>
      <c r="D77" s="114"/>
      <c r="E77" s="125"/>
      <c r="F77" s="310" t="str">
        <f t="shared" si="1"/>
        <v/>
      </c>
    </row>
    <row r="78" spans="1:6" ht="12.75" customHeight="1" x14ac:dyDescent="0.2">
      <c r="A78" s="311" t="s">
        <v>33</v>
      </c>
      <c r="B78" s="223" t="s">
        <v>310</v>
      </c>
      <c r="C78" s="114">
        <f>C70</f>
        <v>53</v>
      </c>
      <c r="D78" s="223" t="s">
        <v>31</v>
      </c>
      <c r="E78" s="125"/>
      <c r="F78" s="310" t="str">
        <f t="shared" si="1"/>
        <v/>
      </c>
    </row>
    <row r="79" spans="1:6" ht="12.75" customHeight="1" x14ac:dyDescent="0.2">
      <c r="A79" s="311"/>
      <c r="B79" s="223"/>
      <c r="C79" s="114"/>
      <c r="D79" s="223"/>
      <c r="E79" s="125"/>
      <c r="F79" s="310"/>
    </row>
    <row r="80" spans="1:6" ht="12.75" customHeight="1" x14ac:dyDescent="0.2">
      <c r="A80" s="311" t="s">
        <v>34</v>
      </c>
      <c r="B80" s="223" t="s">
        <v>1008</v>
      </c>
      <c r="C80" s="114">
        <f>C78</f>
        <v>53</v>
      </c>
      <c r="D80" s="223" t="s">
        <v>31</v>
      </c>
      <c r="E80" s="125"/>
      <c r="F80" s="310"/>
    </row>
    <row r="81" spans="1:6" ht="12.75" customHeight="1" x14ac:dyDescent="0.2">
      <c r="A81" s="311"/>
      <c r="B81" s="223" t="s">
        <v>331</v>
      </c>
      <c r="C81" s="114"/>
      <c r="D81" s="223"/>
      <c r="E81" s="125"/>
      <c r="F81" s="310"/>
    </row>
    <row r="82" spans="1:6" ht="12.75" customHeight="1" x14ac:dyDescent="0.2">
      <c r="A82" s="311"/>
      <c r="B82" s="223"/>
      <c r="C82" s="114"/>
      <c r="D82" s="223"/>
      <c r="E82" s="125"/>
      <c r="F82" s="310"/>
    </row>
    <row r="83" spans="1:6" ht="12.75" customHeight="1" x14ac:dyDescent="0.2">
      <c r="A83" s="311" t="s">
        <v>35</v>
      </c>
      <c r="B83" s="223" t="s">
        <v>1009</v>
      </c>
      <c r="C83" s="114">
        <f>C78</f>
        <v>53</v>
      </c>
      <c r="D83" s="223" t="s">
        <v>31</v>
      </c>
      <c r="E83" s="125"/>
      <c r="F83" s="310"/>
    </row>
    <row r="84" spans="1:6" ht="12.75" customHeight="1" x14ac:dyDescent="0.2">
      <c r="A84" s="100"/>
      <c r="B84" s="223"/>
      <c r="C84" s="114"/>
      <c r="D84" s="114"/>
      <c r="E84" s="125"/>
      <c r="F84" s="310" t="str">
        <f t="shared" si="1"/>
        <v/>
      </c>
    </row>
    <row r="85" spans="1:6" ht="12.75" customHeight="1" x14ac:dyDescent="0.2">
      <c r="A85" s="100"/>
      <c r="B85" s="228" t="s">
        <v>203</v>
      </c>
      <c r="C85" s="114"/>
      <c r="D85" s="114"/>
      <c r="E85" s="125"/>
      <c r="F85" s="310" t="str">
        <f t="shared" si="1"/>
        <v/>
      </c>
    </row>
    <row r="86" spans="1:6" ht="12.75" customHeight="1" x14ac:dyDescent="0.2">
      <c r="A86" s="100"/>
      <c r="B86" s="228" t="s">
        <v>199</v>
      </c>
      <c r="C86" s="114"/>
      <c r="D86" s="114"/>
      <c r="E86" s="125"/>
      <c r="F86" s="310" t="str">
        <f t="shared" si="1"/>
        <v/>
      </c>
    </row>
    <row r="87" spans="1:6" ht="12.75" customHeight="1" x14ac:dyDescent="0.2">
      <c r="A87" s="100"/>
      <c r="B87" s="228" t="s">
        <v>200</v>
      </c>
      <c r="C87" s="114"/>
      <c r="D87" s="114"/>
      <c r="E87" s="125"/>
      <c r="F87" s="310" t="str">
        <f t="shared" si="1"/>
        <v/>
      </c>
    </row>
    <row r="88" spans="1:6" ht="12.75" customHeight="1" x14ac:dyDescent="0.2">
      <c r="A88" s="311" t="s">
        <v>47</v>
      </c>
      <c r="B88" s="223" t="s">
        <v>68</v>
      </c>
      <c r="C88" s="114">
        <f>ROUND((C28*0.15),0)</f>
        <v>4</v>
      </c>
      <c r="D88" s="223" t="s">
        <v>29</v>
      </c>
      <c r="E88" s="125"/>
      <c r="F88" s="310" t="str">
        <f t="shared" si="1"/>
        <v/>
      </c>
    </row>
    <row r="89" spans="1:6" ht="12.75" customHeight="1" x14ac:dyDescent="0.2">
      <c r="A89" s="100"/>
      <c r="B89" s="114"/>
      <c r="C89" s="114"/>
      <c r="D89" s="114"/>
      <c r="E89" s="125"/>
      <c r="F89" s="310" t="str">
        <f t="shared" si="1"/>
        <v/>
      </c>
    </row>
    <row r="90" spans="1:6" ht="12.75" customHeight="1" x14ac:dyDescent="0.2">
      <c r="A90" s="100"/>
      <c r="B90" s="228" t="s">
        <v>205</v>
      </c>
      <c r="C90" s="114"/>
      <c r="D90" s="114"/>
      <c r="E90" s="125"/>
      <c r="F90" s="310" t="str">
        <f t="shared" si="1"/>
        <v/>
      </c>
    </row>
    <row r="91" spans="1:6" ht="12.75" customHeight="1" x14ac:dyDescent="0.2">
      <c r="A91" s="100"/>
      <c r="B91" s="228" t="s">
        <v>206</v>
      </c>
      <c r="C91" s="114"/>
      <c r="D91" s="114"/>
      <c r="E91" s="125"/>
      <c r="F91" s="310" t="str">
        <f t="shared" si="1"/>
        <v/>
      </c>
    </row>
    <row r="92" spans="1:6" ht="12.75" customHeight="1" x14ac:dyDescent="0.2">
      <c r="A92" s="100"/>
      <c r="B92" s="228" t="s">
        <v>200</v>
      </c>
      <c r="C92" s="114"/>
      <c r="D92" s="114"/>
      <c r="E92" s="125"/>
      <c r="F92" s="310" t="str">
        <f t="shared" si="1"/>
        <v/>
      </c>
    </row>
    <row r="93" spans="1:6" ht="12.75" customHeight="1" x14ac:dyDescent="0.2">
      <c r="A93" s="462" t="s">
        <v>36</v>
      </c>
      <c r="B93" s="463" t="s">
        <v>207</v>
      </c>
      <c r="C93" s="461">
        <f>ROUND((C31*0.15),0)</f>
        <v>4</v>
      </c>
      <c r="D93" s="461" t="s">
        <v>29</v>
      </c>
      <c r="E93" s="439"/>
      <c r="F93" s="440" t="str">
        <f t="shared" si="1"/>
        <v/>
      </c>
    </row>
    <row r="94" spans="1:6" ht="12.75" customHeight="1" x14ac:dyDescent="0.2">
      <c r="A94" s="100"/>
      <c r="B94" s="229"/>
      <c r="C94" s="114"/>
      <c r="D94" s="114"/>
      <c r="E94" s="125"/>
      <c r="F94" s="310"/>
    </row>
    <row r="95" spans="1:6" ht="12.75" customHeight="1" x14ac:dyDescent="0.2">
      <c r="A95" s="462" t="s">
        <v>37</v>
      </c>
      <c r="B95" s="459" t="s">
        <v>107</v>
      </c>
      <c r="C95" s="461">
        <f>ROUND((((4.6+4.6+5.5+5.5)*0.7)*0.3),0)</f>
        <v>4</v>
      </c>
      <c r="D95" s="461" t="s">
        <v>29</v>
      </c>
      <c r="E95" s="439"/>
      <c r="F95" s="440" t="str">
        <f t="shared" si="1"/>
        <v/>
      </c>
    </row>
    <row r="96" spans="1:6" ht="12.75" customHeight="1" x14ac:dyDescent="0.2">
      <c r="A96" s="100"/>
      <c r="B96" s="223"/>
      <c r="C96" s="114"/>
      <c r="D96" s="114"/>
      <c r="E96" s="125"/>
      <c r="F96" s="310" t="str">
        <f t="shared" si="1"/>
        <v/>
      </c>
    </row>
    <row r="97" spans="1:6" ht="12.75" customHeight="1" x14ac:dyDescent="0.2">
      <c r="A97" s="100"/>
      <c r="B97" s="225" t="s">
        <v>204</v>
      </c>
      <c r="C97" s="114"/>
      <c r="D97" s="114"/>
      <c r="E97" s="125"/>
      <c r="F97" s="310" t="str">
        <f t="shared" si="1"/>
        <v/>
      </c>
    </row>
    <row r="98" spans="1:6" ht="12.75" customHeight="1" x14ac:dyDescent="0.2">
      <c r="A98" s="100" t="s">
        <v>38</v>
      </c>
      <c r="B98" s="230" t="s">
        <v>213</v>
      </c>
      <c r="C98" s="114">
        <v>1</v>
      </c>
      <c r="D98" s="223" t="s">
        <v>62</v>
      </c>
      <c r="E98" s="125"/>
      <c r="F98" s="310" t="str">
        <f t="shared" si="1"/>
        <v/>
      </c>
    </row>
    <row r="99" spans="1:6" ht="12.75" customHeight="1" x14ac:dyDescent="0.2">
      <c r="A99" s="100"/>
      <c r="B99" s="114"/>
      <c r="C99" s="114"/>
      <c r="D99" s="114"/>
      <c r="E99" s="125"/>
      <c r="F99" s="310" t="str">
        <f t="shared" si="1"/>
        <v/>
      </c>
    </row>
    <row r="100" spans="1:6" ht="12.75" customHeight="1" x14ac:dyDescent="0.2">
      <c r="A100" s="100"/>
      <c r="B100" s="225" t="s">
        <v>208</v>
      </c>
      <c r="C100" s="114"/>
      <c r="D100" s="114"/>
      <c r="E100" s="125"/>
      <c r="F100" s="310"/>
    </row>
    <row r="101" spans="1:6" ht="12.75" customHeight="1" x14ac:dyDescent="0.2">
      <c r="A101" s="100" t="s">
        <v>39</v>
      </c>
      <c r="B101" s="230" t="s">
        <v>209</v>
      </c>
      <c r="C101" s="114">
        <f>ROUND((((4.6+4.6+5.5+5.5)*0.7)),0)</f>
        <v>14</v>
      </c>
      <c r="D101" s="114" t="s">
        <v>31</v>
      </c>
      <c r="E101" s="125"/>
      <c r="F101" s="310"/>
    </row>
    <row r="102" spans="1:6" ht="12.75" customHeight="1" x14ac:dyDescent="0.2">
      <c r="A102" s="100"/>
      <c r="B102" s="114"/>
      <c r="C102" s="114"/>
      <c r="D102" s="114"/>
      <c r="E102" s="125"/>
      <c r="F102" s="310"/>
    </row>
    <row r="103" spans="1:6" ht="12.75" customHeight="1" x14ac:dyDescent="0.2">
      <c r="A103" s="317"/>
      <c r="B103" s="225" t="s">
        <v>210</v>
      </c>
      <c r="C103" s="114"/>
      <c r="D103" s="114"/>
      <c r="E103" s="125"/>
      <c r="F103" s="310"/>
    </row>
    <row r="104" spans="1:6" ht="12.75" customHeight="1" x14ac:dyDescent="0.2">
      <c r="A104" s="317" t="s">
        <v>39</v>
      </c>
      <c r="B104" s="230" t="s">
        <v>211</v>
      </c>
      <c r="C104" s="114">
        <f>C70</f>
        <v>53</v>
      </c>
      <c r="D104" s="114" t="s">
        <v>31</v>
      </c>
      <c r="E104" s="125"/>
      <c r="F104" s="310"/>
    </row>
    <row r="105" spans="1:6" ht="12.75" customHeight="1" x14ac:dyDescent="0.2">
      <c r="A105" s="100"/>
      <c r="B105" s="225"/>
      <c r="C105" s="114"/>
      <c r="D105" s="114"/>
      <c r="E105" s="125"/>
      <c r="F105" s="310"/>
    </row>
    <row r="106" spans="1:6" ht="12.75" customHeight="1" x14ac:dyDescent="0.2">
      <c r="A106" s="100"/>
      <c r="B106" s="225" t="s">
        <v>311</v>
      </c>
      <c r="C106" s="114"/>
      <c r="D106" s="114"/>
      <c r="E106" s="125"/>
      <c r="F106" s="310"/>
    </row>
    <row r="107" spans="1:6" ht="12.75" customHeight="1" x14ac:dyDescent="0.2">
      <c r="A107" s="100" t="s">
        <v>48</v>
      </c>
      <c r="B107" s="114" t="s">
        <v>1010</v>
      </c>
      <c r="C107" s="114">
        <f>C104</f>
        <v>53</v>
      </c>
      <c r="D107" s="114" t="s">
        <v>31</v>
      </c>
      <c r="E107" s="125"/>
      <c r="F107" s="310"/>
    </row>
    <row r="108" spans="1:6" ht="12.75" customHeight="1" x14ac:dyDescent="0.2">
      <c r="A108" s="100"/>
      <c r="B108" s="114"/>
      <c r="C108" s="114"/>
      <c r="D108" s="114"/>
      <c r="E108" s="125"/>
      <c r="F108" s="310"/>
    </row>
    <row r="109" spans="1:6" ht="12.75" customHeight="1" x14ac:dyDescent="0.2">
      <c r="A109" s="100"/>
      <c r="B109" s="225" t="s">
        <v>312</v>
      </c>
      <c r="C109" s="114"/>
      <c r="D109" s="114"/>
      <c r="E109" s="125"/>
      <c r="F109" s="310"/>
    </row>
    <row r="110" spans="1:6" ht="12.75" customHeight="1" x14ac:dyDescent="0.2">
      <c r="A110" s="100" t="s">
        <v>49</v>
      </c>
      <c r="B110" s="114" t="s">
        <v>313</v>
      </c>
      <c r="C110" s="114">
        <f>C107</f>
        <v>53</v>
      </c>
      <c r="D110" s="114" t="s">
        <v>31</v>
      </c>
      <c r="E110" s="125"/>
      <c r="F110" s="310"/>
    </row>
    <row r="111" spans="1:6" ht="12.75" customHeight="1" x14ac:dyDescent="0.2">
      <c r="A111" s="100"/>
      <c r="B111" s="114"/>
      <c r="C111" s="114"/>
      <c r="D111" s="114"/>
      <c r="E111" s="125"/>
      <c r="F111" s="310"/>
    </row>
    <row r="112" spans="1:6" ht="12.75" customHeight="1" x14ac:dyDescent="0.2">
      <c r="A112" s="100" t="s">
        <v>51</v>
      </c>
      <c r="B112" s="101" t="s">
        <v>321</v>
      </c>
      <c r="C112" s="101">
        <f>ROUND((C84/0.7/0.3),0)</f>
        <v>0</v>
      </c>
      <c r="D112" s="101" t="s">
        <v>45</v>
      </c>
      <c r="E112" s="125"/>
      <c r="F112" s="310" t="str">
        <f t="shared" si="1"/>
        <v/>
      </c>
    </row>
    <row r="113" spans="1:239" ht="12.75" customHeight="1" x14ac:dyDescent="0.2">
      <c r="A113" s="100"/>
      <c r="B113" s="101"/>
      <c r="C113" s="101"/>
      <c r="D113" s="101"/>
      <c r="E113" s="125"/>
      <c r="F113" s="310" t="str">
        <f t="shared" si="1"/>
        <v/>
      </c>
    </row>
    <row r="114" spans="1:239" ht="12.75" customHeight="1" x14ac:dyDescent="0.2">
      <c r="A114" s="100" t="s">
        <v>50</v>
      </c>
      <c r="B114" s="101" t="s">
        <v>330</v>
      </c>
      <c r="C114" s="101">
        <f>C112</f>
        <v>0</v>
      </c>
      <c r="D114" s="101" t="s">
        <v>45</v>
      </c>
      <c r="E114" s="125"/>
      <c r="F114" s="310" t="str">
        <f t="shared" si="1"/>
        <v/>
      </c>
    </row>
    <row r="115" spans="1:239" ht="12.75" customHeight="1" x14ac:dyDescent="0.2">
      <c r="A115" s="100"/>
      <c r="B115" s="114"/>
      <c r="C115" s="114"/>
      <c r="D115" s="114"/>
      <c r="E115" s="125"/>
      <c r="F115" s="310" t="str">
        <f t="shared" si="1"/>
        <v/>
      </c>
    </row>
    <row r="116" spans="1:239" ht="12.75" customHeight="1" x14ac:dyDescent="0.2">
      <c r="A116" s="100" t="s">
        <v>137</v>
      </c>
      <c r="B116" s="101" t="s">
        <v>321</v>
      </c>
      <c r="C116" s="114">
        <f>ROUND((C95/0.7/0.3),0)</f>
        <v>19</v>
      </c>
      <c r="D116" s="114" t="s">
        <v>45</v>
      </c>
      <c r="E116" s="125"/>
      <c r="F116" s="310" t="str">
        <f t="shared" si="1"/>
        <v/>
      </c>
    </row>
    <row r="117" spans="1:239" ht="12.75" customHeight="1" x14ac:dyDescent="0.2">
      <c r="A117" s="100"/>
      <c r="B117" s="101"/>
      <c r="C117" s="114"/>
      <c r="D117" s="114"/>
      <c r="E117" s="125"/>
      <c r="F117" s="310" t="str">
        <f t="shared" si="1"/>
        <v/>
      </c>
    </row>
    <row r="118" spans="1:239" ht="12.75" customHeight="1" x14ac:dyDescent="0.2">
      <c r="A118" s="100" t="s">
        <v>271</v>
      </c>
      <c r="B118" s="101" t="s">
        <v>330</v>
      </c>
      <c r="C118" s="114">
        <f>C116</f>
        <v>19</v>
      </c>
      <c r="D118" s="114" t="s">
        <v>45</v>
      </c>
      <c r="E118" s="125"/>
      <c r="F118" s="310" t="str">
        <f t="shared" si="1"/>
        <v/>
      </c>
    </row>
    <row r="119" spans="1:239" ht="12.75" customHeight="1" x14ac:dyDescent="0.2">
      <c r="A119" s="100"/>
      <c r="B119" s="101"/>
      <c r="C119" s="101"/>
      <c r="D119" s="101"/>
      <c r="E119" s="102"/>
      <c r="F119" s="310" t="str">
        <f t="shared" si="1"/>
        <v/>
      </c>
    </row>
    <row r="120" spans="1:239" ht="15.95" customHeight="1" x14ac:dyDescent="0.2">
      <c r="A120" s="100"/>
      <c r="B120" s="101"/>
      <c r="C120" s="101"/>
      <c r="D120" s="101"/>
      <c r="E120" s="102"/>
      <c r="F120" s="310" t="str">
        <f t="shared" si="1"/>
        <v/>
      </c>
      <c r="HE120" s="212"/>
      <c r="HF120" s="212"/>
      <c r="HG120" s="212"/>
      <c r="HH120" s="212"/>
      <c r="HI120" s="212"/>
      <c r="HJ120" s="212"/>
      <c r="HK120" s="212"/>
      <c r="HL120" s="212"/>
      <c r="HM120" s="212"/>
      <c r="HN120" s="212"/>
      <c r="HO120" s="212"/>
      <c r="HP120" s="212"/>
      <c r="HQ120" s="212"/>
      <c r="HR120" s="212"/>
      <c r="HS120" s="212"/>
      <c r="HT120" s="212"/>
      <c r="HU120" s="212"/>
      <c r="HV120" s="212"/>
      <c r="HW120" s="212"/>
      <c r="HX120" s="212"/>
      <c r="HY120" s="212"/>
      <c r="HZ120" s="212"/>
      <c r="IA120" s="212"/>
      <c r="IB120" s="212"/>
      <c r="IC120" s="212"/>
      <c r="ID120" s="212"/>
      <c r="IE120" s="212"/>
    </row>
    <row r="121" spans="1:239" ht="12.75" customHeight="1" x14ac:dyDescent="0.2">
      <c r="A121" s="100"/>
      <c r="B121" s="101"/>
      <c r="C121" s="101"/>
      <c r="D121" s="101"/>
      <c r="E121" s="102"/>
      <c r="F121" s="310" t="str">
        <f t="shared" si="1"/>
        <v/>
      </c>
    </row>
    <row r="122" spans="1:239" ht="12.75" customHeight="1" x14ac:dyDescent="0.2">
      <c r="A122" s="100"/>
      <c r="B122" s="101"/>
      <c r="C122" s="101"/>
      <c r="D122" s="101"/>
      <c r="E122" s="102"/>
      <c r="F122" s="310" t="str">
        <f t="shared" si="1"/>
        <v/>
      </c>
    </row>
    <row r="123" spans="1:239" ht="12.75" customHeight="1" x14ac:dyDescent="0.2">
      <c r="A123" s="100"/>
      <c r="B123" s="101"/>
      <c r="C123" s="101"/>
      <c r="D123" s="101"/>
      <c r="E123" s="102"/>
      <c r="F123" s="310" t="str">
        <f t="shared" si="1"/>
        <v/>
      </c>
    </row>
    <row r="124" spans="1:239" ht="12.75" customHeight="1" x14ac:dyDescent="0.2">
      <c r="A124" s="100"/>
      <c r="B124" s="101"/>
      <c r="C124" s="101"/>
      <c r="D124" s="101"/>
      <c r="E124" s="102"/>
      <c r="F124" s="310" t="str">
        <f t="shared" si="1"/>
        <v/>
      </c>
    </row>
    <row r="125" spans="1:239" ht="12.75" customHeight="1" x14ac:dyDescent="0.2">
      <c r="A125" s="100"/>
      <c r="B125" s="101"/>
      <c r="C125" s="101"/>
      <c r="D125" s="101"/>
      <c r="E125" s="102"/>
      <c r="F125" s="310" t="str">
        <f t="shared" si="1"/>
        <v/>
      </c>
    </row>
    <row r="126" spans="1:239" ht="12.75" customHeight="1" x14ac:dyDescent="0.2">
      <c r="A126" s="100"/>
      <c r="B126" s="101"/>
      <c r="C126" s="101"/>
      <c r="D126" s="101"/>
      <c r="E126" s="102"/>
      <c r="F126" s="310" t="str">
        <f t="shared" si="1"/>
        <v/>
      </c>
    </row>
    <row r="127" spans="1:239" ht="12.75" customHeight="1" x14ac:dyDescent="0.2">
      <c r="A127" s="100"/>
      <c r="B127" s="101"/>
      <c r="C127" s="101"/>
      <c r="D127" s="101"/>
      <c r="E127" s="102"/>
      <c r="F127" s="310" t="str">
        <f t="shared" si="1"/>
        <v/>
      </c>
    </row>
    <row r="128" spans="1:239" ht="12.75" customHeight="1" x14ac:dyDescent="0.2">
      <c r="A128" s="100"/>
      <c r="B128" s="101"/>
      <c r="C128" s="101"/>
      <c r="D128" s="101"/>
      <c r="E128" s="102"/>
      <c r="F128" s="310" t="str">
        <f t="shared" si="1"/>
        <v/>
      </c>
    </row>
    <row r="129" spans="1:6" ht="12.75" customHeight="1" x14ac:dyDescent="0.2">
      <c r="A129" s="100"/>
      <c r="B129" s="101"/>
      <c r="C129" s="101"/>
      <c r="D129" s="101"/>
      <c r="E129" s="102"/>
      <c r="F129" s="310" t="str">
        <f t="shared" si="1"/>
        <v/>
      </c>
    </row>
    <row r="130" spans="1:6" ht="12.75" customHeight="1" x14ac:dyDescent="0.2">
      <c r="A130" s="100"/>
      <c r="B130" s="101"/>
      <c r="C130" s="101"/>
      <c r="D130" s="101"/>
      <c r="E130" s="102"/>
      <c r="F130" s="310" t="str">
        <f t="shared" si="1"/>
        <v/>
      </c>
    </row>
    <row r="131" spans="1:6" ht="12.75" customHeight="1" x14ac:dyDescent="0.2">
      <c r="A131" s="100"/>
      <c r="B131" s="101"/>
      <c r="C131" s="101"/>
      <c r="D131" s="101"/>
      <c r="E131" s="102"/>
      <c r="F131" s="310" t="str">
        <f t="shared" si="1"/>
        <v/>
      </c>
    </row>
    <row r="132" spans="1:6" ht="12.75" customHeight="1" x14ac:dyDescent="0.2">
      <c r="A132" s="100"/>
      <c r="B132" s="101"/>
      <c r="C132" s="101"/>
      <c r="D132" s="101"/>
      <c r="E132" s="102"/>
      <c r="F132" s="310" t="str">
        <f t="shared" si="1"/>
        <v/>
      </c>
    </row>
    <row r="133" spans="1:6" ht="12.75" customHeight="1" x14ac:dyDescent="0.2">
      <c r="A133" s="100"/>
      <c r="B133" s="101"/>
      <c r="C133" s="101"/>
      <c r="D133" s="101"/>
      <c r="E133" s="102"/>
      <c r="F133" s="310" t="str">
        <f t="shared" si="1"/>
        <v/>
      </c>
    </row>
    <row r="134" spans="1:6" ht="12.75" customHeight="1" x14ac:dyDescent="0.2">
      <c r="A134" s="312"/>
      <c r="B134" s="313" t="str">
        <f>$B$60</f>
        <v>Page 1/</v>
      </c>
      <c r="C134" s="314">
        <f>C60+1</f>
        <v>2</v>
      </c>
      <c r="D134" s="313"/>
      <c r="E134" s="315" t="s">
        <v>730</v>
      </c>
      <c r="F134" s="316" t="str">
        <f>IF(SUM(F66:F133)=0,"",SUM(F66:F133))</f>
        <v/>
      </c>
    </row>
    <row r="135" spans="1:6" ht="26.1" customHeight="1" x14ac:dyDescent="0.35">
      <c r="A135" s="298" t="str">
        <f>A1</f>
        <v>The Almonry, High Street, Battle</v>
      </c>
      <c r="B135" s="75"/>
      <c r="C135" s="75"/>
      <c r="D135" s="75"/>
      <c r="E135" s="75"/>
      <c r="F135" s="299"/>
    </row>
    <row r="136" spans="1:6" ht="30.75" customHeight="1" x14ac:dyDescent="0.35">
      <c r="A136" s="425" t="str">
        <f>A2</f>
        <v>Tender Pricing Schedule</v>
      </c>
      <c r="B136" s="213"/>
      <c r="C136" s="213"/>
      <c r="D136" s="213"/>
      <c r="E136" s="213"/>
      <c r="F136" s="301"/>
    </row>
    <row r="137" spans="1:6" ht="9.75" customHeight="1" x14ac:dyDescent="0.25">
      <c r="A137" s="302"/>
      <c r="B137" s="214"/>
      <c r="C137" s="214"/>
      <c r="D137" s="214"/>
      <c r="E137" s="214"/>
      <c r="F137" s="303"/>
    </row>
    <row r="138" spans="1:6" ht="16.5" customHeight="1" x14ac:dyDescent="0.25">
      <c r="A138" s="304" t="s">
        <v>22</v>
      </c>
      <c r="B138" s="215"/>
      <c r="C138" s="215"/>
      <c r="D138" s="215"/>
      <c r="E138" s="215"/>
      <c r="F138" s="305"/>
    </row>
    <row r="139" spans="1:6" ht="15" customHeight="1" x14ac:dyDescent="0.2">
      <c r="A139" s="306" t="s">
        <v>1</v>
      </c>
      <c r="B139" s="216" t="s">
        <v>23</v>
      </c>
      <c r="C139" s="217" t="s">
        <v>24</v>
      </c>
      <c r="D139" s="217" t="s">
        <v>25</v>
      </c>
      <c r="E139" s="217" t="s">
        <v>26</v>
      </c>
      <c r="F139" s="307" t="s">
        <v>27</v>
      </c>
    </row>
    <row r="140" spans="1:6" ht="8.1" customHeight="1" x14ac:dyDescent="0.2">
      <c r="A140" s="308"/>
      <c r="B140" s="218"/>
      <c r="C140" s="219"/>
      <c r="D140" s="219"/>
      <c r="E140" s="219"/>
      <c r="F140" s="309"/>
    </row>
    <row r="141" spans="1:6" ht="15.95" customHeight="1" x14ac:dyDescent="0.2">
      <c r="A141" s="100"/>
      <c r="B141" s="226" t="s">
        <v>1064</v>
      </c>
      <c r="C141" s="114"/>
      <c r="D141" s="114"/>
      <c r="E141" s="102"/>
      <c r="F141" s="310" t="str">
        <f>IF(C141*E141=0,"",C141*E141)</f>
        <v/>
      </c>
    </row>
    <row r="142" spans="1:6" ht="15.95" customHeight="1" x14ac:dyDescent="0.2">
      <c r="A142" s="100"/>
      <c r="B142" s="114"/>
      <c r="C142" s="114"/>
      <c r="D142" s="114"/>
      <c r="E142" s="102"/>
      <c r="F142" s="310" t="str">
        <f t="shared" ref="F142:F193" si="2">IF(C142*E142=0,"",C142*E142)</f>
        <v/>
      </c>
    </row>
    <row r="143" spans="1:6" ht="15.95" customHeight="1" x14ac:dyDescent="0.2">
      <c r="A143" s="100"/>
      <c r="B143" s="114" t="s">
        <v>196</v>
      </c>
      <c r="C143" s="114"/>
      <c r="D143" s="114"/>
      <c r="E143" s="102"/>
      <c r="F143" s="310" t="str">
        <f t="shared" si="2"/>
        <v/>
      </c>
    </row>
    <row r="144" spans="1:6" ht="15.95" customHeight="1" x14ac:dyDescent="0.2">
      <c r="A144" s="100"/>
      <c r="B144" s="114"/>
      <c r="C144" s="114"/>
      <c r="D144" s="114"/>
      <c r="E144" s="102"/>
      <c r="F144" s="310" t="str">
        <f t="shared" si="2"/>
        <v/>
      </c>
    </row>
    <row r="145" spans="1:6" ht="15.95" customHeight="1" x14ac:dyDescent="0.2">
      <c r="A145" s="100"/>
      <c r="B145" s="114" t="s">
        <v>197</v>
      </c>
      <c r="C145" s="114"/>
      <c r="D145" s="114"/>
      <c r="E145" s="102"/>
      <c r="F145" s="310" t="str">
        <f t="shared" si="2"/>
        <v/>
      </c>
    </row>
    <row r="146" spans="1:6" ht="15.95" customHeight="1" x14ac:dyDescent="0.2">
      <c r="A146" s="100"/>
      <c r="B146" s="114"/>
      <c r="C146" s="114"/>
      <c r="D146" s="114"/>
      <c r="E146" s="102"/>
      <c r="F146" s="310" t="str">
        <f t="shared" si="2"/>
        <v/>
      </c>
    </row>
    <row r="147" spans="1:6" ht="15.95" customHeight="1" x14ac:dyDescent="0.2">
      <c r="A147" s="100"/>
      <c r="B147" s="114"/>
      <c r="C147" s="114"/>
      <c r="D147" s="114"/>
      <c r="E147" s="102"/>
      <c r="F147" s="310" t="str">
        <f t="shared" si="2"/>
        <v/>
      </c>
    </row>
    <row r="148" spans="1:6" ht="15.95" customHeight="1" x14ac:dyDescent="0.2">
      <c r="A148" s="100"/>
      <c r="B148" s="114"/>
      <c r="C148" s="114"/>
      <c r="D148" s="114"/>
      <c r="E148" s="102"/>
      <c r="F148" s="310" t="str">
        <f t="shared" si="2"/>
        <v/>
      </c>
    </row>
    <row r="149" spans="1:6" ht="15.95" customHeight="1" x14ac:dyDescent="0.2">
      <c r="A149" s="100"/>
      <c r="B149" s="114"/>
      <c r="C149" s="114"/>
      <c r="D149" s="114"/>
      <c r="E149" s="102"/>
      <c r="F149" s="310" t="str">
        <f t="shared" si="2"/>
        <v/>
      </c>
    </row>
    <row r="150" spans="1:6" ht="15.95" customHeight="1" x14ac:dyDescent="0.2">
      <c r="A150" s="100"/>
      <c r="B150" s="114"/>
      <c r="C150" s="114"/>
      <c r="D150" s="114"/>
      <c r="E150" s="102"/>
      <c r="F150" s="310" t="str">
        <f t="shared" si="2"/>
        <v/>
      </c>
    </row>
    <row r="151" spans="1:6" ht="15.95" customHeight="1" x14ac:dyDescent="0.2">
      <c r="A151" s="100"/>
      <c r="B151" s="114"/>
      <c r="C151" s="114"/>
      <c r="D151" s="114"/>
      <c r="E151" s="102"/>
      <c r="F151" s="310" t="str">
        <f t="shared" si="2"/>
        <v/>
      </c>
    </row>
    <row r="152" spans="1:6" ht="15.95" customHeight="1" x14ac:dyDescent="0.2">
      <c r="A152" s="100"/>
      <c r="B152" s="114"/>
      <c r="C152" s="114"/>
      <c r="D152" s="114"/>
      <c r="E152" s="102"/>
      <c r="F152" s="310" t="str">
        <f t="shared" si="2"/>
        <v/>
      </c>
    </row>
    <row r="153" spans="1:6" ht="15.95" customHeight="1" x14ac:dyDescent="0.2">
      <c r="A153" s="100"/>
      <c r="B153" s="114"/>
      <c r="C153" s="114"/>
      <c r="D153" s="114"/>
      <c r="E153" s="102"/>
      <c r="F153" s="310" t="str">
        <f t="shared" si="2"/>
        <v/>
      </c>
    </row>
    <row r="154" spans="1:6" ht="15.95" customHeight="1" x14ac:dyDescent="0.2">
      <c r="A154" s="100"/>
      <c r="B154" s="114"/>
      <c r="C154" s="114"/>
      <c r="D154" s="114"/>
      <c r="E154" s="102"/>
      <c r="F154" s="310" t="str">
        <f t="shared" si="2"/>
        <v/>
      </c>
    </row>
    <row r="155" spans="1:6" ht="15.95" customHeight="1" x14ac:dyDescent="0.2">
      <c r="A155" s="100"/>
      <c r="B155" s="114"/>
      <c r="C155" s="114"/>
      <c r="D155" s="114"/>
      <c r="E155" s="102"/>
      <c r="F155" s="310" t="str">
        <f t="shared" si="2"/>
        <v/>
      </c>
    </row>
    <row r="156" spans="1:6" ht="15.95" customHeight="1" x14ac:dyDescent="0.2">
      <c r="A156" s="100"/>
      <c r="B156" s="114"/>
      <c r="C156" s="114"/>
      <c r="D156" s="114"/>
      <c r="E156" s="102"/>
      <c r="F156" s="310" t="str">
        <f t="shared" si="2"/>
        <v/>
      </c>
    </row>
    <row r="157" spans="1:6" ht="15.95" customHeight="1" x14ac:dyDescent="0.2">
      <c r="A157" s="100"/>
      <c r="B157" s="114"/>
      <c r="C157" s="114"/>
      <c r="D157" s="114"/>
      <c r="E157" s="102"/>
      <c r="F157" s="310" t="str">
        <f t="shared" si="2"/>
        <v/>
      </c>
    </row>
    <row r="158" spans="1:6" ht="15.95" customHeight="1" x14ac:dyDescent="0.2">
      <c r="A158" s="100"/>
      <c r="B158" s="114"/>
      <c r="C158" s="114"/>
      <c r="D158" s="114"/>
      <c r="E158" s="102"/>
      <c r="F158" s="310" t="str">
        <f t="shared" si="2"/>
        <v/>
      </c>
    </row>
    <row r="159" spans="1:6" ht="15.95" customHeight="1" x14ac:dyDescent="0.2">
      <c r="A159" s="100"/>
      <c r="B159" s="114"/>
      <c r="C159" s="114"/>
      <c r="D159" s="114"/>
      <c r="E159" s="102"/>
      <c r="F159" s="310" t="str">
        <f t="shared" si="2"/>
        <v/>
      </c>
    </row>
    <row r="160" spans="1:6" ht="15.95" customHeight="1" x14ac:dyDescent="0.2">
      <c r="A160" s="100"/>
      <c r="B160" s="114"/>
      <c r="C160" s="114"/>
      <c r="D160" s="114"/>
      <c r="E160" s="102"/>
      <c r="F160" s="310" t="str">
        <f t="shared" si="2"/>
        <v/>
      </c>
    </row>
    <row r="161" spans="1:6" ht="15.95" customHeight="1" x14ac:dyDescent="0.2">
      <c r="A161" s="100"/>
      <c r="B161" s="114"/>
      <c r="C161" s="114"/>
      <c r="D161" s="114"/>
      <c r="E161" s="102"/>
      <c r="F161" s="310" t="str">
        <f t="shared" si="2"/>
        <v/>
      </c>
    </row>
    <row r="162" spans="1:6" ht="15.95" customHeight="1" x14ac:dyDescent="0.2">
      <c r="A162" s="100"/>
      <c r="B162" s="114"/>
      <c r="C162" s="114"/>
      <c r="D162" s="114"/>
      <c r="E162" s="102"/>
      <c r="F162" s="310" t="str">
        <f t="shared" si="2"/>
        <v/>
      </c>
    </row>
    <row r="163" spans="1:6" ht="15.95" customHeight="1" x14ac:dyDescent="0.2">
      <c r="A163" s="100"/>
      <c r="B163" s="114"/>
      <c r="C163" s="114"/>
      <c r="D163" s="114"/>
      <c r="E163" s="102"/>
      <c r="F163" s="310" t="str">
        <f t="shared" si="2"/>
        <v/>
      </c>
    </row>
    <row r="164" spans="1:6" ht="15.95" customHeight="1" x14ac:dyDescent="0.2">
      <c r="A164" s="100"/>
      <c r="B164" s="114"/>
      <c r="C164" s="114"/>
      <c r="D164" s="114"/>
      <c r="E164" s="102"/>
      <c r="F164" s="310" t="str">
        <f t="shared" si="2"/>
        <v/>
      </c>
    </row>
    <row r="165" spans="1:6" ht="15.95" customHeight="1" x14ac:dyDescent="0.2">
      <c r="A165" s="100"/>
      <c r="B165" s="114"/>
      <c r="C165" s="114"/>
      <c r="D165" s="114"/>
      <c r="E165" s="102"/>
      <c r="F165" s="310" t="str">
        <f t="shared" si="2"/>
        <v/>
      </c>
    </row>
    <row r="166" spans="1:6" ht="15.95" customHeight="1" x14ac:dyDescent="0.2">
      <c r="A166" s="100"/>
      <c r="B166" s="114"/>
      <c r="C166" s="114"/>
      <c r="D166" s="114"/>
      <c r="E166" s="102"/>
      <c r="F166" s="310" t="str">
        <f t="shared" si="2"/>
        <v/>
      </c>
    </row>
    <row r="167" spans="1:6" ht="15.95" customHeight="1" x14ac:dyDescent="0.2">
      <c r="A167" s="100"/>
      <c r="B167" s="114"/>
      <c r="C167" s="114"/>
      <c r="D167" s="114"/>
      <c r="E167" s="102"/>
      <c r="F167" s="310" t="str">
        <f t="shared" si="2"/>
        <v/>
      </c>
    </row>
    <row r="168" spans="1:6" ht="15.95" customHeight="1" x14ac:dyDescent="0.2">
      <c r="A168" s="100"/>
      <c r="B168" s="114"/>
      <c r="C168" s="114"/>
      <c r="D168" s="114"/>
      <c r="E168" s="102"/>
      <c r="F168" s="310" t="str">
        <f t="shared" si="2"/>
        <v/>
      </c>
    </row>
    <row r="169" spans="1:6" ht="15.95" customHeight="1" x14ac:dyDescent="0.2">
      <c r="A169" s="100"/>
      <c r="B169" s="114"/>
      <c r="C169" s="114"/>
      <c r="D169" s="114"/>
      <c r="E169" s="102"/>
      <c r="F169" s="310" t="str">
        <f t="shared" si="2"/>
        <v/>
      </c>
    </row>
    <row r="170" spans="1:6" ht="15.95" customHeight="1" x14ac:dyDescent="0.2">
      <c r="A170" s="100"/>
      <c r="B170" s="114"/>
      <c r="C170" s="114"/>
      <c r="D170" s="114"/>
      <c r="E170" s="102"/>
      <c r="F170" s="310" t="str">
        <f t="shared" si="2"/>
        <v/>
      </c>
    </row>
    <row r="171" spans="1:6" ht="15.95" customHeight="1" x14ac:dyDescent="0.2">
      <c r="A171" s="100"/>
      <c r="B171" s="114"/>
      <c r="C171" s="114"/>
      <c r="D171" s="114"/>
      <c r="E171" s="102"/>
      <c r="F171" s="310" t="str">
        <f t="shared" si="2"/>
        <v/>
      </c>
    </row>
    <row r="172" spans="1:6" ht="15.95" customHeight="1" x14ac:dyDescent="0.2">
      <c r="A172" s="100"/>
      <c r="B172" s="114"/>
      <c r="C172" s="114"/>
      <c r="D172" s="114"/>
      <c r="E172" s="102"/>
      <c r="F172" s="310" t="str">
        <f t="shared" si="2"/>
        <v/>
      </c>
    </row>
    <row r="173" spans="1:6" ht="15.95" customHeight="1" x14ac:dyDescent="0.2">
      <c r="A173" s="100"/>
      <c r="B173" s="114"/>
      <c r="C173" s="114"/>
      <c r="D173" s="114"/>
      <c r="E173" s="102"/>
      <c r="F173" s="310" t="str">
        <f t="shared" si="2"/>
        <v/>
      </c>
    </row>
    <row r="174" spans="1:6" ht="15.95" customHeight="1" x14ac:dyDescent="0.2">
      <c r="A174" s="100"/>
      <c r="B174" s="114"/>
      <c r="C174" s="114"/>
      <c r="D174" s="114"/>
      <c r="E174" s="102"/>
      <c r="F174" s="310" t="str">
        <f t="shared" si="2"/>
        <v/>
      </c>
    </row>
    <row r="175" spans="1:6" ht="15.95" customHeight="1" x14ac:dyDescent="0.2">
      <c r="A175" s="100"/>
      <c r="B175" s="114"/>
      <c r="C175" s="114"/>
      <c r="D175" s="114"/>
      <c r="E175" s="102"/>
      <c r="F175" s="310" t="str">
        <f t="shared" si="2"/>
        <v/>
      </c>
    </row>
    <row r="176" spans="1:6" ht="15.95" customHeight="1" x14ac:dyDescent="0.2">
      <c r="A176" s="100"/>
      <c r="B176" s="114"/>
      <c r="C176" s="114"/>
      <c r="D176" s="114"/>
      <c r="E176" s="102"/>
      <c r="F176" s="310" t="str">
        <f t="shared" si="2"/>
        <v/>
      </c>
    </row>
    <row r="177" spans="1:6" ht="15.95" customHeight="1" x14ac:dyDescent="0.2">
      <c r="A177" s="100"/>
      <c r="B177" s="114"/>
      <c r="C177" s="114"/>
      <c r="D177" s="114"/>
      <c r="E177" s="102"/>
      <c r="F177" s="310" t="str">
        <f t="shared" si="2"/>
        <v/>
      </c>
    </row>
    <row r="178" spans="1:6" ht="15.95" customHeight="1" x14ac:dyDescent="0.2">
      <c r="A178" s="100"/>
      <c r="B178" s="114"/>
      <c r="C178" s="114"/>
      <c r="D178" s="114"/>
      <c r="E178" s="102"/>
      <c r="F178" s="310" t="str">
        <f t="shared" si="2"/>
        <v/>
      </c>
    </row>
    <row r="179" spans="1:6" ht="15.95" customHeight="1" x14ac:dyDescent="0.2">
      <c r="A179" s="100"/>
      <c r="B179" s="114"/>
      <c r="C179" s="114"/>
      <c r="D179" s="114"/>
      <c r="E179" s="102"/>
      <c r="F179" s="310" t="str">
        <f t="shared" si="2"/>
        <v/>
      </c>
    </row>
    <row r="180" spans="1:6" ht="15.95" customHeight="1" x14ac:dyDescent="0.2">
      <c r="A180" s="100"/>
      <c r="B180" s="114"/>
      <c r="C180" s="114"/>
      <c r="D180" s="114"/>
      <c r="E180" s="102"/>
      <c r="F180" s="310" t="str">
        <f t="shared" si="2"/>
        <v/>
      </c>
    </row>
    <row r="181" spans="1:6" ht="15.95" customHeight="1" x14ac:dyDescent="0.2">
      <c r="A181" s="100"/>
      <c r="B181" s="114"/>
      <c r="C181" s="114"/>
      <c r="D181" s="114"/>
      <c r="E181" s="102"/>
      <c r="F181" s="310" t="str">
        <f t="shared" si="2"/>
        <v/>
      </c>
    </row>
    <row r="182" spans="1:6" ht="15.95" customHeight="1" x14ac:dyDescent="0.2">
      <c r="A182" s="100"/>
      <c r="B182" s="114"/>
      <c r="C182" s="114"/>
      <c r="D182" s="114"/>
      <c r="E182" s="102"/>
      <c r="F182" s="310" t="str">
        <f t="shared" si="2"/>
        <v/>
      </c>
    </row>
    <row r="183" spans="1:6" ht="15.95" customHeight="1" x14ac:dyDescent="0.2">
      <c r="A183" s="100"/>
      <c r="B183" s="114"/>
      <c r="C183" s="114"/>
      <c r="D183" s="114"/>
      <c r="E183" s="102"/>
      <c r="F183" s="310" t="str">
        <f t="shared" si="2"/>
        <v/>
      </c>
    </row>
    <row r="184" spans="1:6" ht="15.95" customHeight="1" x14ac:dyDescent="0.2">
      <c r="A184" s="100"/>
      <c r="B184" s="114"/>
      <c r="C184" s="114"/>
      <c r="D184" s="114"/>
      <c r="E184" s="102"/>
      <c r="F184" s="310" t="str">
        <f t="shared" si="2"/>
        <v/>
      </c>
    </row>
    <row r="185" spans="1:6" ht="15.95" customHeight="1" x14ac:dyDescent="0.2">
      <c r="A185" s="100"/>
      <c r="B185" s="114"/>
      <c r="C185" s="114"/>
      <c r="D185" s="114"/>
      <c r="E185" s="102"/>
      <c r="F185" s="310" t="str">
        <f t="shared" si="2"/>
        <v/>
      </c>
    </row>
    <row r="186" spans="1:6" ht="15.95" customHeight="1" x14ac:dyDescent="0.2">
      <c r="A186" s="100"/>
      <c r="B186" s="114"/>
      <c r="C186" s="114"/>
      <c r="D186" s="114"/>
      <c r="E186" s="102"/>
      <c r="F186" s="310" t="str">
        <f t="shared" si="2"/>
        <v/>
      </c>
    </row>
    <row r="187" spans="1:6" ht="15.95" customHeight="1" x14ac:dyDescent="0.2">
      <c r="A187" s="100"/>
      <c r="B187" s="114"/>
      <c r="C187" s="114"/>
      <c r="D187" s="114"/>
      <c r="E187" s="102"/>
      <c r="F187" s="310" t="str">
        <f t="shared" si="2"/>
        <v/>
      </c>
    </row>
    <row r="188" spans="1:6" ht="15.95" customHeight="1" x14ac:dyDescent="0.2">
      <c r="A188" s="100"/>
      <c r="B188" s="114"/>
      <c r="C188" s="114"/>
      <c r="D188" s="114"/>
      <c r="E188" s="102"/>
      <c r="F188" s="310" t="str">
        <f t="shared" si="2"/>
        <v/>
      </c>
    </row>
    <row r="189" spans="1:6" ht="15.95" customHeight="1" x14ac:dyDescent="0.2">
      <c r="A189" s="100"/>
      <c r="B189" s="114"/>
      <c r="C189" s="114"/>
      <c r="D189" s="114"/>
      <c r="E189" s="102"/>
      <c r="F189" s="310" t="str">
        <f t="shared" si="2"/>
        <v/>
      </c>
    </row>
    <row r="190" spans="1:6" ht="15.95" customHeight="1" x14ac:dyDescent="0.2">
      <c r="A190" s="100"/>
      <c r="B190" s="114"/>
      <c r="C190" s="114"/>
      <c r="D190" s="114"/>
      <c r="E190" s="102"/>
      <c r="F190" s="310" t="str">
        <f t="shared" si="2"/>
        <v/>
      </c>
    </row>
    <row r="191" spans="1:6" ht="15.95" customHeight="1" x14ac:dyDescent="0.2">
      <c r="A191" s="100"/>
      <c r="B191" s="114"/>
      <c r="C191" s="114"/>
      <c r="D191" s="114"/>
      <c r="E191" s="102"/>
      <c r="F191" s="310" t="str">
        <f t="shared" si="2"/>
        <v/>
      </c>
    </row>
    <row r="192" spans="1:6" ht="15.95" customHeight="1" x14ac:dyDescent="0.2">
      <c r="A192" s="100"/>
      <c r="B192" s="101"/>
      <c r="C192" s="101"/>
      <c r="D192" s="101"/>
      <c r="E192" s="102"/>
      <c r="F192" s="310" t="str">
        <f t="shared" si="2"/>
        <v/>
      </c>
    </row>
    <row r="193" spans="1:6" ht="15.95" customHeight="1" x14ac:dyDescent="0.2">
      <c r="A193" s="399"/>
      <c r="B193" s="400"/>
      <c r="C193" s="400"/>
      <c r="D193" s="400"/>
      <c r="E193" s="401"/>
      <c r="F193" s="426" t="str">
        <f t="shared" si="2"/>
        <v/>
      </c>
    </row>
    <row r="194" spans="1:6" ht="17.100000000000001" customHeight="1" x14ac:dyDescent="0.2">
      <c r="A194" s="422"/>
      <c r="B194" s="423"/>
      <c r="C194" s="424"/>
      <c r="D194" s="423"/>
      <c r="E194" s="343" t="s">
        <v>731</v>
      </c>
      <c r="F194" s="316" t="str">
        <f>IF(SUM(F141:F193)=0,"",SUM(F141:F193))</f>
        <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1" manualBreakCount="1">
    <brk id="6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T1080"/>
  <sheetViews>
    <sheetView topLeftCell="A19" workbookViewId="0">
      <selection activeCell="A39" sqref="A39:D55"/>
    </sheetView>
  </sheetViews>
  <sheetFormatPr defaultColWidth="6.59765625" defaultRowHeight="12.75" customHeight="1" x14ac:dyDescent="0.2"/>
  <cols>
    <col min="1" max="1" width="3.5" style="11" customWidth="1"/>
    <col min="2" max="2" width="61.59765625" style="11" customWidth="1"/>
    <col min="3" max="3" width="6.3984375" style="11" customWidth="1"/>
    <col min="4" max="4" width="4.296875" style="11" customWidth="1"/>
    <col min="5" max="5" width="6.796875" style="11" customWidth="1"/>
    <col min="6" max="6" width="8.8984375" style="11" customWidth="1"/>
    <col min="7" max="235" width="6.59765625" style="11" customWidth="1"/>
  </cols>
  <sheetData>
    <row r="1" spans="1:235" ht="29.25" customHeight="1" x14ac:dyDescent="0.35">
      <c r="A1" s="78" t="str">
        <f>'Group Element 3 Internal Finish'!A1</f>
        <v>The Almonry, High Street, Battle</v>
      </c>
      <c r="B1" s="68"/>
      <c r="C1" s="68"/>
      <c r="D1" s="68"/>
      <c r="E1" s="68"/>
      <c r="F1" s="184"/>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row>
    <row r="2" spans="1:235" ht="29.25" customHeight="1" x14ac:dyDescent="0.35">
      <c r="A2" s="79" t="str">
        <f>'Group Element 3 Internal Finish'!A2</f>
        <v>Tender Pricing Schedule</v>
      </c>
      <c r="B2" s="58"/>
      <c r="C2" s="58"/>
      <c r="D2" s="58"/>
      <c r="E2" s="58"/>
      <c r="F2" s="185"/>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row>
    <row r="3" spans="1:235"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row>
    <row r="4" spans="1:235" ht="16.5" customHeight="1" x14ac:dyDescent="0.25">
      <c r="A4" s="81" t="s">
        <v>44</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row>
    <row r="5" spans="1:235"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row>
    <row r="6" spans="1:235" ht="8.1" customHeight="1" x14ac:dyDescent="0.2">
      <c r="A6" s="97"/>
      <c r="B6" s="70"/>
      <c r="C6" s="71"/>
      <c r="D6" s="71"/>
      <c r="E6" s="71"/>
      <c r="F6" s="330"/>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row>
    <row r="7" spans="1:235" ht="15.95" customHeight="1" x14ac:dyDescent="0.2">
      <c r="A7" s="84"/>
      <c r="B7" s="5" t="s">
        <v>4</v>
      </c>
      <c r="C7" s="4"/>
      <c r="D7" s="4"/>
      <c r="E7" s="6"/>
      <c r="F7" s="190"/>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row>
    <row r="8" spans="1:235" ht="15.95" customHeight="1" x14ac:dyDescent="0.2">
      <c r="A8" s="107"/>
      <c r="B8" s="143" t="s">
        <v>214</v>
      </c>
      <c r="C8" s="104"/>
      <c r="D8" s="48"/>
      <c r="E8" s="46"/>
      <c r="F8" s="190"/>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row>
    <row r="9" spans="1:235" ht="15.95" customHeight="1" x14ac:dyDescent="0.2">
      <c r="A9" s="107"/>
      <c r="B9" s="141" t="s">
        <v>215</v>
      </c>
      <c r="C9" s="104"/>
      <c r="D9" s="48"/>
      <c r="E9" s="46"/>
      <c r="F9" s="190"/>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row>
    <row r="10" spans="1:235" ht="15.95" customHeight="1" x14ac:dyDescent="0.2">
      <c r="A10" s="107"/>
      <c r="B10" s="141" t="s">
        <v>216</v>
      </c>
      <c r="C10" s="104"/>
      <c r="D10" s="48"/>
      <c r="E10" s="46"/>
      <c r="F10" s="190"/>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row>
    <row r="11" spans="1:235" ht="15.95" customHeight="1" x14ac:dyDescent="0.2">
      <c r="A11" s="107"/>
      <c r="B11" s="141" t="s">
        <v>218</v>
      </c>
      <c r="C11" s="104"/>
      <c r="D11" s="48"/>
      <c r="E11" s="46"/>
      <c r="F11" s="190"/>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row>
    <row r="12" spans="1:235" ht="15.95" customHeight="1" x14ac:dyDescent="0.2">
      <c r="A12" s="107"/>
      <c r="B12" s="141" t="s">
        <v>999</v>
      </c>
      <c r="C12" s="104"/>
      <c r="D12" s="48"/>
      <c r="E12" s="46"/>
      <c r="F12" s="190"/>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row>
    <row r="13" spans="1:235" ht="15.95" customHeight="1" x14ac:dyDescent="0.2">
      <c r="A13" s="107"/>
      <c r="B13" s="141" t="s">
        <v>219</v>
      </c>
      <c r="C13" s="104"/>
      <c r="D13" s="48"/>
      <c r="E13" s="46"/>
      <c r="F13" s="190"/>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row>
    <row r="14" spans="1:235" ht="15.95" customHeight="1" x14ac:dyDescent="0.2">
      <c r="A14" s="107"/>
      <c r="B14" s="141" t="s">
        <v>220</v>
      </c>
      <c r="C14" s="104"/>
      <c r="D14" s="48"/>
      <c r="E14" s="46"/>
      <c r="F14" s="190"/>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row>
    <row r="15" spans="1:235" ht="15.95" customHeight="1" x14ac:dyDescent="0.2">
      <c r="A15" s="107"/>
      <c r="B15" s="141" t="s">
        <v>221</v>
      </c>
      <c r="C15" s="104"/>
      <c r="D15" s="48"/>
      <c r="E15" s="46"/>
      <c r="F15" s="190"/>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row>
    <row r="16" spans="1:235" ht="15.95" customHeight="1" x14ac:dyDescent="0.2">
      <c r="A16" s="107"/>
      <c r="B16" s="141" t="s">
        <v>222</v>
      </c>
      <c r="C16" s="104"/>
      <c r="D16" s="48"/>
      <c r="E16" s="46"/>
      <c r="F16" s="190"/>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row>
    <row r="17" spans="1:235" ht="15.95" customHeight="1" x14ac:dyDescent="0.2">
      <c r="A17" s="115" t="s">
        <v>28</v>
      </c>
      <c r="B17" s="48" t="s">
        <v>217</v>
      </c>
      <c r="C17" s="144">
        <f>ROUND((((5+3.5+4+2)*2)/1000*30),3)</f>
        <v>0.87</v>
      </c>
      <c r="D17" s="53" t="s">
        <v>123</v>
      </c>
      <c r="E17" s="46"/>
      <c r="F17" s="190"/>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row>
    <row r="18" spans="1:235" ht="15.95" customHeight="1" x14ac:dyDescent="0.2">
      <c r="A18" s="115"/>
      <c r="B18" s="48"/>
      <c r="C18" s="144"/>
      <c r="D18" s="53"/>
      <c r="E18" s="46"/>
      <c r="F18" s="190"/>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row>
    <row r="19" spans="1:235" ht="15.95" customHeight="1" x14ac:dyDescent="0.2">
      <c r="A19" s="115" t="s">
        <v>30</v>
      </c>
      <c r="B19" s="48" t="s">
        <v>224</v>
      </c>
      <c r="C19" s="104">
        <f>ROUND((((2.5+4.1)*2)/1000*18),3)</f>
        <v>0.23799999999999999</v>
      </c>
      <c r="D19" s="48" t="s">
        <v>123</v>
      </c>
      <c r="E19" s="46"/>
      <c r="F19" s="190"/>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row>
    <row r="20" spans="1:235" ht="15.95" customHeight="1" x14ac:dyDescent="0.2">
      <c r="A20" s="115"/>
      <c r="B20" s="48"/>
      <c r="C20" s="104"/>
      <c r="D20" s="48"/>
      <c r="E20" s="46"/>
      <c r="F20" s="190"/>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row>
    <row r="21" spans="1:235" ht="15.95" customHeight="1" x14ac:dyDescent="0.2">
      <c r="A21" s="107" t="s">
        <v>32</v>
      </c>
      <c r="B21" s="48" t="s">
        <v>223</v>
      </c>
      <c r="C21" s="104">
        <v>2</v>
      </c>
      <c r="D21" s="53" t="s">
        <v>46</v>
      </c>
      <c r="E21" s="46"/>
      <c r="F21" s="190"/>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row>
    <row r="22" spans="1:235" ht="15.95" customHeight="1" x14ac:dyDescent="0.2">
      <c r="A22" s="107"/>
      <c r="B22" s="48"/>
      <c r="C22" s="104"/>
      <c r="D22" s="53"/>
      <c r="E22" s="46"/>
      <c r="F22" s="190"/>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row>
    <row r="23" spans="1:235" ht="15.95" customHeight="1" x14ac:dyDescent="0.2">
      <c r="A23" s="107" t="s">
        <v>33</v>
      </c>
      <c r="B23" s="48" t="s">
        <v>225</v>
      </c>
      <c r="C23" s="104">
        <v>2</v>
      </c>
      <c r="D23" s="48" t="s">
        <v>46</v>
      </c>
      <c r="E23" s="46"/>
      <c r="F23" s="190"/>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row>
    <row r="24" spans="1:235" ht="15.95" customHeight="1" x14ac:dyDescent="0.2">
      <c r="A24" s="107"/>
      <c r="B24" s="48"/>
      <c r="C24" s="104"/>
      <c r="D24" s="48"/>
      <c r="E24" s="46"/>
      <c r="F24" s="190"/>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row>
    <row r="25" spans="1:235" ht="15.95" customHeight="1" x14ac:dyDescent="0.2">
      <c r="A25" s="107" t="s">
        <v>34</v>
      </c>
      <c r="B25" s="48" t="s">
        <v>239</v>
      </c>
      <c r="C25" s="48">
        <f>3</f>
        <v>3</v>
      </c>
      <c r="D25" s="53" t="s">
        <v>45</v>
      </c>
      <c r="E25" s="46"/>
      <c r="F25" s="190"/>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row>
    <row r="26" spans="1:235" ht="15.95" customHeight="1" x14ac:dyDescent="0.2">
      <c r="A26" s="107"/>
      <c r="B26" s="48"/>
      <c r="C26" s="48"/>
      <c r="D26" s="53"/>
      <c r="E26" s="46"/>
      <c r="F26" s="190"/>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row>
    <row r="27" spans="1:235" ht="15.95" customHeight="1" x14ac:dyDescent="0.2">
      <c r="A27" s="107" t="s">
        <v>35</v>
      </c>
      <c r="B27" s="48" t="s">
        <v>240</v>
      </c>
      <c r="C27" s="104">
        <f>ROUND((((4)*1)/1000*23),3)</f>
        <v>9.1999999999999998E-2</v>
      </c>
      <c r="D27" s="48" t="s">
        <v>123</v>
      </c>
      <c r="E27" s="46"/>
      <c r="F27" s="190"/>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row>
    <row r="28" spans="1:235" ht="15.95" customHeight="1" x14ac:dyDescent="0.2">
      <c r="A28" s="324"/>
      <c r="B28" s="149"/>
      <c r="C28" s="104"/>
      <c r="D28" s="48"/>
      <c r="E28" s="46"/>
      <c r="F28" s="190"/>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row>
    <row r="29" spans="1:235" ht="15.95" customHeight="1" x14ac:dyDescent="0.2">
      <c r="A29" s="324" t="s">
        <v>47</v>
      </c>
      <c r="B29" s="149" t="s">
        <v>261</v>
      </c>
      <c r="C29" s="104">
        <f>ROUNDUP((3.7*8.99/1000),3)*2</f>
        <v>6.8000000000000005E-2</v>
      </c>
      <c r="D29" s="48" t="s">
        <v>123</v>
      </c>
      <c r="E29" s="46"/>
      <c r="F29" s="190"/>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row>
    <row r="30" spans="1:235" ht="15.95" customHeight="1" x14ac:dyDescent="0.2">
      <c r="A30" s="324"/>
      <c r="B30" s="149" t="s">
        <v>262</v>
      </c>
      <c r="C30" s="104"/>
      <c r="D30" s="48"/>
      <c r="E30" s="46"/>
      <c r="F30" s="19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row>
    <row r="31" spans="1:235" ht="15.95" customHeight="1" x14ac:dyDescent="0.2">
      <c r="A31" s="324"/>
      <c r="B31" s="149"/>
      <c r="C31" s="104"/>
      <c r="D31" s="48"/>
      <c r="E31" s="46"/>
      <c r="F31" s="190"/>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row>
    <row r="32" spans="1:235" ht="15.95" customHeight="1" x14ac:dyDescent="0.2">
      <c r="A32" s="325"/>
      <c r="B32" s="141" t="s">
        <v>226</v>
      </c>
      <c r="C32" s="104"/>
      <c r="D32" s="48"/>
      <c r="E32" s="46"/>
      <c r="F32" s="190"/>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row>
    <row r="33" spans="1:235" ht="15.95" customHeight="1" x14ac:dyDescent="0.2">
      <c r="A33" s="325" t="s">
        <v>36</v>
      </c>
      <c r="B33" s="48" t="s">
        <v>227</v>
      </c>
      <c r="C33" s="104">
        <f>(C17+C19+C27+C29)*0.1</f>
        <v>0.12680000000000002</v>
      </c>
      <c r="D33" s="53" t="s">
        <v>123</v>
      </c>
      <c r="E33" s="46"/>
      <c r="F33" s="190"/>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row>
    <row r="34" spans="1:235" ht="15.95" customHeight="1" x14ac:dyDescent="0.2">
      <c r="A34" s="325"/>
      <c r="B34" s="48"/>
      <c r="C34" s="104"/>
      <c r="D34" s="53"/>
      <c r="E34" s="46"/>
      <c r="F34" s="190"/>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row>
    <row r="35" spans="1:235" ht="15.95" customHeight="1" x14ac:dyDescent="0.2">
      <c r="A35" s="325" t="s">
        <v>37</v>
      </c>
      <c r="B35" s="48" t="s">
        <v>228</v>
      </c>
      <c r="C35" s="104">
        <f>(C21+C23+4)*4</f>
        <v>32</v>
      </c>
      <c r="D35" s="48" t="s">
        <v>46</v>
      </c>
      <c r="E35" s="46"/>
      <c r="F35" s="190"/>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row>
    <row r="36" spans="1:235" ht="15.95" customHeight="1" x14ac:dyDescent="0.2">
      <c r="A36" s="326"/>
      <c r="B36" s="48"/>
      <c r="C36" s="104"/>
      <c r="D36" s="48"/>
      <c r="E36" s="46"/>
      <c r="F36" s="190"/>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row>
    <row r="37" spans="1:235" ht="15.95" customHeight="1" x14ac:dyDescent="0.2">
      <c r="A37" s="326" t="s">
        <v>38</v>
      </c>
      <c r="B37" s="48" t="s">
        <v>263</v>
      </c>
      <c r="C37" s="104">
        <f>ROUNDUP((3.7/0.6+1),0)*2</f>
        <v>16</v>
      </c>
      <c r="D37" s="48" t="s">
        <v>46</v>
      </c>
      <c r="E37" s="46"/>
      <c r="F37" s="190"/>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row>
    <row r="38" spans="1:235" ht="15.95" customHeight="1" x14ac:dyDescent="0.2">
      <c r="A38" s="326"/>
      <c r="B38" s="149"/>
      <c r="C38" s="104"/>
      <c r="D38" s="48"/>
      <c r="E38" s="46"/>
      <c r="F38" s="190"/>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row>
    <row r="39" spans="1:235" ht="15.95" customHeight="1" x14ac:dyDescent="0.2">
      <c r="A39" s="326"/>
      <c r="B39" s="141" t="s">
        <v>229</v>
      </c>
      <c r="C39" s="104"/>
      <c r="D39" s="48"/>
      <c r="E39" s="46"/>
      <c r="F39" s="190"/>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row>
    <row r="40" spans="1:235" ht="15.95" customHeight="1" x14ac:dyDescent="0.2">
      <c r="A40" s="326" t="s">
        <v>39</v>
      </c>
      <c r="B40" s="48" t="s">
        <v>230</v>
      </c>
      <c r="C40" s="104">
        <v>1</v>
      </c>
      <c r="D40" s="48" t="s">
        <v>62</v>
      </c>
      <c r="E40" s="46"/>
      <c r="F40" s="190"/>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row>
    <row r="41" spans="1:235" ht="15.95" customHeight="1" x14ac:dyDescent="0.2">
      <c r="A41" s="326"/>
      <c r="B41" s="48"/>
      <c r="C41" s="104"/>
      <c r="D41" s="48"/>
      <c r="E41" s="46"/>
      <c r="F41" s="190"/>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row>
    <row r="42" spans="1:235" ht="15.95" customHeight="1" x14ac:dyDescent="0.2">
      <c r="A42" s="326"/>
      <c r="B42" s="141" t="s">
        <v>231</v>
      </c>
      <c r="C42" s="104"/>
      <c r="D42" s="48"/>
      <c r="E42" s="46"/>
      <c r="F42" s="190"/>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row>
    <row r="43" spans="1:235" ht="15.95" customHeight="1" x14ac:dyDescent="0.2">
      <c r="A43" s="326"/>
      <c r="B43" s="145" t="s">
        <v>232</v>
      </c>
      <c r="C43" s="104"/>
      <c r="D43" s="48"/>
      <c r="E43" s="46"/>
      <c r="F43" s="190"/>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row>
    <row r="44" spans="1:235" ht="15.95" customHeight="1" x14ac:dyDescent="0.2">
      <c r="A44" s="326"/>
      <c r="B44" s="145" t="s">
        <v>233</v>
      </c>
      <c r="C44" s="104"/>
      <c r="D44" s="48"/>
      <c r="E44" s="46"/>
      <c r="F44" s="190"/>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row>
    <row r="45" spans="1:235" ht="15.95" customHeight="1" x14ac:dyDescent="0.2">
      <c r="A45" s="326" t="s">
        <v>48</v>
      </c>
      <c r="B45" s="48" t="s">
        <v>234</v>
      </c>
      <c r="C45" s="104">
        <v>1</v>
      </c>
      <c r="D45" s="48" t="s">
        <v>62</v>
      </c>
      <c r="E45" s="46"/>
      <c r="F45" s="190"/>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row>
    <row r="46" spans="1:235" ht="15.95" customHeight="1" x14ac:dyDescent="0.2">
      <c r="A46" s="326"/>
      <c r="B46" s="48"/>
      <c r="C46" s="104"/>
      <c r="D46" s="48"/>
      <c r="E46" s="46"/>
      <c r="F46" s="190"/>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row>
    <row r="47" spans="1:235" ht="15.95" customHeight="1" x14ac:dyDescent="0.2">
      <c r="A47" s="326"/>
      <c r="B47" s="141" t="s">
        <v>235</v>
      </c>
      <c r="C47" s="104"/>
      <c r="D47" s="48"/>
      <c r="E47" s="46"/>
      <c r="F47" s="190"/>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row>
    <row r="48" spans="1:235" ht="15.95" customHeight="1" x14ac:dyDescent="0.2">
      <c r="A48" s="326" t="s">
        <v>49</v>
      </c>
      <c r="B48" s="137" t="s">
        <v>236</v>
      </c>
      <c r="C48" s="104">
        <v>1</v>
      </c>
      <c r="D48" s="48" t="s">
        <v>62</v>
      </c>
      <c r="E48" s="46"/>
      <c r="F48" s="190"/>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row>
    <row r="49" spans="1:235" ht="15.95" customHeight="1" x14ac:dyDescent="0.2">
      <c r="A49" s="326"/>
      <c r="B49" s="48"/>
      <c r="C49" s="104"/>
      <c r="D49" s="48"/>
      <c r="E49" s="46"/>
      <c r="F49" s="190"/>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row>
    <row r="50" spans="1:235" ht="15.95" customHeight="1" x14ac:dyDescent="0.2">
      <c r="A50" s="326"/>
      <c r="B50" s="141" t="s">
        <v>237</v>
      </c>
      <c r="C50" s="104"/>
      <c r="D50" s="48"/>
      <c r="E50" s="46"/>
      <c r="F50" s="190"/>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row>
    <row r="51" spans="1:235" ht="15.95" customHeight="1" x14ac:dyDescent="0.2">
      <c r="A51" s="326" t="s">
        <v>51</v>
      </c>
      <c r="B51" s="48" t="s">
        <v>238</v>
      </c>
      <c r="C51" s="104">
        <v>1</v>
      </c>
      <c r="D51" s="48" t="s">
        <v>62</v>
      </c>
      <c r="E51" s="46"/>
      <c r="F51" s="190"/>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row>
    <row r="52" spans="1:235" ht="15.95" customHeight="1" x14ac:dyDescent="0.2">
      <c r="A52" s="326"/>
      <c r="B52" s="48"/>
      <c r="C52" s="104"/>
      <c r="D52" s="48"/>
      <c r="E52" s="46"/>
      <c r="F52" s="190"/>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row>
    <row r="53" spans="1:235" ht="15.95" customHeight="1" x14ac:dyDescent="0.2">
      <c r="A53" s="119" t="s">
        <v>50</v>
      </c>
      <c r="B53" s="48" t="s">
        <v>726</v>
      </c>
      <c r="C53" s="104">
        <v>1</v>
      </c>
      <c r="D53" s="48" t="s">
        <v>62</v>
      </c>
      <c r="E53" s="105"/>
      <c r="F53" s="190"/>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row>
    <row r="54" spans="1:235" ht="15.95" customHeight="1" x14ac:dyDescent="0.2">
      <c r="A54" s="107"/>
      <c r="B54" s="66"/>
      <c r="C54" s="104"/>
      <c r="D54" s="48"/>
      <c r="E54" s="46"/>
      <c r="F54" s="190"/>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row>
    <row r="55" spans="1:235" ht="18.75" customHeight="1" x14ac:dyDescent="0.2">
      <c r="A55" s="106" t="s">
        <v>137</v>
      </c>
      <c r="B55" s="48" t="s">
        <v>873</v>
      </c>
      <c r="C55" s="48">
        <v>1</v>
      </c>
      <c r="D55" s="47" t="s">
        <v>62</v>
      </c>
      <c r="E55" s="46"/>
      <c r="F55" s="190"/>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row>
    <row r="56" spans="1:235" ht="15.95" customHeight="1" x14ac:dyDescent="0.2">
      <c r="A56" s="107"/>
      <c r="B56" s="48"/>
      <c r="C56" s="48"/>
      <c r="D56" s="48"/>
      <c r="E56" s="46"/>
      <c r="F56" s="190"/>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row>
    <row r="57" spans="1:235" ht="15.95" customHeight="1" x14ac:dyDescent="0.2">
      <c r="A57" s="116"/>
      <c r="B57" s="53"/>
      <c r="C57" s="48"/>
      <c r="D57" s="53"/>
      <c r="E57" s="46"/>
      <c r="F57" s="190"/>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row>
    <row r="58" spans="1:235" ht="15.95" customHeight="1" x14ac:dyDescent="0.2">
      <c r="A58" s="107"/>
      <c r="B58" s="48"/>
      <c r="C58" s="48"/>
      <c r="D58" s="48"/>
      <c r="E58" s="46"/>
      <c r="F58" s="190"/>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row>
    <row r="59" spans="1:235" ht="15.95" customHeight="1" x14ac:dyDescent="0.2">
      <c r="A59" s="338"/>
      <c r="B59" s="110"/>
      <c r="C59" s="56"/>
      <c r="D59" s="110"/>
      <c r="E59" s="55"/>
      <c r="F59" s="339"/>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row>
    <row r="60" spans="1:235" ht="17.100000000000001" customHeight="1" x14ac:dyDescent="0.2">
      <c r="A60" s="340"/>
      <c r="B60" s="341" t="s">
        <v>1065</v>
      </c>
      <c r="C60" s="342">
        <v>1</v>
      </c>
      <c r="D60" s="341"/>
      <c r="E60" s="343" t="s">
        <v>730</v>
      </c>
      <c r="F60" s="7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row>
    <row r="61" spans="1:235" ht="29.25"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row>
    <row r="62" spans="1:235" ht="29.25"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row>
    <row r="63" spans="1:235"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row>
    <row r="64" spans="1:235" ht="16.5" customHeight="1" x14ac:dyDescent="0.25">
      <c r="A64" s="81" t="s">
        <v>44</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row>
    <row r="65" spans="1:235" ht="15" customHeight="1" x14ac:dyDescent="0.2">
      <c r="A65" s="334" t="s">
        <v>1</v>
      </c>
      <c r="B65" s="335" t="s">
        <v>23</v>
      </c>
      <c r="C65" s="336" t="s">
        <v>24</v>
      </c>
      <c r="D65" s="336" t="s">
        <v>25</v>
      </c>
      <c r="E65" s="336" t="s">
        <v>26</v>
      </c>
      <c r="F65" s="337"/>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row>
    <row r="66" spans="1:235" ht="8.1" customHeight="1" x14ac:dyDescent="0.2">
      <c r="A66" s="97"/>
      <c r="B66" s="70"/>
      <c r="C66" s="71"/>
      <c r="D66" s="71"/>
      <c r="E66" s="71"/>
      <c r="F66" s="330"/>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row>
    <row r="67" spans="1:235" ht="15.95" customHeight="1" x14ac:dyDescent="0.2">
      <c r="A67" s="84"/>
      <c r="B67" s="5" t="s">
        <v>5</v>
      </c>
      <c r="C67" s="4"/>
      <c r="D67" s="4"/>
      <c r="E67" s="6"/>
      <c r="F67" s="291"/>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row>
    <row r="68" spans="1:235" ht="15.95" customHeight="1" x14ac:dyDescent="0.2">
      <c r="A68" s="84"/>
      <c r="B68" s="139" t="s">
        <v>594</v>
      </c>
      <c r="C68" s="8"/>
      <c r="D68" s="4"/>
      <c r="E68" s="6"/>
      <c r="F68" s="291"/>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row>
    <row r="69" spans="1:235" ht="15.95" customHeight="1" x14ac:dyDescent="0.2">
      <c r="A69" s="107" t="s">
        <v>28</v>
      </c>
      <c r="B69" s="48" t="s">
        <v>596</v>
      </c>
      <c r="C69" s="104">
        <f>ROUND(((8.2*2.2)+(4.8*6.2)+(1*1)+(2.8*6)),0)</f>
        <v>66</v>
      </c>
      <c r="D69" s="48" t="s">
        <v>31</v>
      </c>
      <c r="E69" s="46"/>
      <c r="F69" s="292"/>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row>
    <row r="70" spans="1:235" ht="15.95" customHeight="1" x14ac:dyDescent="0.2">
      <c r="A70" s="107"/>
      <c r="B70" s="48"/>
      <c r="C70" s="104"/>
      <c r="D70" s="48"/>
      <c r="E70" s="46"/>
      <c r="F70" s="292"/>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row>
    <row r="71" spans="1:235" ht="15.95" customHeight="1" x14ac:dyDescent="0.2">
      <c r="A71" s="107" t="s">
        <v>30</v>
      </c>
      <c r="B71" s="48" t="s">
        <v>1000</v>
      </c>
      <c r="C71" s="104">
        <f>C69</f>
        <v>66</v>
      </c>
      <c r="D71" s="48" t="s">
        <v>31</v>
      </c>
      <c r="E71" s="46"/>
      <c r="F71" s="291"/>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row>
    <row r="72" spans="1:235" ht="15.95" customHeight="1" x14ac:dyDescent="0.2">
      <c r="A72" s="107"/>
      <c r="B72" s="48"/>
      <c r="C72" s="104"/>
      <c r="D72" s="48"/>
      <c r="E72" s="46"/>
      <c r="F72" s="291"/>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row>
    <row r="73" spans="1:235" ht="15.95" customHeight="1" x14ac:dyDescent="0.2">
      <c r="A73" s="107" t="s">
        <v>32</v>
      </c>
      <c r="B73" s="48" t="s">
        <v>597</v>
      </c>
      <c r="C73" s="104">
        <f>C69</f>
        <v>66</v>
      </c>
      <c r="D73" s="48" t="s">
        <v>31</v>
      </c>
      <c r="E73" s="46"/>
      <c r="F73" s="292"/>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row>
    <row r="74" spans="1:235" ht="15.95" customHeight="1" x14ac:dyDescent="0.2">
      <c r="A74" s="107"/>
      <c r="B74" s="48"/>
      <c r="C74" s="104"/>
      <c r="D74" s="48"/>
      <c r="E74" s="46"/>
      <c r="F74" s="292"/>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row>
    <row r="75" spans="1:235" ht="15.95" customHeight="1" x14ac:dyDescent="0.2">
      <c r="A75" s="107" t="s">
        <v>33</v>
      </c>
      <c r="B75" s="48" t="s">
        <v>598</v>
      </c>
      <c r="C75" s="104">
        <f>C69*2</f>
        <v>132</v>
      </c>
      <c r="D75" s="48" t="s">
        <v>31</v>
      </c>
      <c r="E75" s="4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row>
    <row r="76" spans="1:235" ht="15.95" customHeight="1" x14ac:dyDescent="0.2">
      <c r="A76" s="107"/>
      <c r="B76" s="48"/>
      <c r="C76" s="104"/>
      <c r="D76" s="48"/>
      <c r="E76" s="4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row>
    <row r="77" spans="1:235" ht="15.95" customHeight="1" x14ac:dyDescent="0.2">
      <c r="A77" s="106" t="s">
        <v>34</v>
      </c>
      <c r="B77" s="48" t="s">
        <v>1001</v>
      </c>
      <c r="C77" s="104">
        <v>1</v>
      </c>
      <c r="D77" s="48" t="s">
        <v>40</v>
      </c>
      <c r="E77" s="46"/>
      <c r="F77" s="292"/>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row>
    <row r="78" spans="1:235" ht="15.95" customHeight="1" x14ac:dyDescent="0.2">
      <c r="A78" s="84"/>
      <c r="B78" s="7"/>
      <c r="C78" s="8"/>
      <c r="D78" s="4"/>
      <c r="E78" s="6"/>
      <c r="F78" s="291"/>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row>
    <row r="79" spans="1:235" ht="15.95" customHeight="1" x14ac:dyDescent="0.2">
      <c r="A79" s="87"/>
      <c r="B79" s="64"/>
      <c r="C79" s="8"/>
      <c r="D79" s="42"/>
      <c r="E79" s="43"/>
      <c r="F79" s="291"/>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row>
    <row r="80" spans="1:235" ht="15.95" customHeight="1" x14ac:dyDescent="0.2">
      <c r="A80" s="84"/>
      <c r="B80" s="4"/>
      <c r="C80" s="8"/>
      <c r="D80" s="4"/>
      <c r="E80" s="6"/>
      <c r="F80" s="291"/>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row>
    <row r="81" spans="1:235" ht="15.95" customHeight="1" x14ac:dyDescent="0.2">
      <c r="A81" s="84"/>
      <c r="B81" s="4"/>
      <c r="C81" s="4"/>
      <c r="D81" s="4"/>
      <c r="E81" s="6"/>
      <c r="F81" s="291"/>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row>
    <row r="82" spans="1:235" ht="15.95" customHeight="1" x14ac:dyDescent="0.2">
      <c r="A82" s="86"/>
      <c r="B82" s="42"/>
      <c r="C82" s="4"/>
      <c r="D82" s="42"/>
      <c r="E82" s="4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row>
    <row r="83" spans="1:235" ht="15.95" customHeight="1" x14ac:dyDescent="0.2">
      <c r="A83" s="84"/>
      <c r="B83" s="42"/>
      <c r="C83" s="4"/>
      <c r="D83" s="42"/>
      <c r="E83" s="46"/>
      <c r="F83" s="290"/>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row>
    <row r="84" spans="1:235" ht="15.95" customHeight="1" x14ac:dyDescent="0.2">
      <c r="A84" s="86"/>
      <c r="B84" s="42"/>
      <c r="C84" s="4"/>
      <c r="D84" s="42"/>
      <c r="E84" s="46"/>
      <c r="F84" s="291"/>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row>
    <row r="85" spans="1:235" ht="15.95" customHeight="1" x14ac:dyDescent="0.2">
      <c r="A85" s="84"/>
      <c r="B85" s="42"/>
      <c r="C85" s="4"/>
      <c r="D85" s="42"/>
      <c r="E85" s="46"/>
      <c r="F85" s="290"/>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row>
    <row r="86" spans="1:235" ht="15.95" customHeight="1" x14ac:dyDescent="0.2">
      <c r="A86" s="85"/>
      <c r="B86" s="41"/>
      <c r="C86" s="8"/>
      <c r="D86" s="41"/>
      <c r="E86" s="46"/>
      <c r="F86" s="291"/>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row>
    <row r="87" spans="1:235" ht="15.95" customHeight="1" x14ac:dyDescent="0.2">
      <c r="A87" s="88"/>
      <c r="B87" s="42"/>
      <c r="C87" s="4"/>
      <c r="D87" s="42"/>
      <c r="E87" s="46"/>
      <c r="F87" s="290"/>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row>
    <row r="88" spans="1:235" ht="15" x14ac:dyDescent="0.2">
      <c r="A88" s="84"/>
      <c r="B88" s="63"/>
      <c r="C88" s="4"/>
      <c r="D88" s="9"/>
      <c r="E88" s="46"/>
      <c r="F88" s="290"/>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row>
    <row r="89" spans="1:235" ht="15.95" customHeight="1" x14ac:dyDescent="0.2">
      <c r="A89" s="88"/>
      <c r="B89" s="4"/>
      <c r="C89" s="4"/>
      <c r="D89" s="4"/>
      <c r="E89" s="46"/>
      <c r="F89" s="290"/>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row>
    <row r="90" spans="1:235" ht="15.95" customHeight="1" x14ac:dyDescent="0.2">
      <c r="A90" s="85"/>
      <c r="B90" s="42"/>
      <c r="C90" s="4"/>
      <c r="D90" s="42"/>
      <c r="E90" s="46"/>
      <c r="F90" s="290"/>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row>
    <row r="91" spans="1:235" ht="15.95" customHeight="1" x14ac:dyDescent="0.2">
      <c r="A91" s="88"/>
      <c r="B91" s="41"/>
      <c r="C91" s="4"/>
      <c r="D91" s="41"/>
      <c r="E91" s="46"/>
      <c r="F91" s="290"/>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row>
    <row r="92" spans="1:235" ht="15.95" customHeight="1" x14ac:dyDescent="0.2">
      <c r="A92" s="85"/>
      <c r="B92" s="42"/>
      <c r="C92" s="4"/>
      <c r="D92" s="42"/>
      <c r="E92" s="46"/>
      <c r="F92" s="290"/>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row>
    <row r="93" spans="1:235" ht="15.95" customHeight="1" x14ac:dyDescent="0.2">
      <c r="A93" s="88"/>
      <c r="B93" s="9"/>
      <c r="C93" s="4"/>
      <c r="D93" s="9"/>
      <c r="E93" s="46"/>
      <c r="F93" s="290"/>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row>
    <row r="94" spans="1:235" ht="15.95" customHeight="1" x14ac:dyDescent="0.2">
      <c r="A94" s="85"/>
      <c r="B94" s="42"/>
      <c r="C94" s="4"/>
      <c r="D94" s="42"/>
      <c r="E94" s="46"/>
      <c r="F94" s="290"/>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row>
    <row r="95" spans="1:235" ht="15.95" customHeight="1" x14ac:dyDescent="0.2">
      <c r="A95" s="88"/>
      <c r="B95" s="9"/>
      <c r="C95" s="4"/>
      <c r="D95" s="9"/>
      <c r="E95" s="46"/>
      <c r="F95" s="290"/>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row>
    <row r="96" spans="1:235" ht="15.95" customHeight="1" x14ac:dyDescent="0.2">
      <c r="A96" s="88"/>
      <c r="B96" s="9"/>
      <c r="C96" s="4"/>
      <c r="D96" s="9"/>
      <c r="E96" s="46"/>
      <c r="F96" s="290"/>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row>
    <row r="97" spans="1:235" ht="15.95" customHeight="1" x14ac:dyDescent="0.2">
      <c r="A97" s="89"/>
      <c r="B97" s="54"/>
      <c r="C97" s="39"/>
      <c r="D97" s="54"/>
      <c r="E97" s="55"/>
      <c r="F97" s="293"/>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row>
    <row r="98" spans="1:235" ht="15.95" customHeight="1" x14ac:dyDescent="0.2">
      <c r="A98" s="89"/>
      <c r="B98" s="54"/>
      <c r="C98" s="39"/>
      <c r="D98" s="54"/>
      <c r="E98" s="55"/>
      <c r="F98" s="293"/>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row>
    <row r="99" spans="1:235" ht="15.95" customHeight="1" x14ac:dyDescent="0.2">
      <c r="A99" s="89"/>
      <c r="B99" s="54"/>
      <c r="C99" s="39"/>
      <c r="D99" s="54"/>
      <c r="E99" s="55"/>
      <c r="F99" s="293"/>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row>
    <row r="100" spans="1:235" ht="15.95" customHeight="1" x14ac:dyDescent="0.2">
      <c r="A100" s="89"/>
      <c r="B100" s="54"/>
      <c r="C100" s="39"/>
      <c r="D100" s="54"/>
      <c r="E100" s="55"/>
      <c r="F100" s="293"/>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row>
    <row r="101" spans="1:235" ht="15.95" customHeight="1" x14ac:dyDescent="0.2">
      <c r="A101" s="89"/>
      <c r="B101" s="54"/>
      <c r="C101" s="39"/>
      <c r="D101" s="54"/>
      <c r="E101" s="55"/>
      <c r="F101" s="293"/>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row>
    <row r="102" spans="1:235" ht="15.95" customHeight="1" x14ac:dyDescent="0.2">
      <c r="A102" s="89"/>
      <c r="B102" s="54"/>
      <c r="C102" s="39"/>
      <c r="D102" s="54"/>
      <c r="E102" s="55"/>
      <c r="F102" s="293"/>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row>
    <row r="103" spans="1:235" ht="15.95" customHeight="1" x14ac:dyDescent="0.2">
      <c r="A103" s="89"/>
      <c r="B103" s="54"/>
      <c r="C103" s="39"/>
      <c r="D103" s="54"/>
      <c r="E103" s="55"/>
      <c r="F103" s="293"/>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row>
    <row r="104" spans="1:235" ht="15.95" customHeight="1" x14ac:dyDescent="0.2">
      <c r="A104" s="89"/>
      <c r="B104" s="54"/>
      <c r="C104" s="39"/>
      <c r="D104" s="54"/>
      <c r="E104" s="55"/>
      <c r="F104" s="293"/>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row>
    <row r="105" spans="1:235" ht="15.95" customHeight="1" x14ac:dyDescent="0.2">
      <c r="A105" s="89"/>
      <c r="B105" s="54"/>
      <c r="C105" s="39"/>
      <c r="D105" s="54"/>
      <c r="E105" s="55"/>
      <c r="F105" s="293"/>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row>
    <row r="106" spans="1:235" ht="15.95" customHeight="1" x14ac:dyDescent="0.2">
      <c r="A106" s="89"/>
      <c r="B106" s="54"/>
      <c r="C106" s="39"/>
      <c r="D106" s="54"/>
      <c r="E106" s="55"/>
      <c r="F106" s="293"/>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row>
    <row r="107" spans="1:235" ht="15.95" customHeight="1" x14ac:dyDescent="0.2">
      <c r="A107" s="89"/>
      <c r="B107" s="54"/>
      <c r="C107" s="39"/>
      <c r="D107" s="54"/>
      <c r="E107" s="55"/>
      <c r="F107" s="293"/>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row>
    <row r="108" spans="1:235" ht="15.95" customHeight="1" x14ac:dyDescent="0.2">
      <c r="A108" s="89"/>
      <c r="B108" s="54"/>
      <c r="C108" s="39"/>
      <c r="D108" s="54"/>
      <c r="E108" s="55"/>
      <c r="F108" s="293"/>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row>
    <row r="109" spans="1:235" ht="15.95" customHeight="1" x14ac:dyDescent="0.2">
      <c r="A109" s="89"/>
      <c r="B109" s="54"/>
      <c r="C109" s="39"/>
      <c r="D109" s="54"/>
      <c r="E109" s="55"/>
      <c r="F109" s="293"/>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row>
    <row r="110" spans="1:235" ht="15.95" customHeight="1" x14ac:dyDescent="0.2">
      <c r="A110" s="89"/>
      <c r="B110" s="54"/>
      <c r="C110" s="39"/>
      <c r="D110" s="54"/>
      <c r="E110" s="55"/>
      <c r="F110" s="293"/>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row>
    <row r="111" spans="1:235" ht="15.95" customHeight="1" x14ac:dyDescent="0.2">
      <c r="A111" s="89"/>
      <c r="B111" s="54"/>
      <c r="C111" s="39"/>
      <c r="D111" s="54"/>
      <c r="E111" s="55"/>
      <c r="F111" s="293"/>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row>
    <row r="112" spans="1:235" ht="15.95" customHeight="1" x14ac:dyDescent="0.2">
      <c r="A112" s="89"/>
      <c r="B112" s="54"/>
      <c r="C112" s="39"/>
      <c r="D112" s="54"/>
      <c r="E112" s="55"/>
      <c r="F112" s="293"/>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row>
    <row r="113" spans="1:235" ht="15.95" customHeight="1" x14ac:dyDescent="0.2">
      <c r="A113" s="89"/>
      <c r="B113" s="54"/>
      <c r="C113" s="39"/>
      <c r="D113" s="54"/>
      <c r="E113" s="55"/>
      <c r="F113" s="293"/>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row>
    <row r="114" spans="1:235" ht="15.95" customHeight="1" x14ac:dyDescent="0.2">
      <c r="A114" s="89"/>
      <c r="B114" s="54"/>
      <c r="C114" s="39"/>
      <c r="D114" s="54"/>
      <c r="E114" s="55"/>
      <c r="F114" s="293"/>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row>
    <row r="115" spans="1:235" ht="15.95" customHeight="1" x14ac:dyDescent="0.2">
      <c r="A115" s="89"/>
      <c r="B115" s="54"/>
      <c r="C115" s="39"/>
      <c r="D115" s="54"/>
      <c r="E115" s="55"/>
      <c r="F115" s="293"/>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row>
    <row r="116" spans="1:235" ht="15.95" customHeight="1" x14ac:dyDescent="0.2">
      <c r="A116" s="89"/>
      <c r="B116" s="54"/>
      <c r="C116" s="39"/>
      <c r="D116" s="54"/>
      <c r="E116" s="55"/>
      <c r="F116" s="293"/>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row>
    <row r="117" spans="1:235" ht="15.95" customHeight="1" x14ac:dyDescent="0.2">
      <c r="A117" s="89"/>
      <c r="B117" s="54"/>
      <c r="C117" s="39"/>
      <c r="D117" s="54"/>
      <c r="E117" s="55"/>
      <c r="F117" s="293"/>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row>
    <row r="118" spans="1:235" ht="15.95" customHeight="1" x14ac:dyDescent="0.2">
      <c r="A118" s="89"/>
      <c r="B118" s="54"/>
      <c r="C118" s="39"/>
      <c r="D118" s="54"/>
      <c r="E118" s="55"/>
      <c r="F118" s="293"/>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row>
    <row r="119" spans="1:235" ht="16.5" customHeight="1" x14ac:dyDescent="0.2">
      <c r="A119" s="344"/>
      <c r="B119" s="39"/>
      <c r="C119" s="39"/>
      <c r="D119" s="39"/>
      <c r="E119" s="39"/>
      <c r="F119" s="293"/>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row>
    <row r="120" spans="1:235" ht="17.100000000000001" customHeight="1" x14ac:dyDescent="0.2">
      <c r="A120" s="340"/>
      <c r="B120" s="341" t="str">
        <f>$B$60</f>
        <v>Page 2/</v>
      </c>
      <c r="C120" s="342">
        <f>C60+1</f>
        <v>2</v>
      </c>
      <c r="D120" s="341"/>
      <c r="E120" s="343" t="s">
        <v>730</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row>
    <row r="121" spans="1:235" ht="29.25" customHeight="1" x14ac:dyDescent="0.35">
      <c r="A121" s="78" t="str">
        <f>'Group Element 3 Internal Finish'!A1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row>
    <row r="122" spans="1:235" ht="29.25" customHeight="1" x14ac:dyDescent="0.35">
      <c r="A122" s="79" t="str">
        <f>'Group Element 3 Internal Finish'!A2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row>
    <row r="123" spans="1:235"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row>
    <row r="124" spans="1:235" ht="16.5" customHeight="1" x14ac:dyDescent="0.25">
      <c r="A124" s="345" t="s">
        <v>44</v>
      </c>
      <c r="B124" s="346"/>
      <c r="C124" s="346"/>
      <c r="D124" s="346"/>
      <c r="E124" s="346"/>
      <c r="F124" s="34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row>
    <row r="125" spans="1:235" ht="15" customHeight="1" x14ac:dyDescent="0.2">
      <c r="A125" s="350" t="s">
        <v>1</v>
      </c>
      <c r="B125" s="351" t="s">
        <v>23</v>
      </c>
      <c r="C125" s="352" t="s">
        <v>24</v>
      </c>
      <c r="D125" s="352" t="s">
        <v>25</v>
      </c>
      <c r="E125" s="352" t="s">
        <v>26</v>
      </c>
      <c r="F125" s="353"/>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row>
    <row r="126" spans="1:235" ht="8.1" customHeight="1" x14ac:dyDescent="0.2">
      <c r="A126" s="97"/>
      <c r="B126" s="70"/>
      <c r="C126" s="71"/>
      <c r="D126" s="71"/>
      <c r="E126" s="71"/>
      <c r="F126" s="330"/>
    </row>
    <row r="127" spans="1:235" ht="15.95" customHeight="1" x14ac:dyDescent="0.2">
      <c r="A127" s="84"/>
      <c r="B127" s="5" t="s">
        <v>6</v>
      </c>
      <c r="C127" s="4"/>
      <c r="D127" s="4"/>
      <c r="E127" s="6"/>
      <c r="F127" s="190"/>
    </row>
    <row r="128" spans="1:235" ht="15.95" customHeight="1" x14ac:dyDescent="0.2">
      <c r="A128" s="84"/>
      <c r="B128" s="378" t="s">
        <v>69</v>
      </c>
      <c r="C128" s="8"/>
      <c r="D128" s="4"/>
      <c r="E128" s="6"/>
      <c r="F128" s="190"/>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row>
    <row r="129" spans="1:235" ht="15.95" customHeight="1" x14ac:dyDescent="0.2">
      <c r="A129" s="84"/>
      <c r="B129" s="379" t="s">
        <v>241</v>
      </c>
      <c r="C129" s="8"/>
      <c r="D129" s="4"/>
      <c r="E129" s="6"/>
      <c r="F129" s="190"/>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row>
    <row r="130" spans="1:235" ht="15.95" customHeight="1" x14ac:dyDescent="0.2">
      <c r="A130" s="84" t="s">
        <v>28</v>
      </c>
      <c r="B130" s="4" t="s">
        <v>242</v>
      </c>
      <c r="C130" s="8">
        <v>9</v>
      </c>
      <c r="D130" s="4" t="s">
        <v>45</v>
      </c>
      <c r="E130" s="6"/>
      <c r="F130" s="190"/>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row>
    <row r="131" spans="1:235" ht="15.95" customHeight="1" x14ac:dyDescent="0.2">
      <c r="A131" s="84"/>
      <c r="B131" s="4"/>
      <c r="C131" s="8"/>
      <c r="D131" s="4"/>
      <c r="E131" s="6"/>
      <c r="F131" s="190"/>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row>
    <row r="132" spans="1:235" ht="15.95" customHeight="1" x14ac:dyDescent="0.2">
      <c r="A132" s="84" t="s">
        <v>30</v>
      </c>
      <c r="B132" s="4" t="s">
        <v>1002</v>
      </c>
      <c r="C132" s="8">
        <v>1</v>
      </c>
      <c r="D132" s="4" t="s">
        <v>62</v>
      </c>
      <c r="E132" s="6"/>
      <c r="F132" s="190"/>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row>
    <row r="133" spans="1:235" ht="15.95" customHeight="1" x14ac:dyDescent="0.2">
      <c r="A133" s="84"/>
      <c r="B133" s="4"/>
      <c r="C133" s="8"/>
      <c r="D133" s="4"/>
      <c r="E133" s="6"/>
      <c r="F133" s="190"/>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row>
    <row r="134" spans="1:235" ht="15.95" customHeight="1" x14ac:dyDescent="0.2">
      <c r="A134" s="84" t="s">
        <v>32</v>
      </c>
      <c r="B134" s="4" t="s">
        <v>243</v>
      </c>
      <c r="C134" s="8">
        <v>4</v>
      </c>
      <c r="D134" s="4" t="s">
        <v>45</v>
      </c>
      <c r="E134" s="6"/>
      <c r="F134" s="190"/>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row>
    <row r="135" spans="1:235" ht="15.95" customHeight="1" x14ac:dyDescent="0.2">
      <c r="A135" s="84"/>
      <c r="B135" s="4"/>
      <c r="C135" s="8"/>
      <c r="D135" s="4"/>
      <c r="E135" s="6"/>
      <c r="F135" s="190"/>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row>
    <row r="136" spans="1:235" ht="15.95" customHeight="1" x14ac:dyDescent="0.2">
      <c r="A136" s="84" t="s">
        <v>33</v>
      </c>
      <c r="B136" s="4" t="s">
        <v>244</v>
      </c>
      <c r="C136" s="8">
        <f>ROUND((8.6/0.4+1*5+(8.4/0.4+1*2)),0)</f>
        <v>50</v>
      </c>
      <c r="D136" s="4" t="s">
        <v>45</v>
      </c>
      <c r="E136" s="6"/>
      <c r="F136" s="190"/>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row>
    <row r="137" spans="1:235" ht="15.95" customHeight="1" x14ac:dyDescent="0.2">
      <c r="A137" s="84"/>
      <c r="B137" s="4"/>
      <c r="C137" s="8"/>
      <c r="D137" s="4"/>
      <c r="E137" s="6"/>
      <c r="F137" s="190"/>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row>
    <row r="138" spans="1:235" ht="15.95" customHeight="1" x14ac:dyDescent="0.2">
      <c r="A138" s="84" t="s">
        <v>34</v>
      </c>
      <c r="B138" s="4" t="s">
        <v>1003</v>
      </c>
      <c r="C138" s="8">
        <v>2</v>
      </c>
      <c r="D138" s="4" t="s">
        <v>46</v>
      </c>
      <c r="E138" s="6"/>
      <c r="F138" s="190"/>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row>
    <row r="139" spans="1:235" ht="15.95" customHeight="1" x14ac:dyDescent="0.2">
      <c r="A139" s="84"/>
      <c r="B139" s="4"/>
      <c r="C139" s="8"/>
      <c r="D139" s="4"/>
      <c r="E139" s="6"/>
      <c r="F139" s="190"/>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row>
    <row r="140" spans="1:235" ht="15.95" customHeight="1" x14ac:dyDescent="0.2">
      <c r="A140" s="84" t="s">
        <v>35</v>
      </c>
      <c r="B140" s="4" t="s">
        <v>266</v>
      </c>
      <c r="C140" s="8">
        <f>ROUND((3/0.4+1*4.5),0)</f>
        <v>12</v>
      </c>
      <c r="D140" s="4" t="s">
        <v>45</v>
      </c>
      <c r="E140" s="6"/>
      <c r="F140" s="190"/>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row>
    <row r="141" spans="1:235" ht="15.95" customHeight="1" x14ac:dyDescent="0.2">
      <c r="A141" s="84"/>
      <c r="B141" s="4"/>
      <c r="C141" s="8"/>
      <c r="D141" s="4"/>
      <c r="E141" s="6"/>
      <c r="F141" s="190"/>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row>
    <row r="142" spans="1:235" ht="15.95" customHeight="1" x14ac:dyDescent="0.2">
      <c r="A142" s="84" t="s">
        <v>47</v>
      </c>
      <c r="B142" s="4" t="s">
        <v>265</v>
      </c>
      <c r="C142" s="8">
        <f>ROUND((3/0.4+1*4.5),0)</f>
        <v>12</v>
      </c>
      <c r="D142" s="4" t="s">
        <v>45</v>
      </c>
      <c r="E142" s="6"/>
      <c r="F142" s="190"/>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row>
    <row r="143" spans="1:235" ht="15.95" customHeight="1" x14ac:dyDescent="0.2">
      <c r="A143" s="84"/>
      <c r="B143" s="4"/>
      <c r="C143" s="8"/>
      <c r="D143" s="4"/>
      <c r="E143" s="6"/>
      <c r="F143" s="190"/>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row>
    <row r="144" spans="1:235" ht="15.95" customHeight="1" x14ac:dyDescent="0.2">
      <c r="A144" s="84" t="s">
        <v>36</v>
      </c>
      <c r="B144" s="4" t="s">
        <v>264</v>
      </c>
      <c r="C144" s="8">
        <f>ROUND((3/0.4+1*2),0)</f>
        <v>10</v>
      </c>
      <c r="D144" s="4" t="s">
        <v>46</v>
      </c>
      <c r="E144" s="6"/>
      <c r="F144" s="190"/>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row>
    <row r="145" spans="1:235" ht="15.95" customHeight="1" x14ac:dyDescent="0.2">
      <c r="A145" s="84"/>
      <c r="B145" s="4"/>
      <c r="C145" s="8"/>
      <c r="D145" s="4"/>
      <c r="E145" s="6"/>
      <c r="F145" s="190"/>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row>
    <row r="146" spans="1:235" ht="15.95" customHeight="1" x14ac:dyDescent="0.2">
      <c r="A146" s="84" t="s">
        <v>37</v>
      </c>
      <c r="B146" s="4" t="s">
        <v>268</v>
      </c>
      <c r="C146" s="8">
        <v>1</v>
      </c>
      <c r="D146" s="4" t="s">
        <v>62</v>
      </c>
      <c r="E146" s="6"/>
      <c r="F146" s="190"/>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row>
    <row r="147" spans="1:235" ht="15.95" customHeight="1" x14ac:dyDescent="0.2">
      <c r="A147" s="84"/>
      <c r="B147" s="4"/>
      <c r="C147" s="8"/>
      <c r="D147" s="4"/>
      <c r="E147" s="6"/>
      <c r="F147" s="190"/>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row>
    <row r="148" spans="1:235" ht="15.95" customHeight="1" x14ac:dyDescent="0.2">
      <c r="A148" s="84" t="s">
        <v>38</v>
      </c>
      <c r="B148" s="4" t="s">
        <v>1004</v>
      </c>
      <c r="C148" s="8">
        <v>1</v>
      </c>
      <c r="D148" s="4" t="s">
        <v>62</v>
      </c>
      <c r="E148" s="6"/>
      <c r="F148" s="190"/>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row>
    <row r="149" spans="1:235" ht="15.95" customHeight="1" x14ac:dyDescent="0.2">
      <c r="A149" s="84"/>
      <c r="B149" s="4"/>
      <c r="C149" s="8"/>
      <c r="D149" s="4"/>
      <c r="E149" s="6"/>
      <c r="F149" s="190"/>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row>
    <row r="150" spans="1:235" ht="15.95" customHeight="1" x14ac:dyDescent="0.2">
      <c r="A150" s="84" t="s">
        <v>39</v>
      </c>
      <c r="B150" s="4" t="s">
        <v>245</v>
      </c>
      <c r="C150" s="8">
        <v>1</v>
      </c>
      <c r="D150" s="4" t="s">
        <v>62</v>
      </c>
      <c r="E150" s="6"/>
      <c r="F150" s="190"/>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row>
    <row r="151" spans="1:235" ht="15.95" customHeight="1" x14ac:dyDescent="0.2">
      <c r="A151" s="84"/>
      <c r="B151" s="4"/>
      <c r="C151" s="8"/>
      <c r="D151" s="4"/>
      <c r="E151" s="6"/>
      <c r="F151" s="190"/>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row>
    <row r="152" spans="1:235" ht="15.95" customHeight="1" x14ac:dyDescent="0.2">
      <c r="A152" s="84" t="s">
        <v>48</v>
      </c>
      <c r="B152" s="4" t="s">
        <v>614</v>
      </c>
      <c r="C152" s="8">
        <f>ROUND((8.6*5+(8.4*2)),0)</f>
        <v>60</v>
      </c>
      <c r="D152" s="4" t="s">
        <v>31</v>
      </c>
      <c r="E152" s="6"/>
      <c r="F152" s="190"/>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row>
    <row r="153" spans="1:235" ht="15.95" customHeight="1" x14ac:dyDescent="0.2">
      <c r="A153" s="84"/>
      <c r="B153" s="4"/>
      <c r="C153" s="8"/>
      <c r="D153" s="4"/>
      <c r="E153" s="6"/>
      <c r="F153" s="190"/>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row>
    <row r="154" spans="1:235" ht="15.95" customHeight="1" x14ac:dyDescent="0.2">
      <c r="A154" s="84" t="s">
        <v>49</v>
      </c>
      <c r="B154" s="4" t="s">
        <v>246</v>
      </c>
      <c r="C154" s="8">
        <v>1</v>
      </c>
      <c r="D154" s="4" t="s">
        <v>40</v>
      </c>
      <c r="E154" s="6"/>
      <c r="F154" s="190"/>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row>
    <row r="155" spans="1:235" ht="15.95" customHeight="1" x14ac:dyDescent="0.2">
      <c r="A155" s="84"/>
      <c r="B155" s="4"/>
      <c r="C155" s="8"/>
      <c r="D155" s="4"/>
      <c r="E155" s="6"/>
      <c r="F155" s="190"/>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row>
    <row r="156" spans="1:235" ht="15.95" customHeight="1" x14ac:dyDescent="0.2">
      <c r="A156" s="84" t="s">
        <v>51</v>
      </c>
      <c r="B156" s="4" t="s">
        <v>1005</v>
      </c>
      <c r="C156" s="8">
        <v>2</v>
      </c>
      <c r="D156" s="4" t="s">
        <v>45</v>
      </c>
      <c r="E156" s="6"/>
      <c r="F156" s="190"/>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row>
    <row r="157" spans="1:235" ht="15.95" customHeight="1" x14ac:dyDescent="0.2">
      <c r="A157" s="84"/>
      <c r="B157" s="4"/>
      <c r="C157" s="8"/>
      <c r="D157" s="4"/>
      <c r="E157" s="6"/>
      <c r="F157" s="190"/>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row>
    <row r="158" spans="1:235" ht="15.95" customHeight="1" x14ac:dyDescent="0.2">
      <c r="A158" s="84" t="s">
        <v>50</v>
      </c>
      <c r="B158" s="4" t="s">
        <v>267</v>
      </c>
      <c r="C158" s="8">
        <v>1</v>
      </c>
      <c r="D158" s="4" t="s">
        <v>45</v>
      </c>
      <c r="E158" s="6"/>
      <c r="F158" s="190"/>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row>
    <row r="159" spans="1:235" ht="15.95" customHeight="1" x14ac:dyDescent="0.2">
      <c r="A159" s="84"/>
      <c r="B159" s="4"/>
      <c r="C159" s="8"/>
      <c r="D159" s="4"/>
      <c r="E159" s="6"/>
      <c r="F159" s="190"/>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row>
    <row r="160" spans="1:235" ht="15.95" customHeight="1" x14ac:dyDescent="0.2">
      <c r="A160" s="84" t="s">
        <v>137</v>
      </c>
      <c r="B160" s="4" t="s">
        <v>1006</v>
      </c>
      <c r="C160" s="8">
        <f>ROUND((8.6*5+(8.4*2)),0)</f>
        <v>60</v>
      </c>
      <c r="D160" s="4" t="s">
        <v>31</v>
      </c>
      <c r="E160" s="6"/>
      <c r="F160" s="190"/>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row>
    <row r="161" spans="1:235" ht="15.95" customHeight="1" x14ac:dyDescent="0.2">
      <c r="A161" s="84"/>
      <c r="B161" s="4"/>
      <c r="C161" s="8"/>
      <c r="D161" s="4"/>
      <c r="E161" s="6"/>
      <c r="F161" s="190"/>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row>
    <row r="162" spans="1:235" ht="15.95" customHeight="1" x14ac:dyDescent="0.2">
      <c r="A162" s="84" t="s">
        <v>271</v>
      </c>
      <c r="B162" s="4" t="s">
        <v>269</v>
      </c>
      <c r="C162" s="8">
        <v>3</v>
      </c>
      <c r="D162" s="4" t="s">
        <v>45</v>
      </c>
      <c r="E162" s="6"/>
      <c r="F162" s="190"/>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row>
    <row r="163" spans="1:235" ht="15.95" customHeight="1" x14ac:dyDescent="0.2">
      <c r="A163" s="84"/>
      <c r="B163" s="4"/>
      <c r="C163" s="8"/>
      <c r="D163" s="4"/>
      <c r="E163" s="6"/>
      <c r="F163" s="190"/>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row>
    <row r="164" spans="1:235" ht="15.95" customHeight="1" x14ac:dyDescent="0.2">
      <c r="A164" s="84" t="s">
        <v>272</v>
      </c>
      <c r="B164" s="4" t="s">
        <v>273</v>
      </c>
      <c r="C164" s="8">
        <f>5</f>
        <v>5</v>
      </c>
      <c r="D164" s="4" t="s">
        <v>46</v>
      </c>
      <c r="E164" s="6"/>
      <c r="F164" s="190"/>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row>
    <row r="165" spans="1:235" ht="15.95" customHeight="1" x14ac:dyDescent="0.2">
      <c r="A165" s="84"/>
      <c r="B165" s="4"/>
      <c r="C165" s="8"/>
      <c r="D165" s="4"/>
      <c r="E165" s="6"/>
      <c r="F165" s="190"/>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row>
    <row r="166" spans="1:235" ht="15.95" customHeight="1" x14ac:dyDescent="0.2">
      <c r="A166" s="84" t="s">
        <v>175</v>
      </c>
      <c r="B166" s="4" t="s">
        <v>936</v>
      </c>
      <c r="C166" s="8">
        <f>C130+C134</f>
        <v>13</v>
      </c>
      <c r="D166" s="4" t="s">
        <v>45</v>
      </c>
      <c r="E166" s="6"/>
      <c r="F166" s="190"/>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row>
    <row r="167" spans="1:235" ht="15.95" customHeight="1" x14ac:dyDescent="0.2">
      <c r="A167" s="84"/>
      <c r="B167" s="4"/>
      <c r="C167" s="8"/>
      <c r="D167" s="4"/>
      <c r="E167" s="6"/>
      <c r="F167" s="190"/>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row>
    <row r="168" spans="1:235" ht="15.95" customHeight="1" x14ac:dyDescent="0.2">
      <c r="A168" s="84" t="s">
        <v>278</v>
      </c>
      <c r="B168" s="4" t="s">
        <v>258</v>
      </c>
      <c r="C168" s="8">
        <f>ROUND((8.2+3.8+5.4),0)</f>
        <v>17</v>
      </c>
      <c r="D168" s="4" t="s">
        <v>45</v>
      </c>
      <c r="E168" s="6"/>
      <c r="F168" s="190"/>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row>
    <row r="169" spans="1:235" ht="15.95" customHeight="1" x14ac:dyDescent="0.2">
      <c r="A169" s="84"/>
      <c r="B169" s="4"/>
      <c r="C169" s="8"/>
      <c r="D169" s="4"/>
      <c r="E169" s="6"/>
      <c r="F169" s="190"/>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row>
    <row r="170" spans="1:235" ht="15.95" customHeight="1" x14ac:dyDescent="0.2">
      <c r="A170" s="84" t="s">
        <v>279</v>
      </c>
      <c r="B170" s="4" t="s">
        <v>937</v>
      </c>
      <c r="C170" s="8">
        <f>C168</f>
        <v>17</v>
      </c>
      <c r="D170" s="4" t="s">
        <v>45</v>
      </c>
      <c r="E170" s="6"/>
      <c r="F170" s="190"/>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row>
    <row r="171" spans="1:235" ht="15.95" customHeight="1" x14ac:dyDescent="0.2">
      <c r="A171" s="84"/>
      <c r="B171" s="4"/>
      <c r="C171" s="8"/>
      <c r="D171" s="4"/>
      <c r="E171" s="6"/>
      <c r="F171" s="190"/>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row>
    <row r="172" spans="1:235" ht="15.95" customHeight="1" x14ac:dyDescent="0.2">
      <c r="A172" s="84" t="s">
        <v>287</v>
      </c>
      <c r="B172" s="4" t="s">
        <v>616</v>
      </c>
      <c r="C172" s="8">
        <f>C168</f>
        <v>17</v>
      </c>
      <c r="D172" s="4" t="s">
        <v>45</v>
      </c>
      <c r="E172" s="6"/>
      <c r="F172" s="190"/>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row>
    <row r="173" spans="1:235" ht="15.95" customHeight="1" x14ac:dyDescent="0.2">
      <c r="A173" s="84"/>
      <c r="B173" s="4"/>
      <c r="C173" s="8"/>
      <c r="D173" s="4"/>
      <c r="E173" s="6"/>
      <c r="F173" s="190"/>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row>
    <row r="174" spans="1:235" ht="15.95" customHeight="1" x14ac:dyDescent="0.2">
      <c r="A174" s="88" t="s">
        <v>288</v>
      </c>
      <c r="B174" s="4" t="s">
        <v>259</v>
      </c>
      <c r="C174" s="8">
        <f>C172</f>
        <v>17</v>
      </c>
      <c r="D174" s="4" t="s">
        <v>45</v>
      </c>
      <c r="E174" s="43"/>
      <c r="F174" s="190"/>
    </row>
    <row r="175" spans="1:235" ht="15.95" customHeight="1" x14ac:dyDescent="0.2">
      <c r="A175" s="88"/>
      <c r="B175" s="4"/>
      <c r="C175" s="8"/>
      <c r="D175" s="4"/>
      <c r="E175" s="43"/>
      <c r="F175" s="190"/>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row>
    <row r="176" spans="1:235" ht="15.95" customHeight="1" x14ac:dyDescent="0.2">
      <c r="A176" s="84" t="s">
        <v>289</v>
      </c>
      <c r="B176" s="4" t="s">
        <v>622</v>
      </c>
      <c r="C176" s="4">
        <f>ROUND((8.2+3.4+5),0)</f>
        <v>17</v>
      </c>
      <c r="D176" s="4" t="s">
        <v>45</v>
      </c>
      <c r="E176" s="6"/>
      <c r="F176" s="190"/>
    </row>
    <row r="177" spans="1:235" ht="15.95" customHeight="1" x14ac:dyDescent="0.2">
      <c r="A177" s="86"/>
      <c r="B177" s="4" t="s">
        <v>260</v>
      </c>
      <c r="C177" s="8"/>
      <c r="D177" s="42"/>
      <c r="E177" s="43"/>
      <c r="F177" s="190"/>
    </row>
    <row r="178" spans="1:235" ht="15.95" customHeight="1" x14ac:dyDescent="0.2">
      <c r="A178" s="86"/>
      <c r="B178" s="4"/>
      <c r="C178" s="8"/>
      <c r="D178" s="42"/>
      <c r="E178" s="43"/>
      <c r="F178" s="190"/>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row>
    <row r="179" spans="1:235" ht="15.95" customHeight="1" x14ac:dyDescent="0.2">
      <c r="A179" s="89" t="s">
        <v>290</v>
      </c>
      <c r="B179" s="39" t="s">
        <v>938</v>
      </c>
      <c r="C179" s="39">
        <v>10</v>
      </c>
      <c r="D179" s="39" t="s">
        <v>45</v>
      </c>
      <c r="E179" s="40"/>
      <c r="F179" s="339"/>
    </row>
    <row r="180" spans="1:235" ht="17.100000000000001" customHeight="1" x14ac:dyDescent="0.2">
      <c r="A180" s="340"/>
      <c r="B180" s="341" t="str">
        <f>$B$60</f>
        <v>Page 2/</v>
      </c>
      <c r="C180" s="342">
        <f>C120+1</f>
        <v>3</v>
      </c>
      <c r="D180" s="341"/>
      <c r="E180" s="343" t="s">
        <v>730</v>
      </c>
      <c r="F180" s="7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row>
    <row r="181" spans="1:235" ht="29.25" customHeight="1" x14ac:dyDescent="0.35">
      <c r="A181" s="78" t="str">
        <f>A1</f>
        <v>The Almonry, High Street, Battle</v>
      </c>
      <c r="B181" s="68"/>
      <c r="C181" s="68"/>
      <c r="D181" s="68"/>
      <c r="E181" s="68"/>
      <c r="F181" s="184"/>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row>
    <row r="182" spans="1:235" ht="29.25" customHeight="1" x14ac:dyDescent="0.35">
      <c r="A182" s="255" t="str">
        <f>A2</f>
        <v>Tender Pricing Schedule</v>
      </c>
      <c r="B182" s="58"/>
      <c r="C182" s="58"/>
      <c r="D182" s="58"/>
      <c r="E182" s="58"/>
      <c r="F182" s="185"/>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row>
    <row r="183" spans="1:235" ht="9.75" customHeight="1" x14ac:dyDescent="0.25">
      <c r="A183" s="80"/>
      <c r="B183" s="22"/>
      <c r="C183" s="22"/>
      <c r="D183" s="22"/>
      <c r="E183" s="22"/>
      <c r="F183" s="18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row>
    <row r="184" spans="1:235" ht="16.5" customHeight="1" x14ac:dyDescent="0.25">
      <c r="A184" s="345" t="s">
        <v>44</v>
      </c>
      <c r="B184" s="346"/>
      <c r="C184" s="346"/>
      <c r="D184" s="346"/>
      <c r="E184" s="346"/>
      <c r="F184" s="347"/>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row>
    <row r="185" spans="1:235" ht="15" customHeight="1" x14ac:dyDescent="0.2">
      <c r="A185" s="350" t="s">
        <v>1</v>
      </c>
      <c r="B185" s="351" t="s">
        <v>23</v>
      </c>
      <c r="C185" s="352" t="s">
        <v>24</v>
      </c>
      <c r="D185" s="352" t="s">
        <v>25</v>
      </c>
      <c r="E185" s="352" t="s">
        <v>26</v>
      </c>
      <c r="F185" s="353"/>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row>
    <row r="186" spans="1:235" ht="15.95" customHeight="1" x14ac:dyDescent="0.2">
      <c r="A186" s="348"/>
      <c r="B186" s="178"/>
      <c r="C186" s="178"/>
      <c r="D186" s="178"/>
      <c r="E186" s="349"/>
      <c r="F186" s="193"/>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row>
    <row r="187" spans="1:235" ht="15.95" customHeight="1" x14ac:dyDescent="0.2">
      <c r="A187" s="88" t="s">
        <v>28</v>
      </c>
      <c r="B187" s="42" t="s">
        <v>108</v>
      </c>
      <c r="C187" s="8">
        <v>2</v>
      </c>
      <c r="D187" s="42" t="s">
        <v>46</v>
      </c>
      <c r="E187" s="43"/>
      <c r="F187" s="190"/>
    </row>
    <row r="188" spans="1:235" ht="15.95" customHeight="1" x14ac:dyDescent="0.2">
      <c r="A188" s="88"/>
      <c r="B188" s="42"/>
      <c r="C188" s="8"/>
      <c r="D188" s="42"/>
      <c r="E188" s="43"/>
      <c r="F188" s="190"/>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row>
    <row r="189" spans="1:235" ht="15.95" customHeight="1" x14ac:dyDescent="0.2">
      <c r="A189" s="88" t="s">
        <v>30</v>
      </c>
      <c r="B189" s="42" t="s">
        <v>109</v>
      </c>
      <c r="C189" s="4">
        <v>15</v>
      </c>
      <c r="D189" s="42" t="s">
        <v>45</v>
      </c>
      <c r="E189" s="6"/>
      <c r="F189" s="190"/>
    </row>
    <row r="190" spans="1:235" ht="15.95" customHeight="1" x14ac:dyDescent="0.2">
      <c r="A190" s="88"/>
      <c r="B190" s="42"/>
      <c r="C190" s="4"/>
      <c r="D190" s="42"/>
      <c r="E190" s="6"/>
      <c r="F190" s="190"/>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row>
    <row r="191" spans="1:235" ht="15.95" customHeight="1" x14ac:dyDescent="0.2">
      <c r="A191" s="84" t="s">
        <v>32</v>
      </c>
      <c r="B191" s="42" t="s">
        <v>110</v>
      </c>
      <c r="C191" s="4">
        <v>1</v>
      </c>
      <c r="D191" s="4" t="s">
        <v>62</v>
      </c>
      <c r="E191" s="46"/>
      <c r="F191" s="190"/>
    </row>
    <row r="192" spans="1:235" ht="15.95" customHeight="1" x14ac:dyDescent="0.2">
      <c r="A192" s="84"/>
      <c r="B192" s="42"/>
      <c r="C192" s="4"/>
      <c r="D192" s="4"/>
      <c r="E192" s="46"/>
      <c r="F192" s="190"/>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row>
    <row r="193" spans="1:235" ht="15.95" customHeight="1" x14ac:dyDescent="0.2">
      <c r="A193" s="84" t="s">
        <v>33</v>
      </c>
      <c r="B193" s="42" t="s">
        <v>111</v>
      </c>
      <c r="C193" s="4">
        <v>1</v>
      </c>
      <c r="D193" s="4" t="s">
        <v>62</v>
      </c>
      <c r="E193" s="46"/>
      <c r="F193" s="190"/>
    </row>
    <row r="194" spans="1:235" ht="15.95" customHeight="1" x14ac:dyDescent="0.2">
      <c r="A194" s="85"/>
      <c r="B194" s="42"/>
      <c r="C194" s="4"/>
      <c r="D194" s="4"/>
      <c r="E194" s="46"/>
      <c r="F194" s="190"/>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row>
    <row r="195" spans="1:235" ht="15.95" customHeight="1" x14ac:dyDescent="0.2">
      <c r="A195" s="85"/>
      <c r="B195" s="64" t="s">
        <v>134</v>
      </c>
      <c r="C195" s="4"/>
      <c r="D195" s="4"/>
      <c r="E195" s="46"/>
      <c r="F195" s="190"/>
    </row>
    <row r="196" spans="1:235" ht="15.95" customHeight="1" x14ac:dyDescent="0.2">
      <c r="A196" s="88" t="s">
        <v>34</v>
      </c>
      <c r="B196" s="9" t="s">
        <v>270</v>
      </c>
      <c r="C196" s="48">
        <f>ROUNDUP(((4.5*3.2)+(2.5*2.5)),0)</f>
        <v>21</v>
      </c>
      <c r="D196" s="9" t="s">
        <v>31</v>
      </c>
      <c r="E196" s="46"/>
      <c r="F196" s="190"/>
    </row>
    <row r="197" spans="1:235" ht="15.95" customHeight="1" x14ac:dyDescent="0.2">
      <c r="A197" s="88"/>
      <c r="B197" s="9"/>
      <c r="C197" s="48"/>
      <c r="D197" s="9"/>
      <c r="E197" s="46"/>
      <c r="F197" s="190"/>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row>
    <row r="198" spans="1:235" ht="15.95" customHeight="1" x14ac:dyDescent="0.2">
      <c r="A198" s="88" t="s">
        <v>35</v>
      </c>
      <c r="B198" s="9" t="s">
        <v>939</v>
      </c>
      <c r="C198" s="48">
        <f>ROUND(((17*5*2)+(9*5*2)+(5.8*2.6*2)),0)</f>
        <v>290</v>
      </c>
      <c r="D198" s="9" t="s">
        <v>31</v>
      </c>
      <c r="E198" s="46"/>
      <c r="F198" s="190"/>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row>
    <row r="199" spans="1:235" ht="15.95" customHeight="1" x14ac:dyDescent="0.2">
      <c r="A199" s="88"/>
      <c r="B199" s="9"/>
      <c r="C199" s="48"/>
      <c r="D199" s="9"/>
      <c r="E199" s="46"/>
      <c r="F199" s="190"/>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row>
    <row r="200" spans="1:235" ht="15.95" customHeight="1" x14ac:dyDescent="0.2">
      <c r="A200" s="88" t="s">
        <v>47</v>
      </c>
      <c r="B200" s="9" t="s">
        <v>940</v>
      </c>
      <c r="C200" s="48">
        <f>C198</f>
        <v>290</v>
      </c>
      <c r="D200" s="9" t="s">
        <v>31</v>
      </c>
      <c r="E200" s="46"/>
      <c r="F200" s="190"/>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row>
    <row r="201" spans="1:235" ht="15.95" customHeight="1" x14ac:dyDescent="0.2">
      <c r="A201" s="88"/>
      <c r="B201" s="9"/>
      <c r="C201" s="48"/>
      <c r="D201" s="9"/>
      <c r="E201" s="46"/>
      <c r="F201" s="190"/>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row>
    <row r="202" spans="1:235" ht="15.95" customHeight="1" x14ac:dyDescent="0.2">
      <c r="A202" s="88" t="s">
        <v>36</v>
      </c>
      <c r="B202" s="9" t="s">
        <v>140</v>
      </c>
      <c r="C202" s="48">
        <v>1</v>
      </c>
      <c r="D202" s="9" t="s">
        <v>62</v>
      </c>
      <c r="E202" s="46"/>
      <c r="F202" s="190"/>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row>
    <row r="203" spans="1:235" ht="15.95" customHeight="1" x14ac:dyDescent="0.2">
      <c r="A203" s="88"/>
      <c r="B203" s="9"/>
      <c r="C203" s="48"/>
      <c r="D203" s="9"/>
      <c r="E203" s="46"/>
      <c r="F203" s="1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row>
    <row r="204" spans="1:235" ht="15.95" customHeight="1" x14ac:dyDescent="0.2">
      <c r="A204" s="88" t="s">
        <v>37</v>
      </c>
      <c r="B204" s="4" t="s">
        <v>941</v>
      </c>
      <c r="C204" s="104">
        <v>6</v>
      </c>
      <c r="D204" s="4" t="s">
        <v>46</v>
      </c>
      <c r="E204" s="46"/>
      <c r="F204" s="1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row>
    <row r="205" spans="1:235" ht="15.95" customHeight="1" x14ac:dyDescent="0.2">
      <c r="A205" s="88"/>
      <c r="B205" s="4"/>
      <c r="C205" s="104"/>
      <c r="D205" s="4"/>
      <c r="E205" s="46"/>
      <c r="F205" s="1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row>
    <row r="206" spans="1:235" ht="15.95" customHeight="1" x14ac:dyDescent="0.2">
      <c r="A206" s="88" t="s">
        <v>38</v>
      </c>
      <c r="B206" s="4" t="s">
        <v>274</v>
      </c>
      <c r="C206" s="104">
        <v>5</v>
      </c>
      <c r="D206" s="4" t="s">
        <v>46</v>
      </c>
      <c r="E206" s="46"/>
      <c r="F206" s="1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row>
    <row r="207" spans="1:235" ht="15.95" customHeight="1" x14ac:dyDescent="0.2">
      <c r="A207" s="88"/>
      <c r="B207" s="4"/>
      <c r="C207" s="104"/>
      <c r="D207" s="4"/>
      <c r="E207" s="46"/>
      <c r="F207" s="1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row>
    <row r="208" spans="1:235" ht="15.95" customHeight="1" x14ac:dyDescent="0.2">
      <c r="A208" s="88" t="s">
        <v>39</v>
      </c>
      <c r="B208" s="4" t="s">
        <v>280</v>
      </c>
      <c r="C208" s="104">
        <f>ROUND(((12.5*5)+(4*0.5*5)+(13.5*5)+(3.5*0.5*5)),0)</f>
        <v>149</v>
      </c>
      <c r="D208" s="4" t="s">
        <v>31</v>
      </c>
      <c r="E208" s="46"/>
      <c r="F208" s="1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row>
    <row r="209" spans="1:235" ht="15.95" customHeight="1" x14ac:dyDescent="0.2">
      <c r="A209" s="88"/>
      <c r="B209" s="4" t="s">
        <v>281</v>
      </c>
      <c r="C209" s="104"/>
      <c r="D209" s="4"/>
      <c r="E209" s="46"/>
      <c r="F209" s="1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row>
    <row r="210" spans="1:235" ht="15.95" customHeight="1" x14ac:dyDescent="0.2">
      <c r="A210" s="88"/>
      <c r="B210" s="9" t="s">
        <v>282</v>
      </c>
      <c r="C210" s="48"/>
      <c r="D210" s="9"/>
      <c r="E210" s="46"/>
      <c r="F210" s="1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row>
    <row r="211" spans="1:235" ht="15.95" customHeight="1" x14ac:dyDescent="0.2">
      <c r="A211" s="88"/>
      <c r="B211" s="9"/>
      <c r="C211" s="48"/>
      <c r="D211" s="9"/>
      <c r="E211" s="46"/>
      <c r="F211" s="1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row>
    <row r="212" spans="1:235" ht="15.95" customHeight="1" x14ac:dyDescent="0.2">
      <c r="A212" s="88" t="s">
        <v>48</v>
      </c>
      <c r="B212" s="9" t="s">
        <v>283</v>
      </c>
      <c r="C212" s="48">
        <f>12.5+10</f>
        <v>22.5</v>
      </c>
      <c r="D212" s="9" t="s">
        <v>45</v>
      </c>
      <c r="E212" s="46"/>
      <c r="F212" s="1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row>
    <row r="213" spans="1:235" ht="15.95" customHeight="1" x14ac:dyDescent="0.2">
      <c r="A213" s="88"/>
      <c r="B213" s="9"/>
      <c r="C213" s="48"/>
      <c r="D213" s="9"/>
      <c r="E213" s="46"/>
      <c r="F213" s="1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row>
    <row r="214" spans="1:235" ht="15.95" customHeight="1" x14ac:dyDescent="0.2">
      <c r="A214" s="88" t="s">
        <v>49</v>
      </c>
      <c r="B214" s="9" t="s">
        <v>284</v>
      </c>
      <c r="C214" s="48">
        <f>5+5+5</f>
        <v>15</v>
      </c>
      <c r="D214" s="9" t="s">
        <v>45</v>
      </c>
      <c r="E214" s="46"/>
      <c r="F214" s="1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row>
    <row r="215" spans="1:235" ht="15.95" customHeight="1" x14ac:dyDescent="0.2">
      <c r="A215" s="88"/>
      <c r="B215" s="9"/>
      <c r="C215" s="48"/>
      <c r="D215" s="9"/>
      <c r="E215" s="46"/>
      <c r="F215" s="1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row>
    <row r="216" spans="1:235" ht="15.95" customHeight="1" x14ac:dyDescent="0.2">
      <c r="A216" s="88" t="s">
        <v>51</v>
      </c>
      <c r="B216" s="9" t="s">
        <v>285</v>
      </c>
      <c r="C216" s="48">
        <f>16.5+7.5+2+4</f>
        <v>30</v>
      </c>
      <c r="D216" s="9" t="s">
        <v>45</v>
      </c>
      <c r="E216" s="46"/>
      <c r="F216" s="1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row>
    <row r="217" spans="1:235" ht="15.95" customHeight="1" x14ac:dyDescent="0.2">
      <c r="A217" s="88"/>
      <c r="B217" s="9"/>
      <c r="C217" s="48"/>
      <c r="D217" s="9"/>
      <c r="E217" s="46"/>
      <c r="F217" s="1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row>
    <row r="218" spans="1:235" ht="15.95" customHeight="1" x14ac:dyDescent="0.2">
      <c r="A218" s="88" t="s">
        <v>50</v>
      </c>
      <c r="B218" s="9" t="s">
        <v>286</v>
      </c>
      <c r="C218" s="48">
        <v>5</v>
      </c>
      <c r="D218" s="9" t="s">
        <v>45</v>
      </c>
      <c r="E218" s="46"/>
      <c r="F218" s="1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row>
    <row r="219" spans="1:235" ht="15.95" customHeight="1" x14ac:dyDescent="0.2">
      <c r="A219" s="88"/>
      <c r="B219" s="9"/>
      <c r="C219" s="48"/>
      <c r="D219" s="9"/>
      <c r="E219" s="46"/>
      <c r="F219" s="1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row>
    <row r="220" spans="1:235" ht="15.95" customHeight="1" x14ac:dyDescent="0.2">
      <c r="A220" s="88" t="s">
        <v>137</v>
      </c>
      <c r="B220" s="9" t="s">
        <v>291</v>
      </c>
      <c r="C220" s="48">
        <v>1</v>
      </c>
      <c r="D220" s="9" t="s">
        <v>62</v>
      </c>
      <c r="E220" s="46"/>
      <c r="F220" s="1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row>
    <row r="221" spans="1:235" ht="15.95" customHeight="1" x14ac:dyDescent="0.2">
      <c r="A221" s="88"/>
      <c r="B221" s="9"/>
      <c r="C221" s="48"/>
      <c r="D221" s="9"/>
      <c r="E221" s="46"/>
      <c r="F221" s="1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row>
    <row r="222" spans="1:235" ht="15.95" customHeight="1" x14ac:dyDescent="0.2">
      <c r="A222" s="88" t="s">
        <v>271</v>
      </c>
      <c r="B222" s="4" t="s">
        <v>622</v>
      </c>
      <c r="C222" s="48">
        <f>2.2+7+16.2</f>
        <v>25.4</v>
      </c>
      <c r="D222" s="9" t="s">
        <v>45</v>
      </c>
      <c r="E222" s="46"/>
      <c r="F222" s="1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row>
    <row r="223" spans="1:235" ht="15.95" customHeight="1" x14ac:dyDescent="0.2">
      <c r="A223" s="88"/>
      <c r="B223" s="4"/>
      <c r="C223" s="48"/>
      <c r="D223" s="9"/>
      <c r="E223" s="46"/>
      <c r="F223" s="1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row>
    <row r="224" spans="1:235" ht="15.95" customHeight="1" x14ac:dyDescent="0.2">
      <c r="A224" s="88" t="s">
        <v>272</v>
      </c>
      <c r="B224" s="4" t="s">
        <v>938</v>
      </c>
      <c r="C224" s="48">
        <v>5</v>
      </c>
      <c r="D224" s="9" t="s">
        <v>45</v>
      </c>
      <c r="E224" s="46"/>
      <c r="F224" s="1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row>
    <row r="225" spans="1:235" ht="15.95" customHeight="1" x14ac:dyDescent="0.2">
      <c r="A225" s="88"/>
      <c r="B225" s="4"/>
      <c r="C225" s="48"/>
      <c r="D225" s="9"/>
      <c r="E225" s="46"/>
      <c r="F225" s="1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row>
    <row r="226" spans="1:235" ht="15.95" customHeight="1" x14ac:dyDescent="0.2">
      <c r="A226" s="88" t="s">
        <v>175</v>
      </c>
      <c r="B226" s="9" t="s">
        <v>605</v>
      </c>
      <c r="C226" s="48">
        <f>((15+15+6+6)/0.4+1)*4</f>
        <v>424</v>
      </c>
      <c r="D226" s="9" t="s">
        <v>45</v>
      </c>
      <c r="E226" s="46"/>
      <c r="F226" s="1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row>
    <row r="227" spans="1:235" ht="15.95" customHeight="1" x14ac:dyDescent="0.2">
      <c r="A227" s="88"/>
      <c r="B227" s="9"/>
      <c r="C227" s="48"/>
      <c r="D227" s="9"/>
      <c r="E227" s="46"/>
      <c r="F227" s="1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row>
    <row r="228" spans="1:235" ht="15.95" customHeight="1" x14ac:dyDescent="0.2">
      <c r="A228" s="88" t="s">
        <v>278</v>
      </c>
      <c r="B228" s="9" t="s">
        <v>606</v>
      </c>
      <c r="C228" s="48">
        <f>C198*0.6</f>
        <v>174</v>
      </c>
      <c r="D228" s="9" t="s">
        <v>31</v>
      </c>
      <c r="E228" s="46"/>
      <c r="F228" s="1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row>
    <row r="229" spans="1:235" ht="15.95" customHeight="1" x14ac:dyDescent="0.2">
      <c r="A229" s="88"/>
      <c r="B229" s="9"/>
      <c r="C229" s="48"/>
      <c r="D229" s="9"/>
      <c r="E229" s="46"/>
      <c r="F229" s="1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row>
    <row r="230" spans="1:235" ht="15.95" customHeight="1" x14ac:dyDescent="0.2">
      <c r="A230" s="88" t="s">
        <v>279</v>
      </c>
      <c r="B230" s="9" t="s">
        <v>942</v>
      </c>
      <c r="C230" s="4">
        <v>1</v>
      </c>
      <c r="D230" s="9" t="s">
        <v>62</v>
      </c>
      <c r="E230" s="46"/>
      <c r="F230" s="1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row>
    <row r="231" spans="1:235" ht="15.95" customHeight="1" x14ac:dyDescent="0.2">
      <c r="A231" s="88"/>
      <c r="B231" s="9"/>
      <c r="C231" s="4"/>
      <c r="D231" s="9"/>
      <c r="E231" s="46"/>
      <c r="F231" s="190"/>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row>
    <row r="232" spans="1:235" ht="15.95" customHeight="1" x14ac:dyDescent="0.2">
      <c r="A232" s="88"/>
      <c r="B232" s="9"/>
      <c r="C232" s="4"/>
      <c r="D232" s="9"/>
      <c r="E232" s="46"/>
      <c r="F232" s="1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row>
    <row r="233" spans="1:235" ht="15.95" customHeight="1" x14ac:dyDescent="0.2">
      <c r="A233" s="88"/>
      <c r="B233" s="9"/>
      <c r="C233" s="4"/>
      <c r="D233" s="9"/>
      <c r="E233" s="46"/>
      <c r="F233" s="190"/>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row>
    <row r="234" spans="1:235" ht="15.95" customHeight="1" x14ac:dyDescent="0.2">
      <c r="A234" s="88"/>
      <c r="B234" s="9"/>
      <c r="C234" s="4"/>
      <c r="D234" s="9"/>
      <c r="E234" s="46"/>
      <c r="F234" s="190"/>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row>
    <row r="235" spans="1:235" ht="15.95" customHeight="1" x14ac:dyDescent="0.2">
      <c r="A235" s="88"/>
      <c r="B235" s="9"/>
      <c r="C235" s="4"/>
      <c r="D235" s="9"/>
      <c r="E235" s="46"/>
      <c r="F235" s="190"/>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row>
    <row r="236" spans="1:235" ht="15.95" customHeight="1" x14ac:dyDescent="0.2">
      <c r="A236" s="88"/>
      <c r="B236" s="9"/>
      <c r="C236" s="4"/>
      <c r="D236" s="9"/>
      <c r="E236" s="46"/>
      <c r="F236" s="190"/>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row>
    <row r="237" spans="1:235" ht="15.95" customHeight="1" x14ac:dyDescent="0.2">
      <c r="A237" s="88"/>
      <c r="B237" s="9"/>
      <c r="C237" s="4"/>
      <c r="D237" s="9"/>
      <c r="E237" s="46"/>
      <c r="F237" s="190"/>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row>
    <row r="238" spans="1:235" ht="15.95" customHeight="1" x14ac:dyDescent="0.2">
      <c r="A238" s="89"/>
      <c r="B238" s="54"/>
      <c r="C238" s="39"/>
      <c r="D238" s="54"/>
      <c r="E238" s="55"/>
      <c r="F238" s="339"/>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row>
    <row r="239" spans="1:235" ht="17.100000000000001" customHeight="1" x14ac:dyDescent="0.2">
      <c r="A239" s="340"/>
      <c r="B239" s="341" t="str">
        <f>$B$60</f>
        <v>Page 2/</v>
      </c>
      <c r="C239" s="342">
        <f>C180+1</f>
        <v>4</v>
      </c>
      <c r="D239" s="341"/>
      <c r="E239" s="343" t="s">
        <v>730</v>
      </c>
      <c r="F239" s="76"/>
    </row>
    <row r="240" spans="1:235" ht="29.25" customHeight="1" x14ac:dyDescent="0.35">
      <c r="A240" s="78" t="str">
        <f>'Group Element 3 Internal Finish'!A61</f>
        <v>The Almonry, High Street, Battle</v>
      </c>
      <c r="B240" s="68"/>
      <c r="C240" s="68"/>
      <c r="D240" s="68"/>
      <c r="E240" s="68"/>
      <c r="F240" s="184"/>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row>
    <row r="241" spans="1:235" ht="29.25" customHeight="1" x14ac:dyDescent="0.35">
      <c r="A241" s="79" t="str">
        <f>'Group Element 3 Internal Finish'!A62</f>
        <v>Tender Pricing Schedule</v>
      </c>
      <c r="B241" s="58"/>
      <c r="C241" s="58"/>
      <c r="D241" s="58"/>
      <c r="E241" s="58"/>
      <c r="F241" s="185"/>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row>
    <row r="242" spans="1:235" ht="9.75" customHeight="1" x14ac:dyDescent="0.25">
      <c r="A242" s="80"/>
      <c r="B242" s="22"/>
      <c r="C242" s="22"/>
      <c r="D242" s="22"/>
      <c r="E242" s="22"/>
      <c r="F242" s="18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row>
    <row r="243" spans="1:235" ht="16.5" customHeight="1" x14ac:dyDescent="0.25">
      <c r="A243" s="81" t="s">
        <v>44</v>
      </c>
      <c r="B243" s="24"/>
      <c r="C243" s="24"/>
      <c r="D243" s="24"/>
      <c r="E243" s="24"/>
      <c r="F243" s="187"/>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row>
    <row r="244" spans="1:235" ht="15" customHeight="1" x14ac:dyDescent="0.2">
      <c r="A244" s="334" t="s">
        <v>1</v>
      </c>
      <c r="B244" s="335" t="s">
        <v>23</v>
      </c>
      <c r="C244" s="336" t="s">
        <v>24</v>
      </c>
      <c r="D244" s="336" t="s">
        <v>25</v>
      </c>
      <c r="E244" s="336" t="s">
        <v>26</v>
      </c>
      <c r="F244" s="337"/>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row>
    <row r="245" spans="1:235" ht="8.1" customHeight="1" x14ac:dyDescent="0.2">
      <c r="A245" s="97"/>
      <c r="B245" s="70"/>
      <c r="C245" s="71"/>
      <c r="D245" s="71"/>
      <c r="E245" s="71"/>
      <c r="F245" s="330"/>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row>
    <row r="246" spans="1:235" ht="15.95" customHeight="1" x14ac:dyDescent="0.2">
      <c r="A246" s="84"/>
      <c r="B246" s="5" t="s">
        <v>6</v>
      </c>
      <c r="C246" s="4"/>
      <c r="D246" s="4"/>
      <c r="E246" s="6"/>
      <c r="F246" s="190"/>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row>
    <row r="247" spans="1:235" ht="15.95" customHeight="1" x14ac:dyDescent="0.2">
      <c r="A247" s="84"/>
      <c r="B247" s="64" t="s">
        <v>292</v>
      </c>
      <c r="C247" s="8"/>
      <c r="D247" s="4"/>
      <c r="E247" s="6"/>
      <c r="F247" s="190"/>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row>
    <row r="248" spans="1:235" ht="15.95" customHeight="1" x14ac:dyDescent="0.2">
      <c r="A248" s="84" t="s">
        <v>28</v>
      </c>
      <c r="B248" s="4" t="s">
        <v>943</v>
      </c>
      <c r="C248" s="8"/>
      <c r="D248" s="4"/>
      <c r="E248" s="6"/>
      <c r="F248" s="190"/>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row>
    <row r="249" spans="1:235" ht="15.95" customHeight="1" x14ac:dyDescent="0.2">
      <c r="A249" s="84"/>
      <c r="B249" s="137" t="s">
        <v>293</v>
      </c>
      <c r="C249" s="56">
        <f>ROUND(((1.8*5.8)+(2.8*2.2)+(1.5*0.5*2)),0)</f>
        <v>18</v>
      </c>
      <c r="D249" s="4" t="s">
        <v>31</v>
      </c>
      <c r="E249" s="6"/>
      <c r="F249" s="190"/>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row>
    <row r="250" spans="1:235" ht="15.95" customHeight="1" x14ac:dyDescent="0.2">
      <c r="A250" s="84"/>
      <c r="B250" s="320"/>
      <c r="C250" s="56"/>
      <c r="D250" s="4"/>
      <c r="E250" s="6"/>
      <c r="F250" s="190"/>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row>
    <row r="251" spans="1:235" ht="15.95" customHeight="1" x14ac:dyDescent="0.2">
      <c r="A251" s="84" t="s">
        <v>30</v>
      </c>
      <c r="B251" s="4" t="s">
        <v>944</v>
      </c>
      <c r="C251" s="4">
        <f>C249</f>
        <v>18</v>
      </c>
      <c r="D251" s="4" t="s">
        <v>31</v>
      </c>
      <c r="E251" s="6"/>
      <c r="F251" s="190"/>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row>
    <row r="252" spans="1:235" ht="15.95" customHeight="1" x14ac:dyDescent="0.2">
      <c r="A252" s="84"/>
      <c r="B252" s="4"/>
      <c r="C252" s="4"/>
      <c r="D252" s="4"/>
      <c r="E252" s="6"/>
      <c r="F252" s="190"/>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row>
    <row r="253" spans="1:235" ht="15.95" customHeight="1" x14ac:dyDescent="0.2">
      <c r="A253" s="84" t="s">
        <v>32</v>
      </c>
      <c r="B253" s="4" t="s">
        <v>945</v>
      </c>
      <c r="C253" s="8">
        <v>1</v>
      </c>
      <c r="D253" s="4" t="s">
        <v>40</v>
      </c>
      <c r="E253" s="6"/>
      <c r="F253" s="190"/>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row>
    <row r="254" spans="1:235" ht="15.95" customHeight="1" x14ac:dyDescent="0.2">
      <c r="A254" s="84"/>
      <c r="B254" s="4"/>
      <c r="C254" s="8"/>
      <c r="D254" s="4"/>
      <c r="E254" s="6"/>
      <c r="F254" s="190"/>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row>
    <row r="255" spans="1:235" ht="15.95" customHeight="1" x14ac:dyDescent="0.2">
      <c r="A255" s="84" t="s">
        <v>33</v>
      </c>
      <c r="B255" s="9" t="s">
        <v>939</v>
      </c>
      <c r="C255" s="4">
        <f>C249</f>
        <v>18</v>
      </c>
      <c r="D255" s="4" t="s">
        <v>31</v>
      </c>
      <c r="E255" s="6"/>
      <c r="F255" s="190"/>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row>
    <row r="256" spans="1:235" ht="15.95" customHeight="1" x14ac:dyDescent="0.2">
      <c r="A256" s="84"/>
      <c r="B256" s="9"/>
      <c r="C256" s="39"/>
      <c r="D256" s="4"/>
      <c r="E256" s="6"/>
      <c r="F256" s="190"/>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row>
    <row r="257" spans="1:235" ht="15.95" customHeight="1" x14ac:dyDescent="0.2">
      <c r="A257" s="84" t="s">
        <v>34</v>
      </c>
      <c r="B257" s="4" t="s">
        <v>294</v>
      </c>
      <c r="C257" s="56">
        <f>ROUNDUP(((1.8*ROUNDUP(((5.8/0.6+1)),0))+(2.8*ROUNDUP(((2.2/0.6+1)),0))+(1.5*ROUNDUP(((0.5/0.6+2)),0)*2)),0)</f>
        <v>43</v>
      </c>
      <c r="D257" s="4" t="s">
        <v>45</v>
      </c>
      <c r="E257" s="6"/>
      <c r="F257" s="190"/>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row>
    <row r="258" spans="1:235" ht="15.95" customHeight="1" x14ac:dyDescent="0.2">
      <c r="A258" s="84"/>
      <c r="B258" s="4"/>
      <c r="C258" s="56"/>
      <c r="D258" s="4"/>
      <c r="E258" s="6"/>
      <c r="F258" s="190"/>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row>
    <row r="259" spans="1:235" ht="15.95" customHeight="1" x14ac:dyDescent="0.2">
      <c r="A259" s="84" t="s">
        <v>35</v>
      </c>
      <c r="B259" s="4" t="s">
        <v>946</v>
      </c>
      <c r="C259" s="8">
        <v>1</v>
      </c>
      <c r="D259" s="4" t="s">
        <v>62</v>
      </c>
      <c r="E259" s="6"/>
      <c r="F259" s="190"/>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row>
    <row r="260" spans="1:235" ht="15.95" customHeight="1" x14ac:dyDescent="0.2">
      <c r="A260" s="84"/>
      <c r="B260" s="4"/>
      <c r="C260" s="8"/>
      <c r="D260" s="4"/>
      <c r="E260" s="6"/>
      <c r="F260" s="190"/>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row>
    <row r="261" spans="1:235" ht="15.95" customHeight="1" x14ac:dyDescent="0.2">
      <c r="A261" s="84" t="s">
        <v>47</v>
      </c>
      <c r="B261" s="4" t="s">
        <v>947</v>
      </c>
      <c r="C261" s="8">
        <v>1</v>
      </c>
      <c r="D261" s="4" t="s">
        <v>62</v>
      </c>
      <c r="E261" s="6"/>
      <c r="F261" s="190"/>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row>
    <row r="262" spans="1:235" ht="15.95" customHeight="1" x14ac:dyDescent="0.2">
      <c r="A262" s="84"/>
      <c r="B262" s="4"/>
      <c r="C262" s="8"/>
      <c r="D262" s="4"/>
      <c r="E262" s="6"/>
      <c r="F262" s="190"/>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row>
    <row r="263" spans="1:235" ht="15.95" customHeight="1" x14ac:dyDescent="0.2">
      <c r="A263" s="84" t="s">
        <v>36</v>
      </c>
      <c r="B263" s="4" t="s">
        <v>295</v>
      </c>
      <c r="C263" s="8">
        <v>1</v>
      </c>
      <c r="D263" s="4" t="s">
        <v>62</v>
      </c>
      <c r="E263" s="6"/>
      <c r="F263" s="190"/>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row>
    <row r="264" spans="1:235" ht="15.95" customHeight="1" x14ac:dyDescent="0.2">
      <c r="A264" s="84"/>
      <c r="B264" s="4"/>
      <c r="C264" s="319"/>
      <c r="D264" s="4"/>
      <c r="E264" s="6"/>
      <c r="F264" s="190"/>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row>
    <row r="265" spans="1:235" ht="15.95" customHeight="1" x14ac:dyDescent="0.2">
      <c r="A265" s="84" t="s">
        <v>37</v>
      </c>
      <c r="B265" s="4" t="s">
        <v>298</v>
      </c>
      <c r="C265" s="56">
        <f>ROUNDUP((((5.8))+((2.2+2.8+2.8))+((1.5+0.5+0.5)*2)),0)</f>
        <v>19</v>
      </c>
      <c r="D265" s="4" t="s">
        <v>45</v>
      </c>
      <c r="E265" s="6"/>
      <c r="F265" s="190"/>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row>
    <row r="266" spans="1:235" ht="15.95" customHeight="1" x14ac:dyDescent="0.2">
      <c r="A266" s="84"/>
      <c r="B266" s="4"/>
      <c r="C266" s="56"/>
      <c r="D266" s="4"/>
      <c r="E266" s="6"/>
      <c r="F266" s="190"/>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row>
    <row r="267" spans="1:235" ht="15.95" customHeight="1" x14ac:dyDescent="0.2">
      <c r="A267" s="84" t="s">
        <v>38</v>
      </c>
      <c r="B267" s="4" t="s">
        <v>299</v>
      </c>
      <c r="C267" s="4">
        <f>C265</f>
        <v>19</v>
      </c>
      <c r="D267" s="4" t="s">
        <v>45</v>
      </c>
      <c r="E267" s="6"/>
      <c r="F267" s="190"/>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row>
    <row r="268" spans="1:235" ht="15.95" customHeight="1" x14ac:dyDescent="0.2">
      <c r="A268" s="84"/>
      <c r="B268" s="4"/>
      <c r="C268" s="4"/>
      <c r="D268" s="4"/>
      <c r="E268" s="6"/>
      <c r="F268" s="190"/>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row>
    <row r="269" spans="1:235" ht="15.95" customHeight="1" x14ac:dyDescent="0.2">
      <c r="A269" s="84" t="s">
        <v>39</v>
      </c>
      <c r="B269" s="4" t="s">
        <v>948</v>
      </c>
      <c r="C269" s="4">
        <f>C265</f>
        <v>19</v>
      </c>
      <c r="D269" s="4" t="s">
        <v>45</v>
      </c>
      <c r="E269" s="6"/>
      <c r="F269" s="190"/>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row>
    <row r="270" spans="1:235" ht="15.95" customHeight="1" x14ac:dyDescent="0.2">
      <c r="A270" s="84"/>
      <c r="B270" s="4"/>
      <c r="C270" s="4"/>
      <c r="D270" s="4"/>
      <c r="E270" s="6"/>
      <c r="F270" s="190"/>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row>
    <row r="271" spans="1:235" ht="15.95" customHeight="1" x14ac:dyDescent="0.2">
      <c r="A271" s="84" t="s">
        <v>48</v>
      </c>
      <c r="B271" s="4" t="s">
        <v>949</v>
      </c>
      <c r="C271" s="8">
        <v>2</v>
      </c>
      <c r="D271" s="4" t="s">
        <v>46</v>
      </c>
      <c r="E271" s="6"/>
      <c r="F271" s="190"/>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row>
    <row r="272" spans="1:235" ht="15.95" customHeight="1" x14ac:dyDescent="0.2">
      <c r="A272" s="84"/>
      <c r="B272" s="4"/>
      <c r="C272" s="319"/>
      <c r="D272" s="4"/>
      <c r="E272" s="6"/>
      <c r="F272" s="190"/>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row>
    <row r="273" spans="1:235" ht="15.95" customHeight="1" x14ac:dyDescent="0.2">
      <c r="A273" s="84" t="s">
        <v>49</v>
      </c>
      <c r="B273" s="4" t="s">
        <v>950</v>
      </c>
      <c r="C273" s="56">
        <f>ROUNDUP((((0))+((2.2+2.8+2.8))+((1.5+0.5+0.5)*2)),0)</f>
        <v>13</v>
      </c>
      <c r="D273" s="4" t="s">
        <v>45</v>
      </c>
      <c r="E273" s="6"/>
      <c r="F273" s="190"/>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row>
    <row r="274" spans="1:235" ht="15.95" customHeight="1" x14ac:dyDescent="0.2">
      <c r="A274" s="84"/>
      <c r="B274" s="4"/>
      <c r="C274" s="56"/>
      <c r="D274" s="4"/>
      <c r="E274" s="6"/>
      <c r="F274" s="190"/>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row>
    <row r="275" spans="1:235" ht="15.95" customHeight="1" x14ac:dyDescent="0.2">
      <c r="A275" s="84" t="s">
        <v>51</v>
      </c>
      <c r="B275" s="4" t="s">
        <v>296</v>
      </c>
      <c r="C275" s="8">
        <f>3</f>
        <v>3</v>
      </c>
      <c r="D275" s="4" t="s">
        <v>45</v>
      </c>
      <c r="E275" s="6"/>
      <c r="F275" s="190"/>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row>
    <row r="276" spans="1:235" ht="15.95" customHeight="1" x14ac:dyDescent="0.2">
      <c r="A276" s="84"/>
      <c r="B276" s="4"/>
      <c r="C276" s="8"/>
      <c r="D276" s="4"/>
      <c r="E276" s="6"/>
      <c r="F276" s="190"/>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row>
    <row r="277" spans="1:235" ht="15.95" customHeight="1" x14ac:dyDescent="0.2">
      <c r="A277" s="84" t="s">
        <v>50</v>
      </c>
      <c r="B277" s="4" t="s">
        <v>951</v>
      </c>
      <c r="C277" s="8">
        <f>ROUNDUP((2.8/0.4+1*2.2),0)</f>
        <v>10</v>
      </c>
      <c r="D277" s="4" t="s">
        <v>45</v>
      </c>
      <c r="E277" s="6"/>
      <c r="F277" s="190"/>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row>
    <row r="278" spans="1:235" ht="15.95" customHeight="1" x14ac:dyDescent="0.2">
      <c r="A278" s="84"/>
      <c r="B278" s="4"/>
      <c r="C278" s="8"/>
      <c r="D278" s="4"/>
      <c r="E278" s="6"/>
      <c r="F278" s="190"/>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row>
    <row r="279" spans="1:235" ht="15.95" customHeight="1" x14ac:dyDescent="0.2">
      <c r="A279" s="84" t="s">
        <v>137</v>
      </c>
      <c r="B279" s="4" t="s">
        <v>297</v>
      </c>
      <c r="C279" s="8">
        <v>1</v>
      </c>
      <c r="D279" s="4" t="s">
        <v>62</v>
      </c>
      <c r="E279" s="6"/>
      <c r="F279" s="190"/>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row>
    <row r="280" spans="1:235" ht="15.95" customHeight="1" x14ac:dyDescent="0.2">
      <c r="A280" s="84"/>
      <c r="B280" s="4"/>
      <c r="C280" s="8"/>
      <c r="D280" s="4"/>
      <c r="E280" s="6"/>
      <c r="F280" s="190"/>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row>
    <row r="281" spans="1:235" ht="15.95" customHeight="1" x14ac:dyDescent="0.2">
      <c r="A281" s="84" t="s">
        <v>271</v>
      </c>
      <c r="B281" s="4" t="s">
        <v>952</v>
      </c>
      <c r="C281" s="48">
        <f>C273</f>
        <v>13</v>
      </c>
      <c r="D281" s="4" t="s">
        <v>45</v>
      </c>
      <c r="E281" s="6"/>
      <c r="F281" s="190"/>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row>
    <row r="282" spans="1:235" ht="15.95" customHeight="1" x14ac:dyDescent="0.2">
      <c r="A282" s="84"/>
      <c r="B282" s="4"/>
      <c r="C282" s="48"/>
      <c r="D282" s="4"/>
      <c r="E282" s="6"/>
      <c r="F282" s="190"/>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row>
    <row r="283" spans="1:235" ht="15.95" customHeight="1" x14ac:dyDescent="0.2">
      <c r="A283" s="84" t="s">
        <v>272</v>
      </c>
      <c r="B283" s="4" t="s">
        <v>623</v>
      </c>
      <c r="C283" s="8">
        <v>1</v>
      </c>
      <c r="D283" s="4" t="s">
        <v>62</v>
      </c>
      <c r="E283" s="6"/>
      <c r="F283" s="190"/>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row>
    <row r="284" spans="1:235" ht="15.95" customHeight="1" x14ac:dyDescent="0.2">
      <c r="A284" s="84"/>
      <c r="B284" s="4"/>
      <c r="C284" s="8"/>
      <c r="D284" s="4"/>
      <c r="E284" s="6"/>
      <c r="F284" s="190"/>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row>
    <row r="285" spans="1:235" ht="15.95" customHeight="1" x14ac:dyDescent="0.2">
      <c r="A285" s="84"/>
      <c r="B285" s="4"/>
      <c r="C285" s="8"/>
      <c r="D285" s="4"/>
      <c r="E285" s="6"/>
      <c r="F285" s="190"/>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row>
    <row r="286" spans="1:235" ht="15.95" customHeight="1" x14ac:dyDescent="0.2">
      <c r="A286" s="85"/>
      <c r="B286" s="4"/>
      <c r="C286" s="8"/>
      <c r="D286" s="4"/>
      <c r="E286" s="6"/>
      <c r="F286" s="1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row>
    <row r="287" spans="1:235" ht="15.95" customHeight="1" x14ac:dyDescent="0.2">
      <c r="A287" s="84"/>
      <c r="B287" s="4"/>
      <c r="C287" s="8"/>
      <c r="D287" s="4"/>
      <c r="E287" s="6"/>
      <c r="F287" s="190"/>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row>
    <row r="288" spans="1:235" ht="15.95" customHeight="1" x14ac:dyDescent="0.2">
      <c r="A288" s="84"/>
      <c r="B288" s="4"/>
      <c r="C288" s="8"/>
      <c r="D288" s="4"/>
      <c r="E288" s="6"/>
      <c r="F288" s="190"/>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row>
    <row r="289" spans="1:235" ht="15.95" customHeight="1" x14ac:dyDescent="0.2">
      <c r="A289" s="86"/>
      <c r="B289" s="4"/>
      <c r="C289" s="8"/>
      <c r="D289" s="4"/>
      <c r="E289" s="43"/>
      <c r="F289" s="190"/>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row>
    <row r="290" spans="1:235" ht="15.95" customHeight="1" x14ac:dyDescent="0.2">
      <c r="A290" s="84"/>
      <c r="B290" s="4"/>
      <c r="C290" s="4"/>
      <c r="D290" s="4"/>
      <c r="E290" s="6"/>
      <c r="F290" s="190"/>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row>
    <row r="291" spans="1:235" ht="15.95" customHeight="1" x14ac:dyDescent="0.2">
      <c r="A291" s="86"/>
      <c r="B291" s="4"/>
      <c r="C291" s="8"/>
      <c r="D291" s="42"/>
      <c r="E291" s="43"/>
      <c r="F291" s="190"/>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row>
    <row r="292" spans="1:235" ht="15.95" customHeight="1" x14ac:dyDescent="0.2">
      <c r="A292" s="86"/>
      <c r="B292" s="4"/>
      <c r="C292" s="4"/>
      <c r="D292" s="4"/>
      <c r="E292" s="6"/>
      <c r="F292" s="190"/>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row>
    <row r="293" spans="1:235" ht="15.95" customHeight="1" x14ac:dyDescent="0.2">
      <c r="A293" s="86"/>
      <c r="B293" s="42"/>
      <c r="C293" s="8"/>
      <c r="D293" s="42"/>
      <c r="E293" s="43"/>
      <c r="F293" s="190"/>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row>
    <row r="294" spans="1:235" ht="15.95" customHeight="1" x14ac:dyDescent="0.2">
      <c r="A294" s="86"/>
      <c r="B294" s="42"/>
      <c r="C294" s="4"/>
      <c r="D294" s="42"/>
      <c r="E294" s="6"/>
      <c r="F294" s="190"/>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row>
    <row r="295" spans="1:235" ht="15.95" customHeight="1" x14ac:dyDescent="0.2">
      <c r="A295" s="85"/>
      <c r="B295" s="42"/>
      <c r="C295" s="4"/>
      <c r="D295" s="4"/>
      <c r="E295" s="46"/>
      <c r="F295" s="190"/>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row>
    <row r="296" spans="1:235" ht="15.95" customHeight="1" x14ac:dyDescent="0.2">
      <c r="A296" s="85"/>
      <c r="B296" s="42"/>
      <c r="C296" s="4"/>
      <c r="D296" s="42"/>
      <c r="E296" s="46"/>
      <c r="F296" s="190"/>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row>
    <row r="297" spans="1:235" ht="15.95" customHeight="1" x14ac:dyDescent="0.2">
      <c r="A297" s="85"/>
      <c r="B297" s="64"/>
      <c r="C297" s="4"/>
      <c r="D297" s="4"/>
      <c r="E297" s="46"/>
      <c r="F297" s="1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row>
    <row r="298" spans="1:235" ht="15.95" customHeight="1" x14ac:dyDescent="0.2">
      <c r="A298" s="89"/>
      <c r="B298" s="54"/>
      <c r="C298" s="39"/>
      <c r="D298" s="54"/>
      <c r="E298" s="55"/>
      <c r="F298" s="339"/>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row>
    <row r="299" spans="1:235" ht="17.100000000000001" customHeight="1" x14ac:dyDescent="0.2">
      <c r="A299" s="340"/>
      <c r="B299" s="341" t="str">
        <f>$B$60</f>
        <v>Page 2/</v>
      </c>
      <c r="C299" s="342">
        <f>C239+1</f>
        <v>5</v>
      </c>
      <c r="D299" s="341"/>
      <c r="E299" s="343" t="s">
        <v>730</v>
      </c>
      <c r="F299" s="7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row>
    <row r="300" spans="1:235" ht="29.25" customHeight="1" x14ac:dyDescent="0.35">
      <c r="A300" s="78" t="str">
        <f>A121</f>
        <v>The Almonry, High Street, Battle</v>
      </c>
      <c r="B300" s="156"/>
      <c r="C300" s="68"/>
      <c r="D300" s="68"/>
      <c r="E300" s="68"/>
      <c r="F300" s="184"/>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row>
    <row r="301" spans="1:235" ht="29.25" customHeight="1" x14ac:dyDescent="0.35">
      <c r="A301" s="79" t="str">
        <f>A122</f>
        <v>Tender Pricing Schedule</v>
      </c>
      <c r="B301" s="296"/>
      <c r="C301" s="58"/>
      <c r="D301" s="58"/>
      <c r="E301" s="58"/>
      <c r="F301" s="185"/>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row>
    <row r="302" spans="1:235" ht="9.75" customHeight="1" x14ac:dyDescent="0.25">
      <c r="A302" s="80"/>
      <c r="B302" s="355"/>
      <c r="C302" s="22"/>
      <c r="D302" s="22"/>
      <c r="E302" s="22"/>
      <c r="F302" s="18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row>
    <row r="303" spans="1:235" ht="16.5" customHeight="1" x14ac:dyDescent="0.25">
      <c r="A303" s="81" t="s">
        <v>44</v>
      </c>
      <c r="B303" s="356"/>
      <c r="C303" s="24"/>
      <c r="D303" s="24"/>
      <c r="E303" s="24"/>
      <c r="F303" s="187"/>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row>
    <row r="304" spans="1:235" ht="15" customHeight="1" x14ac:dyDescent="0.2">
      <c r="A304" s="354" t="s">
        <v>1</v>
      </c>
      <c r="B304" s="334" t="s">
        <v>23</v>
      </c>
      <c r="C304" s="336" t="s">
        <v>24</v>
      </c>
      <c r="D304" s="336" t="s">
        <v>25</v>
      </c>
      <c r="E304" s="336" t="s">
        <v>26</v>
      </c>
      <c r="F304" s="337"/>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row>
    <row r="305" spans="1:6" ht="8.1" customHeight="1" x14ac:dyDescent="0.2">
      <c r="A305" s="83"/>
      <c r="B305" s="70"/>
      <c r="C305" s="71"/>
      <c r="D305" s="71"/>
      <c r="E305" s="71"/>
      <c r="F305" s="330"/>
    </row>
    <row r="306" spans="1:6" ht="15.95" customHeight="1" x14ac:dyDescent="0.2">
      <c r="A306" s="107"/>
      <c r="B306" s="65" t="s">
        <v>7</v>
      </c>
      <c r="C306" s="48"/>
      <c r="D306" s="48"/>
      <c r="E306" s="46"/>
      <c r="F306" s="291"/>
    </row>
    <row r="307" spans="1:6" ht="15.95" customHeight="1" x14ac:dyDescent="0.2">
      <c r="A307" s="107"/>
      <c r="B307" s="66"/>
      <c r="C307" s="104"/>
      <c r="D307" s="48"/>
      <c r="E307" s="46"/>
      <c r="F307" s="291"/>
    </row>
    <row r="308" spans="1:6" ht="15.95" customHeight="1" x14ac:dyDescent="0.2">
      <c r="A308" s="106" t="s">
        <v>28</v>
      </c>
      <c r="B308" s="47" t="s">
        <v>112</v>
      </c>
      <c r="C308" s="48">
        <v>1</v>
      </c>
      <c r="D308" s="49" t="s">
        <v>62</v>
      </c>
      <c r="E308" s="46"/>
      <c r="F308" s="291"/>
    </row>
    <row r="309" spans="1:6" ht="15.95" customHeight="1" x14ac:dyDescent="0.2">
      <c r="A309" s="107"/>
      <c r="B309" s="47"/>
      <c r="C309" s="48"/>
      <c r="D309" s="48"/>
      <c r="E309" s="46"/>
      <c r="F309" s="291"/>
    </row>
    <row r="310" spans="1:6" ht="15.95" customHeight="1" x14ac:dyDescent="0.2">
      <c r="A310" s="115" t="s">
        <v>30</v>
      </c>
      <c r="B310" s="53" t="s">
        <v>113</v>
      </c>
      <c r="C310" s="48">
        <v>1</v>
      </c>
      <c r="D310" s="53" t="s">
        <v>62</v>
      </c>
      <c r="E310" s="46"/>
      <c r="F310" s="291"/>
    </row>
    <row r="311" spans="1:6" ht="15.95" customHeight="1" x14ac:dyDescent="0.2">
      <c r="A311" s="106"/>
      <c r="B311" s="47"/>
      <c r="C311" s="48"/>
      <c r="D311" s="47"/>
      <c r="E311" s="46"/>
      <c r="F311" s="291"/>
    </row>
    <row r="312" spans="1:6" ht="15" x14ac:dyDescent="0.2">
      <c r="A312" s="107" t="s">
        <v>32</v>
      </c>
      <c r="B312" s="118" t="s">
        <v>142</v>
      </c>
      <c r="C312" s="48">
        <v>1</v>
      </c>
      <c r="D312" s="104" t="s">
        <v>62</v>
      </c>
      <c r="E312" s="46"/>
      <c r="F312" s="291"/>
    </row>
    <row r="313" spans="1:6" ht="15.95" customHeight="1" x14ac:dyDescent="0.2">
      <c r="A313" s="106"/>
      <c r="B313" s="47" t="s">
        <v>143</v>
      </c>
      <c r="C313" s="48"/>
      <c r="D313" s="47"/>
      <c r="E313" s="46"/>
      <c r="F313" s="291"/>
    </row>
    <row r="314" spans="1:6" ht="15.95" customHeight="1" x14ac:dyDescent="0.2">
      <c r="A314" s="107"/>
      <c r="B314" s="48"/>
      <c r="C314" s="48"/>
      <c r="D314" s="48"/>
      <c r="E314" s="46"/>
      <c r="F314" s="291"/>
    </row>
    <row r="315" spans="1:6" ht="15.95" customHeight="1" x14ac:dyDescent="0.2">
      <c r="A315" s="119" t="s">
        <v>33</v>
      </c>
      <c r="B315" s="48" t="s">
        <v>953</v>
      </c>
      <c r="C315" s="48">
        <v>1</v>
      </c>
      <c r="D315" s="48" t="s">
        <v>62</v>
      </c>
      <c r="E315" s="46"/>
      <c r="F315" s="291"/>
    </row>
    <row r="316" spans="1:6" ht="15.95" customHeight="1" x14ac:dyDescent="0.2">
      <c r="A316" s="107"/>
      <c r="B316" s="48" t="s">
        <v>144</v>
      </c>
      <c r="C316" s="48"/>
      <c r="D316" s="48"/>
      <c r="E316" s="46"/>
      <c r="F316" s="291"/>
    </row>
    <row r="317" spans="1:6" ht="15.95" customHeight="1" x14ac:dyDescent="0.2">
      <c r="A317" s="107"/>
      <c r="B317" s="48"/>
      <c r="C317" s="48"/>
      <c r="D317" s="48"/>
      <c r="E317" s="46"/>
      <c r="F317" s="291"/>
    </row>
    <row r="318" spans="1:6" ht="15.95" customHeight="1" x14ac:dyDescent="0.2">
      <c r="A318" s="107" t="s">
        <v>34</v>
      </c>
      <c r="B318" s="48" t="s">
        <v>145</v>
      </c>
      <c r="C318" s="48">
        <v>1</v>
      </c>
      <c r="D318" s="48" t="s">
        <v>62</v>
      </c>
      <c r="E318" s="46"/>
      <c r="F318" s="292"/>
    </row>
    <row r="319" spans="1:6" ht="15.95" customHeight="1" x14ac:dyDescent="0.2">
      <c r="A319" s="107"/>
      <c r="B319" s="48" t="s">
        <v>146</v>
      </c>
      <c r="C319" s="48"/>
      <c r="D319" s="48"/>
      <c r="E319" s="46"/>
      <c r="F319" s="291"/>
    </row>
    <row r="320" spans="1:6" ht="15.95" customHeight="1" x14ac:dyDescent="0.2">
      <c r="A320" s="107"/>
      <c r="B320" s="48"/>
      <c r="C320" s="48"/>
      <c r="D320" s="48"/>
      <c r="E320" s="46"/>
      <c r="F320" s="291"/>
    </row>
    <row r="321" spans="1:235" ht="15.95" customHeight="1" x14ac:dyDescent="0.2">
      <c r="A321" s="84"/>
      <c r="B321" s="64" t="s">
        <v>300</v>
      </c>
      <c r="C321" s="4"/>
      <c r="D321" s="4"/>
      <c r="E321" s="6"/>
      <c r="F321" s="290"/>
    </row>
    <row r="322" spans="1:235" ht="15.95" customHeight="1" x14ac:dyDescent="0.2">
      <c r="A322" s="84" t="s">
        <v>35</v>
      </c>
      <c r="B322" s="4" t="s">
        <v>954</v>
      </c>
      <c r="C322" s="4">
        <v>1</v>
      </c>
      <c r="D322" s="4" t="s">
        <v>62</v>
      </c>
      <c r="E322" s="6"/>
      <c r="F322" s="290"/>
    </row>
    <row r="323" spans="1:235" ht="15.95" customHeight="1" x14ac:dyDescent="0.2">
      <c r="A323" s="84"/>
      <c r="B323" s="4"/>
      <c r="C323" s="4"/>
      <c r="D323" s="4"/>
      <c r="E323" s="6"/>
      <c r="F323" s="290"/>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row>
    <row r="324" spans="1:235" ht="15.95" customHeight="1" x14ac:dyDescent="0.2">
      <c r="A324" s="84" t="s">
        <v>47</v>
      </c>
      <c r="B324" s="4" t="s">
        <v>301</v>
      </c>
      <c r="C324" s="4">
        <v>3</v>
      </c>
      <c r="D324" s="4" t="s">
        <v>46</v>
      </c>
      <c r="E324" s="6"/>
      <c r="F324" s="290"/>
    </row>
    <row r="325" spans="1:235" ht="15.95" customHeight="1" x14ac:dyDescent="0.2">
      <c r="A325" s="84"/>
      <c r="B325" s="4"/>
      <c r="C325" s="4"/>
      <c r="D325" s="4"/>
      <c r="E325" s="6"/>
      <c r="F325" s="290"/>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row>
    <row r="326" spans="1:235" ht="15.95" customHeight="1" x14ac:dyDescent="0.2">
      <c r="A326" s="84" t="s">
        <v>36</v>
      </c>
      <c r="B326" s="4" t="s">
        <v>302</v>
      </c>
      <c r="C326" s="4">
        <v>1</v>
      </c>
      <c r="D326" s="4" t="s">
        <v>46</v>
      </c>
      <c r="E326" s="6"/>
      <c r="F326" s="290"/>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row>
    <row r="327" spans="1:235" ht="15.95" customHeight="1" x14ac:dyDescent="0.2">
      <c r="A327" s="84"/>
      <c r="B327" s="4"/>
      <c r="C327" s="4"/>
      <c r="D327" s="4"/>
      <c r="E327" s="6"/>
      <c r="F327" s="290"/>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row>
    <row r="328" spans="1:235" ht="15.95" customHeight="1" x14ac:dyDescent="0.2">
      <c r="A328" s="84"/>
      <c r="B328" s="64" t="s">
        <v>303</v>
      </c>
      <c r="C328" s="4"/>
      <c r="D328" s="4"/>
      <c r="E328" s="6"/>
      <c r="F328" s="290"/>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row>
    <row r="329" spans="1:235" ht="15.95" customHeight="1" x14ac:dyDescent="0.2">
      <c r="A329" s="84" t="s">
        <v>37</v>
      </c>
      <c r="B329" s="4" t="s">
        <v>304</v>
      </c>
      <c r="C329" s="4">
        <v>5</v>
      </c>
      <c r="D329" s="4" t="s">
        <v>46</v>
      </c>
      <c r="E329" s="6"/>
      <c r="F329" s="290"/>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row>
    <row r="330" spans="1:235" ht="15.95" customHeight="1" x14ac:dyDescent="0.2">
      <c r="A330" s="84"/>
      <c r="B330" s="4"/>
      <c r="C330" s="4"/>
      <c r="D330" s="4"/>
      <c r="E330" s="6"/>
      <c r="F330" s="290"/>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row>
    <row r="331" spans="1:235" ht="15.95" customHeight="1" x14ac:dyDescent="0.2">
      <c r="A331" s="84" t="s">
        <v>38</v>
      </c>
      <c r="B331" s="4" t="s">
        <v>955</v>
      </c>
      <c r="C331" s="4">
        <v>1</v>
      </c>
      <c r="D331" s="4" t="s">
        <v>62</v>
      </c>
      <c r="E331" s="6"/>
      <c r="F331" s="290"/>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row>
    <row r="332" spans="1:235" ht="15.95" customHeight="1" x14ac:dyDescent="0.2">
      <c r="A332" s="84"/>
      <c r="B332" s="4"/>
      <c r="C332" s="4"/>
      <c r="D332" s="4"/>
      <c r="E332" s="6"/>
      <c r="F332" s="290"/>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row>
    <row r="333" spans="1:235" ht="15.95" customHeight="1" x14ac:dyDescent="0.2">
      <c r="A333" s="84" t="s">
        <v>39</v>
      </c>
      <c r="B333" s="4" t="s">
        <v>305</v>
      </c>
      <c r="C333" s="4">
        <v>3</v>
      </c>
      <c r="D333" s="4" t="s">
        <v>46</v>
      </c>
      <c r="E333" s="6"/>
      <c r="F333" s="290"/>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row>
    <row r="334" spans="1:235" ht="15.95" customHeight="1" x14ac:dyDescent="0.2">
      <c r="A334" s="84"/>
      <c r="B334" s="4"/>
      <c r="C334" s="4"/>
      <c r="D334" s="4"/>
      <c r="E334" s="6"/>
      <c r="F334" s="290"/>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row>
    <row r="335" spans="1:235" ht="15.95" customHeight="1" x14ac:dyDescent="0.2">
      <c r="A335" s="84"/>
      <c r="B335" s="64" t="s">
        <v>306</v>
      </c>
      <c r="C335" s="4"/>
      <c r="D335" s="4"/>
      <c r="E335" s="6"/>
      <c r="F335" s="290"/>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row>
    <row r="336" spans="1:235" ht="15.95" customHeight="1" x14ac:dyDescent="0.2">
      <c r="A336" s="84" t="s">
        <v>48</v>
      </c>
      <c r="B336" s="4" t="s">
        <v>307</v>
      </c>
      <c r="C336" s="4">
        <v>1</v>
      </c>
      <c r="D336" s="4" t="s">
        <v>62</v>
      </c>
      <c r="E336" s="6"/>
      <c r="F336" s="290"/>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row>
    <row r="337" spans="1:235" ht="15.95" customHeight="1" x14ac:dyDescent="0.2">
      <c r="A337" s="84"/>
      <c r="B337" s="4"/>
      <c r="C337" s="4"/>
      <c r="D337" s="4"/>
      <c r="E337" s="6"/>
      <c r="F337" s="290"/>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row>
    <row r="338" spans="1:235" ht="15.95" customHeight="1" x14ac:dyDescent="0.2">
      <c r="A338" s="84"/>
      <c r="B338" s="64" t="s">
        <v>515</v>
      </c>
      <c r="C338" s="4"/>
      <c r="D338" s="4"/>
      <c r="E338" s="6"/>
      <c r="F338" s="290"/>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row>
    <row r="339" spans="1:235" ht="15.95" customHeight="1" x14ac:dyDescent="0.2">
      <c r="A339" s="84" t="s">
        <v>49</v>
      </c>
      <c r="B339" s="4" t="s">
        <v>517</v>
      </c>
      <c r="C339" s="4">
        <v>1</v>
      </c>
      <c r="D339" s="4" t="s">
        <v>62</v>
      </c>
      <c r="E339" s="6"/>
      <c r="F339" s="290"/>
    </row>
    <row r="340" spans="1:235" ht="15.95" customHeight="1" x14ac:dyDescent="0.2">
      <c r="A340" s="84"/>
      <c r="B340" s="4"/>
      <c r="C340" s="4"/>
      <c r="D340" s="4"/>
      <c r="E340" s="6"/>
      <c r="F340" s="290"/>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row>
    <row r="341" spans="1:235" ht="15.95" customHeight="1" x14ac:dyDescent="0.2">
      <c r="A341" s="84" t="s">
        <v>51</v>
      </c>
      <c r="B341" s="4" t="s">
        <v>518</v>
      </c>
      <c r="C341" s="4">
        <v>1</v>
      </c>
      <c r="D341" s="4" t="s">
        <v>62</v>
      </c>
      <c r="E341" s="6"/>
      <c r="F341" s="290"/>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row>
    <row r="342" spans="1:235" ht="15.95" customHeight="1" x14ac:dyDescent="0.2">
      <c r="A342" s="84"/>
      <c r="B342" s="4"/>
      <c r="C342" s="4"/>
      <c r="D342" s="4"/>
      <c r="E342" s="6"/>
      <c r="F342" s="290"/>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row>
    <row r="343" spans="1:235" ht="15.95" customHeight="1" x14ac:dyDescent="0.2">
      <c r="A343" s="84" t="s">
        <v>50</v>
      </c>
      <c r="B343" s="4" t="s">
        <v>956</v>
      </c>
      <c r="C343" s="4">
        <v>1</v>
      </c>
      <c r="D343" s="4" t="s">
        <v>62</v>
      </c>
      <c r="E343" s="6"/>
      <c r="F343" s="290"/>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row>
    <row r="344" spans="1:235" ht="15.95" customHeight="1" x14ac:dyDescent="0.2">
      <c r="A344" s="84"/>
      <c r="B344" s="4"/>
      <c r="C344" s="4"/>
      <c r="D344" s="4"/>
      <c r="E344" s="6"/>
      <c r="F344" s="290"/>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row>
    <row r="345" spans="1:235" ht="15.95" customHeight="1" x14ac:dyDescent="0.2">
      <c r="A345" s="84"/>
      <c r="B345" s="64" t="s">
        <v>395</v>
      </c>
      <c r="C345" s="4"/>
      <c r="D345" s="4"/>
      <c r="E345" s="6"/>
      <c r="F345" s="290"/>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row>
    <row r="346" spans="1:235" ht="15.95" customHeight="1" x14ac:dyDescent="0.2">
      <c r="A346" s="84" t="s">
        <v>137</v>
      </c>
      <c r="B346" s="4" t="s">
        <v>957</v>
      </c>
      <c r="C346" s="4">
        <v>2</v>
      </c>
      <c r="D346" s="4" t="s">
        <v>46</v>
      </c>
      <c r="E346" s="6"/>
      <c r="F346" s="290"/>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row>
    <row r="347" spans="1:235" ht="15.95" customHeight="1" x14ac:dyDescent="0.2">
      <c r="A347" s="84"/>
      <c r="B347" s="4"/>
      <c r="C347" s="4"/>
      <c r="D347" s="4"/>
      <c r="E347" s="6"/>
      <c r="F347" s="290"/>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row>
    <row r="348" spans="1:235" ht="15.95" customHeight="1" x14ac:dyDescent="0.2">
      <c r="A348" s="84"/>
      <c r="B348" s="4"/>
      <c r="C348" s="4"/>
      <c r="D348" s="4"/>
      <c r="E348" s="6"/>
      <c r="F348" s="290"/>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row>
    <row r="349" spans="1:235" ht="15.95" customHeight="1" x14ac:dyDescent="0.2">
      <c r="A349" s="84"/>
      <c r="B349" s="4"/>
      <c r="C349" s="4"/>
      <c r="D349" s="4"/>
      <c r="E349" s="6"/>
      <c r="F349" s="290"/>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row>
    <row r="350" spans="1:235" ht="15.95" customHeight="1" x14ac:dyDescent="0.2">
      <c r="A350" s="84"/>
      <c r="B350" s="4"/>
      <c r="C350" s="4"/>
      <c r="D350" s="4"/>
      <c r="E350" s="6"/>
      <c r="F350" s="290"/>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row>
    <row r="351" spans="1:235" ht="15.95" customHeight="1" x14ac:dyDescent="0.2">
      <c r="A351" s="84"/>
      <c r="B351" s="4"/>
      <c r="C351" s="4"/>
      <c r="D351" s="4"/>
      <c r="E351" s="6"/>
      <c r="F351" s="290"/>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row>
    <row r="352" spans="1:235" ht="15.95" customHeight="1" x14ac:dyDescent="0.2">
      <c r="A352" s="84"/>
      <c r="B352" s="4"/>
      <c r="C352" s="4"/>
      <c r="D352" s="4"/>
      <c r="E352" s="6"/>
      <c r="F352" s="290"/>
    </row>
    <row r="353" spans="1:235" ht="15.95" customHeight="1" x14ac:dyDescent="0.2">
      <c r="A353" s="84"/>
      <c r="B353" s="4"/>
      <c r="C353" s="4"/>
      <c r="D353" s="4"/>
      <c r="E353" s="6"/>
      <c r="F353" s="290"/>
    </row>
    <row r="354" spans="1:235" ht="15.95" customHeight="1" x14ac:dyDescent="0.2">
      <c r="A354" s="84"/>
      <c r="B354" s="4"/>
      <c r="C354" s="4"/>
      <c r="D354" s="4"/>
      <c r="E354" s="6"/>
      <c r="F354" s="290"/>
    </row>
    <row r="355" spans="1:235" ht="15.95" customHeight="1" x14ac:dyDescent="0.2">
      <c r="A355" s="84"/>
      <c r="B355" s="4"/>
      <c r="C355" s="4"/>
      <c r="D355" s="4"/>
      <c r="E355" s="6"/>
      <c r="F355" s="290"/>
    </row>
    <row r="356" spans="1:235" ht="15.95" customHeight="1" x14ac:dyDescent="0.2">
      <c r="A356" s="84"/>
      <c r="B356" s="4"/>
      <c r="C356" s="4"/>
      <c r="D356" s="4"/>
      <c r="E356" s="6"/>
      <c r="F356" s="290"/>
    </row>
    <row r="357" spans="1:235" ht="15.95" customHeight="1" x14ac:dyDescent="0.2">
      <c r="A357" s="84"/>
      <c r="B357" s="4"/>
      <c r="C357" s="4"/>
      <c r="D357" s="4"/>
      <c r="E357" s="6"/>
      <c r="F357" s="290"/>
    </row>
    <row r="358" spans="1:235" ht="15.95" customHeight="1" x14ac:dyDescent="0.2">
      <c r="A358" s="344"/>
      <c r="B358" s="39"/>
      <c r="C358" s="39"/>
      <c r="D358" s="39"/>
      <c r="E358" s="40"/>
      <c r="F358" s="293"/>
    </row>
    <row r="359" spans="1:235" ht="17.100000000000001" customHeight="1" x14ac:dyDescent="0.2">
      <c r="A359" s="340"/>
      <c r="B359" s="341" t="str">
        <f>$B$60</f>
        <v>Page 2/</v>
      </c>
      <c r="C359" s="342">
        <f>C299+1</f>
        <v>6</v>
      </c>
      <c r="D359" s="341"/>
      <c r="E359" s="343" t="s">
        <v>730</v>
      </c>
      <c r="F359" s="76"/>
    </row>
    <row r="360" spans="1:235" ht="29.25" customHeight="1" x14ac:dyDescent="0.35">
      <c r="A360" s="78" t="str">
        <f>A300</f>
        <v>The Almonry, High Street, Battle</v>
      </c>
      <c r="B360" s="68"/>
      <c r="C360" s="68"/>
      <c r="D360" s="68"/>
      <c r="E360" s="68"/>
      <c r="F360" s="184"/>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row>
    <row r="361" spans="1:235" ht="29.25" customHeight="1" x14ac:dyDescent="0.35">
      <c r="A361" s="79" t="str">
        <f>A301</f>
        <v>Tender Pricing Schedule</v>
      </c>
      <c r="B361" s="58"/>
      <c r="C361" s="58"/>
      <c r="D361" s="58"/>
      <c r="E361" s="58"/>
      <c r="F361" s="185"/>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row>
    <row r="362" spans="1:235" ht="9.75" customHeight="1" x14ac:dyDescent="0.25">
      <c r="A362" s="80"/>
      <c r="B362" s="22"/>
      <c r="C362" s="22"/>
      <c r="D362" s="22"/>
      <c r="E362" s="22"/>
      <c r="F362" s="18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row>
    <row r="363" spans="1:235" ht="16.5" customHeight="1" x14ac:dyDescent="0.25">
      <c r="A363" s="81" t="s">
        <v>44</v>
      </c>
      <c r="B363" s="24"/>
      <c r="C363" s="24"/>
      <c r="D363" s="24"/>
      <c r="E363" s="24"/>
      <c r="F363" s="187"/>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row>
    <row r="364" spans="1:235" ht="15" customHeight="1" x14ac:dyDescent="0.2">
      <c r="A364" s="334" t="s">
        <v>1</v>
      </c>
      <c r="B364" s="335" t="s">
        <v>23</v>
      </c>
      <c r="C364" s="336" t="s">
        <v>24</v>
      </c>
      <c r="D364" s="336" t="s">
        <v>25</v>
      </c>
      <c r="E364" s="336" t="s">
        <v>26</v>
      </c>
      <c r="F364" s="337"/>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row>
    <row r="365" spans="1:235" ht="8.1" customHeight="1" x14ac:dyDescent="0.2">
      <c r="A365" s="97"/>
      <c r="B365" s="70"/>
      <c r="C365" s="71"/>
      <c r="D365" s="71"/>
      <c r="E365" s="71"/>
      <c r="F365" s="330"/>
    </row>
    <row r="366" spans="1:235" ht="15.95" customHeight="1" x14ac:dyDescent="0.2">
      <c r="A366" s="84"/>
      <c r="B366" s="5" t="s">
        <v>8</v>
      </c>
      <c r="C366" s="4"/>
      <c r="D366" s="4"/>
      <c r="E366" s="6"/>
      <c r="F366" s="290"/>
    </row>
    <row r="367" spans="1:235" ht="15.95" customHeight="1" x14ac:dyDescent="0.2">
      <c r="A367" s="84"/>
      <c r="B367" s="7"/>
      <c r="C367" s="8"/>
      <c r="D367" s="4"/>
      <c r="E367" s="6"/>
      <c r="F367" s="290"/>
    </row>
    <row r="368" spans="1:235" ht="15.95" customHeight="1" x14ac:dyDescent="0.2">
      <c r="A368" s="84"/>
      <c r="B368" s="64" t="s">
        <v>319</v>
      </c>
      <c r="C368" s="8"/>
      <c r="D368" s="4"/>
      <c r="E368" s="6"/>
      <c r="F368" s="290"/>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row>
    <row r="369" spans="1:235" ht="15.95" customHeight="1" x14ac:dyDescent="0.2">
      <c r="A369" s="84" t="s">
        <v>28</v>
      </c>
      <c r="B369" s="4" t="s">
        <v>958</v>
      </c>
      <c r="C369" s="8">
        <f>ROUND(5.5*3.2,0)</f>
        <v>18</v>
      </c>
      <c r="D369" s="4" t="s">
        <v>31</v>
      </c>
      <c r="E369" s="6"/>
      <c r="F369" s="290"/>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row>
    <row r="370" spans="1:235" ht="15.95" customHeight="1" x14ac:dyDescent="0.2">
      <c r="A370" s="84"/>
      <c r="B370" s="4"/>
      <c r="C370" s="8"/>
      <c r="D370" s="4"/>
      <c r="E370" s="6"/>
      <c r="F370" s="290"/>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row>
    <row r="371" spans="1:235" ht="15.95" customHeight="1" x14ac:dyDescent="0.2">
      <c r="A371" s="84" t="s">
        <v>30</v>
      </c>
      <c r="B371" s="4" t="s">
        <v>959</v>
      </c>
      <c r="C371" s="8">
        <f>ROUND(1.2*3.2,0)</f>
        <v>4</v>
      </c>
      <c r="D371" s="4" t="s">
        <v>31</v>
      </c>
      <c r="E371" s="6"/>
      <c r="F371" s="290"/>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row>
    <row r="372" spans="1:235" ht="15.95" customHeight="1" x14ac:dyDescent="0.2">
      <c r="A372" s="84"/>
      <c r="B372" s="4"/>
      <c r="C372" s="8"/>
      <c r="D372" s="4"/>
      <c r="E372" s="6"/>
      <c r="F372" s="290"/>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row>
    <row r="373" spans="1:235" ht="15.95" customHeight="1" x14ac:dyDescent="0.2">
      <c r="A373" s="84" t="s">
        <v>32</v>
      </c>
      <c r="B373" s="4" t="s">
        <v>959</v>
      </c>
      <c r="C373" s="8">
        <f>ROUND((3*4.5),0)</f>
        <v>14</v>
      </c>
      <c r="D373" s="4" t="s">
        <v>31</v>
      </c>
      <c r="E373" s="6"/>
      <c r="F373" s="290"/>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row>
    <row r="374" spans="1:235" ht="15.95" customHeight="1" x14ac:dyDescent="0.2">
      <c r="A374" s="84"/>
      <c r="B374" s="4"/>
      <c r="C374" s="8"/>
      <c r="D374" s="4"/>
      <c r="E374" s="6"/>
      <c r="F374" s="290"/>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row>
    <row r="375" spans="1:235" ht="15.95" customHeight="1" x14ac:dyDescent="0.2">
      <c r="A375" s="84" t="s">
        <v>33</v>
      </c>
      <c r="B375" s="4" t="s">
        <v>322</v>
      </c>
      <c r="C375" s="8">
        <f>ROUND(5.5*0.6,0)</f>
        <v>3</v>
      </c>
      <c r="D375" s="4" t="s">
        <v>31</v>
      </c>
      <c r="E375" s="6"/>
      <c r="F375" s="290"/>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row>
    <row r="376" spans="1:235" ht="15.95" customHeight="1" x14ac:dyDescent="0.2">
      <c r="A376" s="84"/>
      <c r="B376" s="4"/>
      <c r="C376" s="8"/>
      <c r="D376" s="4"/>
      <c r="E376" s="6"/>
      <c r="F376" s="290"/>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row>
    <row r="377" spans="1:235" ht="15.95" customHeight="1" x14ac:dyDescent="0.2">
      <c r="A377" s="84" t="s">
        <v>34</v>
      </c>
      <c r="B377" s="4" t="s">
        <v>335</v>
      </c>
      <c r="C377" s="8">
        <f>ROUNDUP(2.5*2.4,0)</f>
        <v>6</v>
      </c>
      <c r="D377" s="4" t="s">
        <v>31</v>
      </c>
      <c r="E377" s="6"/>
      <c r="F377" s="290"/>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row>
    <row r="378" spans="1:235" ht="15.95" customHeight="1" x14ac:dyDescent="0.2">
      <c r="A378" s="84"/>
      <c r="B378" s="4"/>
      <c r="C378" s="8"/>
      <c r="D378" s="4"/>
      <c r="E378" s="6"/>
      <c r="F378" s="290"/>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row>
    <row r="379" spans="1:235" ht="15.95" customHeight="1" x14ac:dyDescent="0.2">
      <c r="A379" s="84" t="s">
        <v>35</v>
      </c>
      <c r="B379" s="4" t="s">
        <v>960</v>
      </c>
      <c r="C379" s="8">
        <f>C369+C371+C373+C375+C377</f>
        <v>45</v>
      </c>
      <c r="D379" s="4" t="s">
        <v>31</v>
      </c>
      <c r="E379" s="6"/>
      <c r="F379" s="290"/>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row>
    <row r="380" spans="1:235" ht="15.95" customHeight="1" x14ac:dyDescent="0.2">
      <c r="A380" s="84"/>
      <c r="B380" s="4" t="s">
        <v>320</v>
      </c>
      <c r="C380" s="8"/>
      <c r="D380" s="4"/>
      <c r="E380" s="6"/>
      <c r="F380" s="290"/>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row>
    <row r="381" spans="1:235" ht="15.95" customHeight="1" x14ac:dyDescent="0.2">
      <c r="A381" s="84"/>
      <c r="B381" s="4"/>
      <c r="C381" s="8"/>
      <c r="D381" s="4"/>
      <c r="E381" s="6"/>
      <c r="F381" s="290"/>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row>
    <row r="382" spans="1:235" ht="15.95" customHeight="1" x14ac:dyDescent="0.2">
      <c r="A382" s="84" t="s">
        <v>47</v>
      </c>
      <c r="B382" s="4" t="s">
        <v>961</v>
      </c>
      <c r="C382" s="8">
        <v>1</v>
      </c>
      <c r="D382" s="4" t="s">
        <v>62</v>
      </c>
      <c r="E382" s="6"/>
      <c r="F382" s="290"/>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row>
    <row r="383" spans="1:235" ht="15.95" customHeight="1" x14ac:dyDescent="0.2">
      <c r="A383" s="84"/>
      <c r="B383" s="4"/>
      <c r="C383" s="8"/>
      <c r="D383" s="4"/>
      <c r="E383" s="6"/>
      <c r="F383" s="290"/>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row>
    <row r="384" spans="1:235" ht="15.95" customHeight="1" x14ac:dyDescent="0.2">
      <c r="A384" s="84"/>
      <c r="B384" s="64" t="s">
        <v>323</v>
      </c>
      <c r="C384" s="8"/>
      <c r="D384" s="4"/>
      <c r="E384" s="6"/>
      <c r="F384" s="290"/>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row>
    <row r="385" spans="1:235" ht="15.95" customHeight="1" x14ac:dyDescent="0.2">
      <c r="A385" s="84"/>
      <c r="B385" s="64" t="s">
        <v>328</v>
      </c>
      <c r="C385" s="8"/>
      <c r="D385" s="4"/>
      <c r="E385" s="6"/>
      <c r="F385" s="290"/>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row>
    <row r="386" spans="1:235" ht="15.95" customHeight="1" x14ac:dyDescent="0.2">
      <c r="A386" s="84"/>
      <c r="B386" s="64"/>
      <c r="C386" s="8"/>
      <c r="D386" s="4"/>
      <c r="E386" s="6"/>
      <c r="F386" s="290"/>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row>
    <row r="387" spans="1:235" ht="15.95" customHeight="1" x14ac:dyDescent="0.2">
      <c r="A387" s="84" t="s">
        <v>36</v>
      </c>
      <c r="B387" s="4" t="s">
        <v>325</v>
      </c>
      <c r="C387" s="8">
        <f>ROUND((C393/0.4+1*2.4),0)</f>
        <v>20</v>
      </c>
      <c r="D387" s="4" t="s">
        <v>45</v>
      </c>
      <c r="E387" s="6"/>
      <c r="F387" s="290"/>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row>
    <row r="388" spans="1:235" ht="15.95" customHeight="1" x14ac:dyDescent="0.2">
      <c r="A388" s="84"/>
      <c r="B388" s="4"/>
      <c r="C388" s="8"/>
      <c r="D388" s="4"/>
      <c r="E388" s="6"/>
      <c r="F388" s="290"/>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row>
    <row r="389" spans="1:235" ht="15.95" customHeight="1" x14ac:dyDescent="0.2">
      <c r="A389" s="84" t="s">
        <v>37</v>
      </c>
      <c r="B389" s="4" t="s">
        <v>326</v>
      </c>
      <c r="C389" s="8">
        <f>C393*3</f>
        <v>21</v>
      </c>
      <c r="D389" s="4" t="s">
        <v>45</v>
      </c>
      <c r="E389" s="6"/>
      <c r="F389" s="290"/>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row>
    <row r="390" spans="1:235" ht="15.95" customHeight="1" x14ac:dyDescent="0.2">
      <c r="A390" s="84"/>
      <c r="B390" s="4"/>
      <c r="C390" s="8"/>
      <c r="D390" s="4"/>
      <c r="E390" s="6"/>
      <c r="F390" s="290"/>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row>
    <row r="391" spans="1:235" ht="15.95" customHeight="1" x14ac:dyDescent="0.2">
      <c r="A391" s="84" t="s">
        <v>38</v>
      </c>
      <c r="B391" s="4" t="s">
        <v>327</v>
      </c>
      <c r="C391" s="8">
        <f>C393*3</f>
        <v>21</v>
      </c>
      <c r="D391" s="4" t="s">
        <v>45</v>
      </c>
      <c r="E391" s="6"/>
      <c r="F391" s="290"/>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row>
    <row r="392" spans="1:235" ht="15.95" customHeight="1" x14ac:dyDescent="0.2">
      <c r="A392" s="84"/>
      <c r="B392" s="4"/>
      <c r="C392" s="8"/>
      <c r="D392" s="4"/>
      <c r="E392" s="6"/>
      <c r="F392" s="290"/>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row>
    <row r="393" spans="1:235" ht="15.95" customHeight="1" x14ac:dyDescent="0.2">
      <c r="A393" s="84" t="s">
        <v>39</v>
      </c>
      <c r="B393" s="4" t="s">
        <v>324</v>
      </c>
      <c r="C393" s="8">
        <f>ROUNDUP((1.2+5.2),0)</f>
        <v>7</v>
      </c>
      <c r="D393" s="4" t="s">
        <v>45</v>
      </c>
      <c r="E393" s="6"/>
      <c r="F393" s="290"/>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row>
    <row r="394" spans="1:235" ht="15.95" customHeight="1" x14ac:dyDescent="0.2">
      <c r="A394" s="84"/>
      <c r="B394" s="4"/>
      <c r="C394" s="8"/>
      <c r="D394" s="4"/>
      <c r="E394" s="6"/>
      <c r="F394" s="290"/>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row>
    <row r="395" spans="1:235" ht="15.95" customHeight="1" x14ac:dyDescent="0.2">
      <c r="A395" s="84"/>
      <c r="B395" s="64" t="s">
        <v>329</v>
      </c>
      <c r="C395" s="8"/>
      <c r="D395" s="4"/>
      <c r="E395" s="6"/>
      <c r="F395" s="290"/>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row>
    <row r="396" spans="1:235" ht="15.95" customHeight="1" x14ac:dyDescent="0.2">
      <c r="A396" s="84" t="s">
        <v>48</v>
      </c>
      <c r="B396" s="4" t="s">
        <v>325</v>
      </c>
      <c r="C396" s="8">
        <f>ROUND((C402/0.4+1*2.4),0)</f>
        <v>45</v>
      </c>
      <c r="D396" s="4" t="s">
        <v>45</v>
      </c>
      <c r="E396" s="6"/>
      <c r="F396" s="290"/>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row>
    <row r="397" spans="1:235" ht="15.95" customHeight="1" x14ac:dyDescent="0.2">
      <c r="A397" s="84"/>
      <c r="B397" s="4"/>
      <c r="C397" s="8"/>
      <c r="D397" s="4"/>
      <c r="E397" s="6"/>
      <c r="F397" s="290"/>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row>
    <row r="398" spans="1:235" ht="15.95" customHeight="1" x14ac:dyDescent="0.2">
      <c r="A398" s="84" t="s">
        <v>49</v>
      </c>
      <c r="B398" s="4" t="s">
        <v>326</v>
      </c>
      <c r="C398" s="8">
        <f>C402*3</f>
        <v>51</v>
      </c>
      <c r="D398" s="4" t="s">
        <v>45</v>
      </c>
      <c r="E398" s="6"/>
      <c r="F398" s="290"/>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row>
    <row r="399" spans="1:235" ht="15.95" customHeight="1" x14ac:dyDescent="0.2">
      <c r="A399" s="84"/>
      <c r="B399" s="4"/>
      <c r="C399" s="8"/>
      <c r="D399" s="4"/>
      <c r="E399" s="6"/>
      <c r="F399" s="290"/>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row>
    <row r="400" spans="1:235" ht="15.95" customHeight="1" x14ac:dyDescent="0.2">
      <c r="A400" s="84" t="s">
        <v>51</v>
      </c>
      <c r="B400" s="4" t="s">
        <v>327</v>
      </c>
      <c r="C400" s="8">
        <f>C402*3</f>
        <v>51</v>
      </c>
      <c r="D400" s="4" t="s">
        <v>45</v>
      </c>
      <c r="E400" s="6"/>
      <c r="F400" s="290"/>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row>
    <row r="401" spans="1:235" ht="15.95" customHeight="1" x14ac:dyDescent="0.2">
      <c r="A401" s="84"/>
      <c r="B401" s="4"/>
      <c r="C401" s="8"/>
      <c r="D401" s="4"/>
      <c r="E401" s="6"/>
      <c r="F401" s="290"/>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row>
    <row r="402" spans="1:235" ht="15.95" customHeight="1" x14ac:dyDescent="0.2">
      <c r="A402" s="84" t="s">
        <v>50</v>
      </c>
      <c r="B402" s="4" t="s">
        <v>324</v>
      </c>
      <c r="C402" s="8">
        <f>ROUNDUP((3+5.2+4.2+4),0)</f>
        <v>17</v>
      </c>
      <c r="D402" s="4" t="s">
        <v>45</v>
      </c>
      <c r="E402" s="6"/>
      <c r="F402" s="290"/>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row>
    <row r="403" spans="1:235" ht="15.95" customHeight="1" x14ac:dyDescent="0.2">
      <c r="A403" s="84"/>
      <c r="B403" s="4"/>
      <c r="C403" s="8"/>
      <c r="D403" s="4"/>
      <c r="E403" s="6"/>
      <c r="F403" s="290"/>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row>
    <row r="404" spans="1:235" ht="15.95" customHeight="1" x14ac:dyDescent="0.2">
      <c r="A404" s="84" t="s">
        <v>137</v>
      </c>
      <c r="B404" s="4" t="s">
        <v>334</v>
      </c>
      <c r="C404" s="8">
        <v>1</v>
      </c>
      <c r="D404" s="4" t="s">
        <v>40</v>
      </c>
      <c r="E404" s="6"/>
      <c r="F404" s="290"/>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row>
    <row r="405" spans="1:235" ht="15.95" customHeight="1" x14ac:dyDescent="0.2">
      <c r="A405" s="84"/>
      <c r="B405" s="4"/>
      <c r="C405" s="8"/>
      <c r="D405" s="4"/>
      <c r="E405" s="6"/>
      <c r="F405" s="290"/>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row>
    <row r="406" spans="1:235" ht="15.95" customHeight="1" x14ac:dyDescent="0.2">
      <c r="A406" s="84" t="s">
        <v>271</v>
      </c>
      <c r="B406" s="4" t="s">
        <v>962</v>
      </c>
      <c r="C406" s="8">
        <f>ROUND((C393*2.4),0)+ROUND((C402*2.4),0)</f>
        <v>58</v>
      </c>
      <c r="D406" s="4" t="s">
        <v>31</v>
      </c>
      <c r="E406" s="6"/>
      <c r="F406" s="290"/>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row>
    <row r="407" spans="1:235" ht="15.95" customHeight="1" x14ac:dyDescent="0.2">
      <c r="A407" s="84"/>
      <c r="B407" s="4"/>
      <c r="C407" s="8"/>
      <c r="D407" s="4"/>
      <c r="E407" s="6"/>
      <c r="F407" s="290"/>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row>
    <row r="408" spans="1:235" ht="15.95" customHeight="1" x14ac:dyDescent="0.2">
      <c r="A408" s="84" t="s">
        <v>272</v>
      </c>
      <c r="B408" s="4" t="s">
        <v>963</v>
      </c>
      <c r="C408" s="8">
        <f>C406+ROUND((4.2*2.4),0)</f>
        <v>68</v>
      </c>
      <c r="D408" s="4" t="s">
        <v>31</v>
      </c>
      <c r="E408" s="6"/>
      <c r="F408" s="290"/>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row>
    <row r="409" spans="1:235" ht="15.95" customHeight="1" x14ac:dyDescent="0.2">
      <c r="A409" s="84"/>
      <c r="B409" s="4"/>
      <c r="C409" s="8"/>
      <c r="D409" s="4"/>
      <c r="E409" s="6"/>
      <c r="F409" s="290"/>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row>
    <row r="410" spans="1:235" ht="15.95" customHeight="1" x14ac:dyDescent="0.2">
      <c r="A410" s="84" t="s">
        <v>175</v>
      </c>
      <c r="B410" s="4" t="s">
        <v>332</v>
      </c>
      <c r="C410" s="8">
        <f>C408</f>
        <v>68</v>
      </c>
      <c r="D410" s="4" t="s">
        <v>31</v>
      </c>
      <c r="E410" s="6"/>
      <c r="F410" s="290"/>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row>
    <row r="411" spans="1:235" ht="15.95" customHeight="1" x14ac:dyDescent="0.2">
      <c r="A411" s="84"/>
      <c r="B411" s="4"/>
      <c r="C411" s="8"/>
      <c r="D411" s="4"/>
      <c r="E411" s="6"/>
      <c r="F411" s="290"/>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row>
    <row r="412" spans="1:235" ht="15.95" customHeight="1" x14ac:dyDescent="0.2">
      <c r="A412" s="84" t="s">
        <v>278</v>
      </c>
      <c r="B412" s="48" t="s">
        <v>336</v>
      </c>
      <c r="C412" s="48">
        <v>1</v>
      </c>
      <c r="D412" s="48" t="s">
        <v>62</v>
      </c>
      <c r="E412" s="6"/>
      <c r="F412" s="290"/>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row>
    <row r="413" spans="1:235" ht="15.95" customHeight="1" x14ac:dyDescent="0.2">
      <c r="A413" s="84"/>
      <c r="B413" s="48"/>
      <c r="C413" s="48"/>
      <c r="D413" s="48"/>
      <c r="E413" s="6"/>
      <c r="F413" s="290"/>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row>
    <row r="414" spans="1:235" ht="15.95" customHeight="1" x14ac:dyDescent="0.2">
      <c r="A414" s="84" t="s">
        <v>279</v>
      </c>
      <c r="B414" s="4" t="s">
        <v>624</v>
      </c>
      <c r="C414" s="8">
        <v>14</v>
      </c>
      <c r="D414" s="4" t="s">
        <v>31</v>
      </c>
      <c r="E414" s="6"/>
      <c r="F414" s="290"/>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row>
    <row r="415" spans="1:235" ht="15.95" customHeight="1" x14ac:dyDescent="0.2">
      <c r="A415" s="84"/>
      <c r="B415" s="4"/>
      <c r="C415" s="8"/>
      <c r="D415" s="4"/>
      <c r="E415" s="6"/>
      <c r="F415" s="290"/>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row>
    <row r="416" spans="1:235" ht="15.95" customHeight="1" x14ac:dyDescent="0.2">
      <c r="A416" s="84"/>
      <c r="B416" s="64" t="s">
        <v>1071</v>
      </c>
      <c r="C416" s="8"/>
      <c r="D416" s="4"/>
      <c r="E416" s="6"/>
      <c r="F416" s="290"/>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row>
    <row r="417" spans="1:254" ht="15.95" customHeight="1" x14ac:dyDescent="0.2">
      <c r="A417" s="107" t="s">
        <v>287</v>
      </c>
      <c r="B417" s="47" t="s">
        <v>964</v>
      </c>
      <c r="C417" s="48">
        <v>14</v>
      </c>
      <c r="D417" s="47" t="s">
        <v>31</v>
      </c>
      <c r="E417" s="46"/>
      <c r="F417" s="291"/>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row>
    <row r="418" spans="1:254" ht="15.95" customHeight="1" x14ac:dyDescent="0.2">
      <c r="A418" s="108"/>
      <c r="B418" s="121"/>
      <c r="C418" s="56"/>
      <c r="D418" s="121"/>
      <c r="E418" s="55"/>
      <c r="F418" s="327"/>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row>
    <row r="419" spans="1:254" ht="17.100000000000001" customHeight="1" x14ac:dyDescent="0.2">
      <c r="A419" s="340"/>
      <c r="B419" s="341" t="str">
        <f>$B$60</f>
        <v>Page 2/</v>
      </c>
      <c r="C419" s="342">
        <f>C359+1</f>
        <v>7</v>
      </c>
      <c r="D419" s="341"/>
      <c r="E419" s="343" t="s">
        <v>730</v>
      </c>
      <c r="F419" s="7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16"/>
      <c r="IO419" s="16"/>
      <c r="IP419" s="16"/>
      <c r="IQ419" s="16"/>
      <c r="IR419" s="16"/>
      <c r="IS419" s="16"/>
      <c r="IT419" s="16"/>
    </row>
    <row r="420" spans="1:254" ht="29.25" customHeight="1" x14ac:dyDescent="0.35">
      <c r="A420" s="78" t="str">
        <f>A1</f>
        <v>The Almonry, High Street, Battle</v>
      </c>
      <c r="B420" s="68"/>
      <c r="C420" s="68"/>
      <c r="D420" s="68"/>
      <c r="E420" s="68"/>
      <c r="F420" s="184"/>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16"/>
      <c r="IS420" s="16"/>
      <c r="IT420" s="16"/>
    </row>
    <row r="421" spans="1:254" ht="29.25" customHeight="1" x14ac:dyDescent="0.35">
      <c r="A421" s="79" t="str">
        <f>A2</f>
        <v>Tender Pricing Schedule</v>
      </c>
      <c r="B421" s="58"/>
      <c r="C421" s="58"/>
      <c r="D421" s="58"/>
      <c r="E421" s="58"/>
      <c r="F421" s="185"/>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16"/>
      <c r="IS421" s="16"/>
      <c r="IT421" s="16"/>
    </row>
    <row r="422" spans="1:254" ht="9.75" customHeight="1" x14ac:dyDescent="0.25">
      <c r="A422" s="80"/>
      <c r="B422" s="22"/>
      <c r="C422" s="22"/>
      <c r="D422" s="22"/>
      <c r="E422" s="22"/>
      <c r="F422" s="18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16"/>
      <c r="IS422" s="16"/>
      <c r="IT422" s="16"/>
    </row>
    <row r="423" spans="1:254" ht="16.5" customHeight="1" x14ac:dyDescent="0.25">
      <c r="A423" s="81" t="str">
        <f>A4</f>
        <v>GROUP ELEMENT 2: Superstructure</v>
      </c>
      <c r="B423" s="24"/>
      <c r="C423" s="24"/>
      <c r="D423" s="24"/>
      <c r="E423" s="24"/>
      <c r="F423" s="187"/>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16"/>
      <c r="IS423" s="16"/>
      <c r="IT423" s="16"/>
    </row>
    <row r="424" spans="1:254" ht="15" customHeight="1" x14ac:dyDescent="0.2">
      <c r="A424" s="334" t="s">
        <v>1</v>
      </c>
      <c r="B424" s="335" t="s">
        <v>23</v>
      </c>
      <c r="C424" s="336" t="s">
        <v>24</v>
      </c>
      <c r="D424" s="336" t="s">
        <v>25</v>
      </c>
      <c r="E424" s="336" t="s">
        <v>26</v>
      </c>
      <c r="F424" s="337"/>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16"/>
      <c r="IS424" s="16"/>
      <c r="IT424" s="16"/>
    </row>
    <row r="425" spans="1:254" ht="15.95" customHeight="1" x14ac:dyDescent="0.2">
      <c r="A425" s="357"/>
      <c r="B425" s="358"/>
      <c r="C425" s="359"/>
      <c r="D425" s="358"/>
      <c r="E425" s="360"/>
      <c r="F425" s="361"/>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row>
    <row r="426" spans="1:254" ht="15.95" customHeight="1" x14ac:dyDescent="0.2">
      <c r="A426" s="107" t="s">
        <v>28</v>
      </c>
      <c r="B426" s="47" t="s">
        <v>626</v>
      </c>
      <c r="C426" s="48">
        <v>1</v>
      </c>
      <c r="D426" s="47" t="s">
        <v>62</v>
      </c>
      <c r="E426" s="46"/>
      <c r="F426" s="291"/>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row>
    <row r="427" spans="1:254" ht="15.95" customHeight="1" x14ac:dyDescent="0.2">
      <c r="A427" s="107"/>
      <c r="B427" s="47"/>
      <c r="C427" s="48"/>
      <c r="D427" s="47"/>
      <c r="E427" s="46"/>
      <c r="F427" s="291"/>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row>
    <row r="428" spans="1:254" ht="15.95" customHeight="1" x14ac:dyDescent="0.2">
      <c r="A428" s="106" t="s">
        <v>30</v>
      </c>
      <c r="B428" s="47" t="s">
        <v>625</v>
      </c>
      <c r="C428" s="48">
        <v>1</v>
      </c>
      <c r="D428" s="48" t="s">
        <v>40</v>
      </c>
      <c r="E428" s="46"/>
      <c r="F428" s="291"/>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row>
    <row r="429" spans="1:254" ht="15.95" customHeight="1" x14ac:dyDescent="0.2">
      <c r="A429" s="106"/>
      <c r="B429" s="47"/>
      <c r="C429" s="48"/>
      <c r="D429" s="48"/>
      <c r="E429" s="46"/>
      <c r="F429" s="291"/>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row>
    <row r="430" spans="1:254" ht="15.95" customHeight="1" x14ac:dyDescent="0.2">
      <c r="A430" s="107" t="s">
        <v>32</v>
      </c>
      <c r="B430" s="47" t="s">
        <v>627</v>
      </c>
      <c r="C430" s="48">
        <v>1</v>
      </c>
      <c r="D430" s="48" t="s">
        <v>40</v>
      </c>
      <c r="E430" s="46"/>
      <c r="F430" s="291"/>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row>
    <row r="431" spans="1:254" ht="15.95" customHeight="1" x14ac:dyDescent="0.2">
      <c r="A431" s="107"/>
      <c r="B431" s="47"/>
      <c r="C431" s="48"/>
      <c r="D431" s="48"/>
      <c r="E431" s="46"/>
      <c r="F431" s="291"/>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row>
    <row r="432" spans="1:254" ht="15.95" customHeight="1" x14ac:dyDescent="0.2">
      <c r="A432" s="106" t="s">
        <v>33</v>
      </c>
      <c r="B432" s="47" t="s">
        <v>628</v>
      </c>
      <c r="C432" s="48">
        <v>1</v>
      </c>
      <c r="D432" s="48" t="s">
        <v>40</v>
      </c>
      <c r="E432" s="46"/>
      <c r="F432" s="291"/>
    </row>
    <row r="433" spans="1:235" ht="15.95" customHeight="1" x14ac:dyDescent="0.2">
      <c r="A433" s="106"/>
      <c r="B433" s="47"/>
      <c r="C433" s="48"/>
      <c r="D433" s="48"/>
      <c r="E433" s="46"/>
      <c r="F433" s="291"/>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row>
    <row r="434" spans="1:235" ht="15.95" customHeight="1" x14ac:dyDescent="0.2">
      <c r="A434" s="107" t="s">
        <v>34</v>
      </c>
      <c r="B434" s="48" t="s">
        <v>965</v>
      </c>
      <c r="C434" s="48">
        <v>1</v>
      </c>
      <c r="D434" s="48" t="s">
        <v>40</v>
      </c>
      <c r="E434" s="46"/>
      <c r="F434" s="291"/>
    </row>
    <row r="435" spans="1:235" ht="15.95" customHeight="1" x14ac:dyDescent="0.2">
      <c r="A435" s="107"/>
      <c r="B435" s="48"/>
      <c r="C435" s="48"/>
      <c r="D435" s="48"/>
      <c r="E435" s="46"/>
      <c r="F435" s="291"/>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row>
    <row r="436" spans="1:235" ht="15.95" customHeight="1" x14ac:dyDescent="0.2">
      <c r="A436" s="106" t="s">
        <v>35</v>
      </c>
      <c r="B436" s="47" t="s">
        <v>630</v>
      </c>
      <c r="C436" s="48">
        <v>1</v>
      </c>
      <c r="D436" s="48" t="s">
        <v>40</v>
      </c>
      <c r="E436" s="46"/>
      <c r="F436" s="291"/>
    </row>
    <row r="437" spans="1:235" ht="15.95" customHeight="1" x14ac:dyDescent="0.2">
      <c r="A437" s="106"/>
      <c r="B437" s="47"/>
      <c r="C437" s="48"/>
      <c r="D437" s="48"/>
      <c r="E437" s="46"/>
      <c r="F437" s="291"/>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row>
    <row r="438" spans="1:235" ht="15.95" customHeight="1" x14ac:dyDescent="0.2">
      <c r="A438" s="107" t="s">
        <v>47</v>
      </c>
      <c r="B438" s="48" t="s">
        <v>631</v>
      </c>
      <c r="C438" s="48">
        <v>1</v>
      </c>
      <c r="D438" s="48" t="s">
        <v>40</v>
      </c>
      <c r="E438" s="6"/>
      <c r="F438" s="291"/>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row>
    <row r="439" spans="1:235" ht="15.95" customHeight="1" x14ac:dyDescent="0.2">
      <c r="A439" s="107"/>
      <c r="B439" s="48"/>
      <c r="C439" s="48"/>
      <c r="D439" s="48"/>
      <c r="E439" s="46"/>
      <c r="F439" s="291"/>
    </row>
    <row r="440" spans="1:235" ht="15.95" customHeight="1" x14ac:dyDescent="0.2">
      <c r="A440" s="106" t="s">
        <v>36</v>
      </c>
      <c r="B440" s="47" t="s">
        <v>129</v>
      </c>
      <c r="C440" s="48">
        <v>1</v>
      </c>
      <c r="D440" s="121" t="s">
        <v>62</v>
      </c>
      <c r="E440" s="46"/>
      <c r="F440" s="291"/>
    </row>
    <row r="441" spans="1:235" ht="15" x14ac:dyDescent="0.2">
      <c r="A441" s="107"/>
      <c r="B441" s="48"/>
      <c r="C441" s="48"/>
      <c r="D441" s="48"/>
      <c r="E441" s="6"/>
      <c r="F441" s="291"/>
    </row>
    <row r="442" spans="1:235" ht="15.95" customHeight="1" x14ac:dyDescent="0.2">
      <c r="A442" s="106" t="s">
        <v>37</v>
      </c>
      <c r="B442" s="48" t="s">
        <v>333</v>
      </c>
      <c r="C442" s="48">
        <v>1</v>
      </c>
      <c r="D442" s="121" t="s">
        <v>62</v>
      </c>
      <c r="E442" s="6"/>
      <c r="F442" s="291"/>
    </row>
    <row r="443" spans="1:235" ht="15.95" customHeight="1" x14ac:dyDescent="0.2">
      <c r="A443" s="107"/>
      <c r="B443" s="48"/>
      <c r="C443" s="48"/>
      <c r="D443" s="48"/>
      <c r="E443" s="46"/>
      <c r="F443" s="291"/>
    </row>
    <row r="444" spans="1:235" ht="15.95" customHeight="1" x14ac:dyDescent="0.2">
      <c r="A444" s="107" t="s">
        <v>38</v>
      </c>
      <c r="B444" s="48" t="s">
        <v>874</v>
      </c>
      <c r="C444" s="48">
        <v>1</v>
      </c>
      <c r="D444" s="121" t="s">
        <v>62</v>
      </c>
      <c r="E444" s="6"/>
      <c r="F444" s="291"/>
    </row>
    <row r="445" spans="1:235" ht="15.95" customHeight="1" x14ac:dyDescent="0.2">
      <c r="A445" s="108"/>
      <c r="B445" s="56"/>
      <c r="C445" s="48"/>
      <c r="D445" s="56"/>
      <c r="E445" s="40"/>
      <c r="F445" s="327"/>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row>
    <row r="446" spans="1:235" ht="15.95" customHeight="1" x14ac:dyDescent="0.2">
      <c r="A446" s="108" t="s">
        <v>39</v>
      </c>
      <c r="B446" s="56" t="s">
        <v>966</v>
      </c>
      <c r="C446" s="48">
        <v>1</v>
      </c>
      <c r="D446" s="121" t="s">
        <v>62</v>
      </c>
      <c r="E446" s="40"/>
      <c r="F446" s="327"/>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row>
    <row r="447" spans="1:235" ht="15.95" customHeight="1" x14ac:dyDescent="0.2">
      <c r="A447" s="108"/>
      <c r="B447" s="56"/>
      <c r="C447" s="48"/>
      <c r="D447" s="56"/>
      <c r="E447" s="40"/>
      <c r="F447" s="327"/>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row>
    <row r="448" spans="1:235" ht="15.95" customHeight="1" x14ac:dyDescent="0.2">
      <c r="A448" s="108"/>
      <c r="B448" s="56"/>
      <c r="C448" s="48"/>
      <c r="D448" s="56"/>
      <c r="E448" s="40"/>
      <c r="F448" s="327"/>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row>
    <row r="449" spans="1:235" ht="15.95" customHeight="1" x14ac:dyDescent="0.2">
      <c r="A449" s="108"/>
      <c r="B449" s="56"/>
      <c r="C449" s="48"/>
      <c r="D449" s="56"/>
      <c r="E449" s="40"/>
      <c r="F449" s="327"/>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row>
    <row r="450" spans="1:235" ht="15.95" customHeight="1" x14ac:dyDescent="0.2">
      <c r="A450" s="108"/>
      <c r="B450" s="56"/>
      <c r="C450" s="48"/>
      <c r="D450" s="56"/>
      <c r="E450" s="40"/>
      <c r="F450" s="327"/>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row>
    <row r="451" spans="1:235" ht="15.95" customHeight="1" x14ac:dyDescent="0.2">
      <c r="A451" s="108"/>
      <c r="B451" s="56"/>
      <c r="C451" s="48"/>
      <c r="D451" s="56"/>
      <c r="E451" s="40"/>
      <c r="F451" s="327"/>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row>
    <row r="452" spans="1:235" ht="15.95" customHeight="1" x14ac:dyDescent="0.2">
      <c r="A452" s="108"/>
      <c r="B452" s="56"/>
      <c r="C452" s="48"/>
      <c r="D452" s="56"/>
      <c r="E452" s="40"/>
      <c r="F452" s="327"/>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row>
    <row r="453" spans="1:235" ht="15.95" customHeight="1" x14ac:dyDescent="0.2">
      <c r="A453" s="108"/>
      <c r="B453" s="56"/>
      <c r="C453" s="48"/>
      <c r="D453" s="56"/>
      <c r="E453" s="40"/>
      <c r="F453" s="327"/>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row>
    <row r="454" spans="1:235" ht="15.95" customHeight="1" x14ac:dyDescent="0.2">
      <c r="A454" s="108"/>
      <c r="B454" s="56"/>
      <c r="C454" s="48"/>
      <c r="D454" s="56"/>
      <c r="E454" s="40"/>
      <c r="F454" s="327"/>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row>
    <row r="455" spans="1:235" ht="15.95" customHeight="1" x14ac:dyDescent="0.2">
      <c r="A455" s="108"/>
      <c r="B455" s="56"/>
      <c r="C455" s="48"/>
      <c r="D455" s="56"/>
      <c r="E455" s="40"/>
      <c r="F455" s="327"/>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row>
    <row r="456" spans="1:235" ht="15.95" customHeight="1" x14ac:dyDescent="0.2">
      <c r="A456" s="108"/>
      <c r="B456" s="56"/>
      <c r="C456" s="48"/>
      <c r="D456" s="56"/>
      <c r="E456" s="40"/>
      <c r="F456" s="327"/>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row>
    <row r="457" spans="1:235" ht="15.95" customHeight="1" x14ac:dyDescent="0.2">
      <c r="A457" s="108"/>
      <c r="B457" s="56"/>
      <c r="C457" s="48"/>
      <c r="D457" s="56"/>
      <c r="E457" s="40"/>
      <c r="F457" s="327"/>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row>
    <row r="458" spans="1:235" ht="15.95" customHeight="1" x14ac:dyDescent="0.2">
      <c r="A458" s="108"/>
      <c r="B458" s="56"/>
      <c r="C458" s="48"/>
      <c r="D458" s="56"/>
      <c r="E458" s="40"/>
      <c r="F458" s="327"/>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row>
    <row r="459" spans="1:235" ht="15.95" customHeight="1" x14ac:dyDescent="0.2">
      <c r="A459" s="108"/>
      <c r="B459" s="56"/>
      <c r="C459" s="48"/>
      <c r="D459" s="56"/>
      <c r="E459" s="40"/>
      <c r="F459" s="327"/>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row>
    <row r="460" spans="1:235" ht="15.95" customHeight="1" x14ac:dyDescent="0.2">
      <c r="A460" s="108"/>
      <c r="B460" s="56"/>
      <c r="C460" s="48"/>
      <c r="D460" s="56"/>
      <c r="E460" s="40"/>
      <c r="F460" s="327"/>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row>
    <row r="461" spans="1:235" ht="15.95" customHeight="1" x14ac:dyDescent="0.2">
      <c r="A461" s="108"/>
      <c r="B461" s="56"/>
      <c r="C461" s="48"/>
      <c r="D461" s="56"/>
      <c r="E461" s="40"/>
      <c r="F461" s="327"/>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row>
    <row r="462" spans="1:235" ht="15.95" customHeight="1" x14ac:dyDescent="0.2">
      <c r="A462" s="108"/>
      <c r="B462" s="56"/>
      <c r="C462" s="48"/>
      <c r="D462" s="56"/>
      <c r="E462" s="40"/>
      <c r="F462" s="327"/>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row>
    <row r="463" spans="1:235" ht="15.95" customHeight="1" x14ac:dyDescent="0.2">
      <c r="A463" s="108"/>
      <c r="B463" s="56"/>
      <c r="C463" s="48"/>
      <c r="D463" s="56"/>
      <c r="E463" s="40"/>
      <c r="F463" s="327"/>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row>
    <row r="464" spans="1:235" ht="15.95" customHeight="1" x14ac:dyDescent="0.2">
      <c r="A464" s="108"/>
      <c r="B464" s="56"/>
      <c r="C464" s="48"/>
      <c r="D464" s="56"/>
      <c r="E464" s="40"/>
      <c r="F464" s="327"/>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row>
    <row r="465" spans="1:254" ht="15.95" customHeight="1" x14ac:dyDescent="0.2">
      <c r="A465" s="108"/>
      <c r="B465" s="56"/>
      <c r="C465" s="48"/>
      <c r="D465" s="56"/>
      <c r="E465" s="40"/>
      <c r="F465" s="327"/>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row>
    <row r="466" spans="1:254" ht="15.95" customHeight="1" x14ac:dyDescent="0.2">
      <c r="A466" s="108"/>
      <c r="B466" s="56"/>
      <c r="C466" s="48"/>
      <c r="D466" s="56"/>
      <c r="E466" s="40"/>
      <c r="F466" s="327"/>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row>
    <row r="467" spans="1:254" ht="15.95" customHeight="1" x14ac:dyDescent="0.2">
      <c r="A467" s="108"/>
      <c r="B467" s="56"/>
      <c r="C467" s="48"/>
      <c r="D467" s="56"/>
      <c r="E467" s="40"/>
      <c r="F467" s="327"/>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row>
    <row r="468" spans="1:254" ht="15.95" customHeight="1" x14ac:dyDescent="0.2">
      <c r="A468" s="108"/>
      <c r="B468" s="56"/>
      <c r="C468" s="48"/>
      <c r="D468" s="56"/>
      <c r="E468" s="40"/>
      <c r="F468" s="327"/>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row>
    <row r="469" spans="1:254" ht="15.95" customHeight="1" x14ac:dyDescent="0.2">
      <c r="A469" s="108"/>
      <c r="B469" s="56"/>
      <c r="C469" s="48"/>
      <c r="D469" s="56"/>
      <c r="E469" s="40"/>
      <c r="F469" s="327"/>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row>
    <row r="470" spans="1:254" ht="15.95" customHeight="1" x14ac:dyDescent="0.2">
      <c r="A470" s="108"/>
      <c r="B470" s="56"/>
      <c r="C470" s="48"/>
      <c r="D470" s="56"/>
      <c r="E470" s="40"/>
      <c r="F470" s="327"/>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row>
    <row r="471" spans="1:254" ht="15.95" customHeight="1" x14ac:dyDescent="0.2">
      <c r="A471" s="108"/>
      <c r="B471" s="56"/>
      <c r="C471" s="48"/>
      <c r="D471" s="56"/>
      <c r="E471" s="40"/>
      <c r="F471" s="327"/>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row>
    <row r="472" spans="1:254" ht="15.95" customHeight="1" x14ac:dyDescent="0.2">
      <c r="A472" s="108"/>
      <c r="B472" s="56"/>
      <c r="C472" s="48"/>
      <c r="D472" s="56"/>
      <c r="E472" s="40"/>
      <c r="F472" s="327"/>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row>
    <row r="473" spans="1:254" ht="15.95" customHeight="1" x14ac:dyDescent="0.2">
      <c r="A473" s="108"/>
      <c r="B473" s="56"/>
      <c r="C473" s="48"/>
      <c r="D473" s="56"/>
      <c r="E473" s="40"/>
      <c r="F473" s="327"/>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row>
    <row r="474" spans="1:254" ht="15" x14ac:dyDescent="0.2">
      <c r="A474" s="120"/>
      <c r="B474" s="158"/>
      <c r="C474" s="48"/>
      <c r="D474" s="121"/>
      <c r="E474" s="55"/>
      <c r="F474" s="328"/>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row>
    <row r="475" spans="1:254" ht="15.95" customHeight="1" x14ac:dyDescent="0.2">
      <c r="A475" s="107"/>
      <c r="B475" s="48"/>
      <c r="C475" s="48"/>
      <c r="D475" s="48"/>
      <c r="E475" s="6"/>
      <c r="F475" s="291"/>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row>
    <row r="476" spans="1:254" ht="15.95" customHeight="1" x14ac:dyDescent="0.2">
      <c r="A476" s="107"/>
      <c r="B476" s="48"/>
      <c r="C476" s="48"/>
      <c r="D476" s="48"/>
      <c r="E476" s="6"/>
      <c r="F476" s="292"/>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row>
    <row r="477" spans="1:254" ht="15.95" customHeight="1" x14ac:dyDescent="0.2">
      <c r="A477" s="108"/>
      <c r="B477" s="56"/>
      <c r="C477" s="56"/>
      <c r="D477" s="56"/>
      <c r="E477" s="40"/>
      <c r="F477" s="328"/>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row>
    <row r="478" spans="1:254" ht="17.100000000000001" customHeight="1" x14ac:dyDescent="0.2">
      <c r="A478" s="340"/>
      <c r="B478" s="341" t="str">
        <f>$B$60</f>
        <v>Page 2/</v>
      </c>
      <c r="C478" s="342">
        <f>C419+1</f>
        <v>8</v>
      </c>
      <c r="D478" s="341"/>
      <c r="E478" s="343" t="s">
        <v>730</v>
      </c>
      <c r="F478" s="7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16"/>
      <c r="IO478" s="16"/>
      <c r="IP478" s="16"/>
      <c r="IQ478" s="16"/>
      <c r="IR478" s="16"/>
      <c r="IS478" s="16"/>
      <c r="IT478" s="16"/>
    </row>
    <row r="479" spans="1:254" ht="29.25" customHeight="1" x14ac:dyDescent="0.35">
      <c r="A479" s="78" t="str">
        <f>A360</f>
        <v>The Almonry, High Street, Battle</v>
      </c>
      <c r="B479" s="68"/>
      <c r="C479" s="68"/>
      <c r="D479" s="68"/>
      <c r="E479" s="68"/>
      <c r="F479" s="184"/>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16"/>
      <c r="IO479" s="16"/>
      <c r="IP479" s="16"/>
      <c r="IQ479" s="16"/>
      <c r="IR479" s="16"/>
      <c r="IS479" s="16"/>
      <c r="IT479" s="16"/>
    </row>
    <row r="480" spans="1:254" ht="29.25" customHeight="1" x14ac:dyDescent="0.35">
      <c r="A480" s="79" t="str">
        <f>A361</f>
        <v>Tender Pricing Schedule</v>
      </c>
      <c r="B480" s="58"/>
      <c r="C480" s="58"/>
      <c r="D480" s="58"/>
      <c r="E480" s="58"/>
      <c r="F480" s="185"/>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c r="IN480" s="16"/>
      <c r="IO480" s="16"/>
      <c r="IP480" s="16"/>
      <c r="IQ480" s="16"/>
      <c r="IR480" s="16"/>
      <c r="IS480" s="16"/>
      <c r="IT480" s="16"/>
    </row>
    <row r="481" spans="1:254" ht="9.75" customHeight="1" x14ac:dyDescent="0.25">
      <c r="A481" s="80"/>
      <c r="B481" s="22"/>
      <c r="C481" s="22"/>
      <c r="D481" s="22"/>
      <c r="E481" s="22"/>
      <c r="F481" s="18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16"/>
      <c r="IS481" s="16"/>
      <c r="IT481" s="16"/>
    </row>
    <row r="482" spans="1:254" ht="16.5" customHeight="1" x14ac:dyDescent="0.25">
      <c r="A482" s="81" t="str">
        <f>A363</f>
        <v>GROUP ELEMENT 2: Superstructure</v>
      </c>
      <c r="B482" s="24"/>
      <c r="C482" s="24"/>
      <c r="D482" s="24"/>
      <c r="E482" s="24"/>
      <c r="F482" s="187"/>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16"/>
      <c r="IS482" s="16"/>
      <c r="IT482" s="16"/>
    </row>
    <row r="483" spans="1:254" ht="15" customHeight="1" x14ac:dyDescent="0.2">
      <c r="A483" s="334" t="s">
        <v>1</v>
      </c>
      <c r="B483" s="335" t="s">
        <v>23</v>
      </c>
      <c r="C483" s="336" t="s">
        <v>24</v>
      </c>
      <c r="D483" s="336" t="s">
        <v>25</v>
      </c>
      <c r="E483" s="336" t="s">
        <v>26</v>
      </c>
      <c r="F483" s="337"/>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c r="IN483" s="16"/>
      <c r="IO483" s="16"/>
      <c r="IP483" s="16"/>
      <c r="IQ483" s="16"/>
      <c r="IR483" s="16"/>
      <c r="IS483" s="16"/>
      <c r="IT483" s="16"/>
    </row>
    <row r="484" spans="1:254" ht="8.1" customHeight="1" x14ac:dyDescent="0.2">
      <c r="A484" s="97"/>
      <c r="B484" s="70"/>
      <c r="C484" s="71"/>
      <c r="D484" s="71"/>
      <c r="E484" s="71"/>
      <c r="F484" s="330"/>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16"/>
      <c r="IO484" s="16"/>
      <c r="IP484" s="16"/>
      <c r="IQ484" s="16"/>
      <c r="IR484" s="16"/>
      <c r="IS484" s="16"/>
      <c r="IT484" s="16"/>
    </row>
    <row r="485" spans="1:254" ht="15.95" customHeight="1" x14ac:dyDescent="0.2">
      <c r="A485" s="84"/>
      <c r="B485" s="5" t="str">
        <f>B366</f>
        <v>2.5 External Walls</v>
      </c>
      <c r="C485" s="4"/>
      <c r="D485" s="4"/>
      <c r="E485" s="6"/>
      <c r="F485" s="290"/>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16"/>
      <c r="IO485" s="16"/>
      <c r="IP485" s="16"/>
      <c r="IQ485" s="16"/>
      <c r="IR485" s="16"/>
      <c r="IS485" s="16"/>
      <c r="IT485" s="16"/>
    </row>
    <row r="486" spans="1:254" ht="15.75" customHeight="1" x14ac:dyDescent="0.2">
      <c r="A486" s="84"/>
      <c r="B486" s="4"/>
      <c r="C486" s="8"/>
      <c r="D486" s="4"/>
      <c r="E486" s="6"/>
      <c r="F486" s="290"/>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16"/>
      <c r="IS486" s="16"/>
      <c r="IT486" s="16"/>
    </row>
    <row r="487" spans="1:254" ht="15.75" customHeight="1" x14ac:dyDescent="0.2">
      <c r="A487" s="88"/>
      <c r="B487" s="69" t="s">
        <v>159</v>
      </c>
      <c r="C487" s="45"/>
      <c r="D487" s="9"/>
      <c r="E487" s="6"/>
      <c r="F487" s="290"/>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c r="IN487" s="16"/>
      <c r="IO487" s="16"/>
      <c r="IP487" s="16"/>
      <c r="IQ487" s="16"/>
      <c r="IR487" s="16"/>
      <c r="IS487" s="16"/>
      <c r="IT487" s="16"/>
    </row>
    <row r="488" spans="1:254" ht="15.75" customHeight="1" x14ac:dyDescent="0.2">
      <c r="A488" s="88" t="s">
        <v>28</v>
      </c>
      <c r="B488" s="9" t="s">
        <v>318</v>
      </c>
      <c r="C488" s="4">
        <v>1</v>
      </c>
      <c r="D488" s="9" t="s">
        <v>62</v>
      </c>
      <c r="E488" s="6"/>
      <c r="F488" s="290"/>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16"/>
      <c r="IS488" s="16"/>
      <c r="IT488" s="16"/>
    </row>
    <row r="489" spans="1:254" ht="15.75" customHeight="1" x14ac:dyDescent="0.2">
      <c r="A489" s="88"/>
      <c r="B489" s="9"/>
      <c r="C489" s="4"/>
      <c r="D489" s="9"/>
      <c r="E489" s="6"/>
      <c r="F489" s="290"/>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c r="IN489" s="16"/>
      <c r="IO489" s="16"/>
      <c r="IP489" s="16"/>
      <c r="IQ489" s="16"/>
      <c r="IR489" s="16"/>
      <c r="IS489" s="16"/>
      <c r="IT489" s="16"/>
    </row>
    <row r="490" spans="1:254" ht="15.75" customHeight="1" x14ac:dyDescent="0.2">
      <c r="A490" s="84" t="s">
        <v>30</v>
      </c>
      <c r="B490" s="9" t="s">
        <v>317</v>
      </c>
      <c r="C490" s="4">
        <v>1</v>
      </c>
      <c r="D490" s="9" t="s">
        <v>62</v>
      </c>
      <c r="E490" s="6"/>
      <c r="F490" s="290"/>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c r="IN490" s="16"/>
      <c r="IO490" s="16"/>
      <c r="IP490" s="16"/>
      <c r="IQ490" s="16"/>
      <c r="IR490" s="16"/>
      <c r="IS490" s="16"/>
      <c r="IT490" s="16"/>
    </row>
    <row r="491" spans="1:254" ht="15.75" customHeight="1" x14ac:dyDescent="0.2">
      <c r="A491" s="84"/>
      <c r="B491" s="318"/>
      <c r="C491" s="4"/>
      <c r="D491" s="9"/>
      <c r="E491" s="6"/>
      <c r="F491" s="290"/>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c r="IN491" s="16"/>
      <c r="IO491" s="16"/>
      <c r="IP491" s="16"/>
      <c r="IQ491" s="16"/>
      <c r="IR491" s="16"/>
      <c r="IS491" s="16"/>
      <c r="IT491" s="16"/>
    </row>
    <row r="492" spans="1:254" ht="15" x14ac:dyDescent="0.2">
      <c r="A492" s="84" t="s">
        <v>32</v>
      </c>
      <c r="B492" s="331" t="s">
        <v>164</v>
      </c>
      <c r="C492" s="4">
        <v>5</v>
      </c>
      <c r="D492" s="4" t="s">
        <v>31</v>
      </c>
      <c r="E492" s="6"/>
      <c r="F492" s="290"/>
    </row>
    <row r="493" spans="1:254" ht="15.75" customHeight="1" x14ac:dyDescent="0.2">
      <c r="A493" s="84"/>
      <c r="B493" s="4"/>
      <c r="C493" s="8"/>
      <c r="D493" s="4"/>
      <c r="E493" s="6"/>
      <c r="F493" s="290"/>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row>
    <row r="494" spans="1:254" ht="15" x14ac:dyDescent="0.2">
      <c r="A494" s="84" t="s">
        <v>33</v>
      </c>
      <c r="B494" s="331" t="s">
        <v>315</v>
      </c>
      <c r="C494" s="4">
        <v>1</v>
      </c>
      <c r="D494" s="4" t="s">
        <v>62</v>
      </c>
      <c r="E494" s="6"/>
      <c r="F494" s="290"/>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row>
    <row r="495" spans="1:254" ht="15.75" customHeight="1" x14ac:dyDescent="0.2">
      <c r="A495" s="84"/>
      <c r="B495" s="4"/>
      <c r="C495" s="8"/>
      <c r="D495" s="4"/>
      <c r="E495" s="6"/>
      <c r="F495" s="290"/>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c r="IN495" s="16"/>
      <c r="IO495" s="16"/>
      <c r="IP495" s="16"/>
      <c r="IQ495" s="16"/>
      <c r="IR495" s="16"/>
      <c r="IS495" s="16"/>
      <c r="IT495" s="16"/>
    </row>
    <row r="496" spans="1:254" ht="15.75" customHeight="1" x14ac:dyDescent="0.2">
      <c r="A496" s="84" t="s">
        <v>34</v>
      </c>
      <c r="B496" s="4" t="s">
        <v>621</v>
      </c>
      <c r="C496" s="8">
        <v>1</v>
      </c>
      <c r="D496" s="4" t="s">
        <v>46</v>
      </c>
      <c r="E496" s="6"/>
      <c r="F496" s="290"/>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16"/>
      <c r="IS496" s="16"/>
      <c r="IT496" s="16"/>
    </row>
    <row r="497" spans="1:254" ht="15.75" customHeight="1" x14ac:dyDescent="0.2">
      <c r="A497" s="84"/>
      <c r="B497" s="4"/>
      <c r="C497" s="8"/>
      <c r="D497" s="4"/>
      <c r="E497" s="6"/>
      <c r="F497" s="290"/>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c r="IN497" s="16"/>
      <c r="IO497" s="16"/>
      <c r="IP497" s="16"/>
      <c r="IQ497" s="16"/>
      <c r="IR497" s="16"/>
      <c r="IS497" s="16"/>
      <c r="IT497" s="16"/>
    </row>
    <row r="498" spans="1:254" ht="15.75" customHeight="1" x14ac:dyDescent="0.2">
      <c r="A498" s="84" t="s">
        <v>35</v>
      </c>
      <c r="B498" s="4" t="s">
        <v>967</v>
      </c>
      <c r="C498" s="8">
        <v>1</v>
      </c>
      <c r="D498" s="4" t="s">
        <v>62</v>
      </c>
      <c r="E498" s="6"/>
      <c r="F498" s="290"/>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16"/>
      <c r="IO498" s="16"/>
      <c r="IP498" s="16"/>
      <c r="IQ498" s="16"/>
      <c r="IR498" s="16"/>
      <c r="IS498" s="16"/>
      <c r="IT498" s="16"/>
    </row>
    <row r="499" spans="1:254" ht="15.75" customHeight="1" x14ac:dyDescent="0.2">
      <c r="A499" s="84"/>
      <c r="B499" s="4"/>
      <c r="C499" s="8"/>
      <c r="D499" s="4"/>
      <c r="E499" s="6"/>
      <c r="F499" s="290"/>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c r="IN499" s="16"/>
      <c r="IO499" s="16"/>
      <c r="IP499" s="16"/>
      <c r="IQ499" s="16"/>
      <c r="IR499" s="16"/>
      <c r="IS499" s="16"/>
      <c r="IT499" s="16"/>
    </row>
    <row r="500" spans="1:254" ht="15.75" customHeight="1" x14ac:dyDescent="0.2">
      <c r="A500" s="84"/>
      <c r="B500" s="4"/>
      <c r="C500" s="8"/>
      <c r="D500" s="4"/>
      <c r="E500" s="6"/>
      <c r="F500" s="290"/>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c r="IN500" s="16"/>
      <c r="IO500" s="16"/>
      <c r="IP500" s="16"/>
      <c r="IQ500" s="16"/>
      <c r="IR500" s="16"/>
      <c r="IS500" s="16"/>
      <c r="IT500" s="16"/>
    </row>
    <row r="501" spans="1:254" ht="15.75" customHeight="1" x14ac:dyDescent="0.2">
      <c r="A501" s="84"/>
      <c r="B501" s="4"/>
      <c r="C501" s="8"/>
      <c r="D501" s="4"/>
      <c r="E501" s="6"/>
      <c r="F501" s="290"/>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c r="IN501" s="16"/>
      <c r="IO501" s="16"/>
      <c r="IP501" s="16"/>
      <c r="IQ501" s="16"/>
      <c r="IR501" s="16"/>
      <c r="IS501" s="16"/>
      <c r="IT501" s="16"/>
    </row>
    <row r="502" spans="1:254" ht="15.75" customHeight="1" x14ac:dyDescent="0.2">
      <c r="A502" s="84"/>
      <c r="B502" s="4"/>
      <c r="C502" s="8"/>
      <c r="D502" s="4"/>
      <c r="E502" s="6"/>
      <c r="F502" s="290"/>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16"/>
      <c r="IO502" s="16"/>
      <c r="IP502" s="16"/>
      <c r="IQ502" s="16"/>
      <c r="IR502" s="16"/>
      <c r="IS502" s="16"/>
      <c r="IT502" s="16"/>
    </row>
    <row r="503" spans="1:254" ht="15.75" customHeight="1" x14ac:dyDescent="0.2">
      <c r="A503" s="84"/>
      <c r="B503" s="4"/>
      <c r="C503" s="8"/>
      <c r="D503" s="4"/>
      <c r="E503" s="6"/>
      <c r="F503" s="290"/>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c r="IN503" s="16"/>
      <c r="IO503" s="16"/>
      <c r="IP503" s="16"/>
      <c r="IQ503" s="16"/>
      <c r="IR503" s="16"/>
      <c r="IS503" s="16"/>
      <c r="IT503" s="16"/>
    </row>
    <row r="504" spans="1:254" ht="15.75" customHeight="1" x14ac:dyDescent="0.2">
      <c r="A504" s="84"/>
      <c r="B504" s="4"/>
      <c r="C504" s="8"/>
      <c r="D504" s="4"/>
      <c r="E504" s="6"/>
      <c r="F504" s="290"/>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16"/>
      <c r="IO504" s="16"/>
      <c r="IP504" s="16"/>
      <c r="IQ504" s="16"/>
      <c r="IR504" s="16"/>
      <c r="IS504" s="16"/>
      <c r="IT504" s="16"/>
    </row>
    <row r="505" spans="1:254" ht="15.75" customHeight="1" x14ac:dyDescent="0.2">
      <c r="A505" s="84"/>
      <c r="B505" s="4"/>
      <c r="C505" s="8"/>
      <c r="D505" s="4"/>
      <c r="E505" s="6"/>
      <c r="F505" s="290"/>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c r="IN505" s="16"/>
      <c r="IO505" s="16"/>
      <c r="IP505" s="16"/>
      <c r="IQ505" s="16"/>
      <c r="IR505" s="16"/>
      <c r="IS505" s="16"/>
      <c r="IT505" s="16"/>
    </row>
    <row r="506" spans="1:254" ht="15.75" customHeight="1" x14ac:dyDescent="0.2">
      <c r="A506" s="84"/>
      <c r="B506" s="4"/>
      <c r="C506" s="8"/>
      <c r="D506" s="4"/>
      <c r="E506" s="6"/>
      <c r="F506" s="290"/>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16"/>
      <c r="IO506" s="16"/>
      <c r="IP506" s="16"/>
      <c r="IQ506" s="16"/>
      <c r="IR506" s="16"/>
      <c r="IS506" s="16"/>
      <c r="IT506" s="16"/>
    </row>
    <row r="507" spans="1:254" ht="15.75" customHeight="1" x14ac:dyDescent="0.2">
      <c r="A507" s="84"/>
      <c r="B507" s="4"/>
      <c r="C507" s="8"/>
      <c r="D507" s="4"/>
      <c r="E507" s="6"/>
      <c r="F507" s="290"/>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16"/>
      <c r="IO507" s="16"/>
      <c r="IP507" s="16"/>
      <c r="IQ507" s="16"/>
      <c r="IR507" s="16"/>
      <c r="IS507" s="16"/>
      <c r="IT507" s="16"/>
    </row>
    <row r="508" spans="1:254" ht="15.75" customHeight="1" x14ac:dyDescent="0.2">
      <c r="A508" s="84"/>
      <c r="B508" s="4"/>
      <c r="C508" s="8"/>
      <c r="D508" s="4"/>
      <c r="E508" s="6"/>
      <c r="F508" s="290"/>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row>
    <row r="509" spans="1:254" ht="15.75" customHeight="1" x14ac:dyDescent="0.2">
      <c r="A509" s="84"/>
      <c r="B509" s="4"/>
      <c r="C509" s="8"/>
      <c r="D509" s="4"/>
      <c r="E509" s="6"/>
      <c r="F509" s="290"/>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c r="IN509" s="16"/>
      <c r="IO509" s="16"/>
      <c r="IP509" s="16"/>
      <c r="IQ509" s="16"/>
      <c r="IR509" s="16"/>
      <c r="IS509" s="16"/>
      <c r="IT509" s="16"/>
    </row>
    <row r="510" spans="1:254" ht="15.75" customHeight="1" x14ac:dyDescent="0.2">
      <c r="A510" s="84"/>
      <c r="B510" s="4"/>
      <c r="C510" s="8"/>
      <c r="D510" s="4"/>
      <c r="E510" s="6"/>
      <c r="F510" s="290"/>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16"/>
      <c r="IO510" s="16"/>
      <c r="IP510" s="16"/>
      <c r="IQ510" s="16"/>
      <c r="IR510" s="16"/>
      <c r="IS510" s="16"/>
      <c r="IT510" s="16"/>
    </row>
    <row r="511" spans="1:254" ht="15.75" customHeight="1" x14ac:dyDescent="0.2">
      <c r="A511" s="84"/>
      <c r="B511" s="4"/>
      <c r="C511" s="8"/>
      <c r="D511" s="4"/>
      <c r="E511" s="6"/>
      <c r="F511" s="290"/>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c r="IN511" s="16"/>
      <c r="IO511" s="16"/>
      <c r="IP511" s="16"/>
      <c r="IQ511" s="16"/>
      <c r="IR511" s="16"/>
      <c r="IS511" s="16"/>
      <c r="IT511" s="16"/>
    </row>
    <row r="512" spans="1:254" ht="15.75" customHeight="1" x14ac:dyDescent="0.2">
      <c r="A512" s="84"/>
      <c r="B512" s="4"/>
      <c r="C512" s="8"/>
      <c r="D512" s="4"/>
      <c r="E512" s="6"/>
      <c r="F512" s="290"/>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16"/>
      <c r="IO512" s="16"/>
      <c r="IP512" s="16"/>
      <c r="IQ512" s="16"/>
      <c r="IR512" s="16"/>
      <c r="IS512" s="16"/>
      <c r="IT512" s="16"/>
    </row>
    <row r="513" spans="1:254" ht="15.75" customHeight="1" x14ac:dyDescent="0.2">
      <c r="A513" s="84"/>
      <c r="B513" s="4"/>
      <c r="C513" s="8"/>
      <c r="D513" s="4"/>
      <c r="E513" s="6"/>
      <c r="F513" s="290"/>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c r="IN513" s="16"/>
      <c r="IO513" s="16"/>
      <c r="IP513" s="16"/>
      <c r="IQ513" s="16"/>
      <c r="IR513" s="16"/>
      <c r="IS513" s="16"/>
      <c r="IT513" s="16"/>
    </row>
    <row r="514" spans="1:254" ht="15.75" customHeight="1" x14ac:dyDescent="0.2">
      <c r="A514" s="84"/>
      <c r="B514" s="4"/>
      <c r="C514" s="8"/>
      <c r="D514" s="4"/>
      <c r="E514" s="6"/>
      <c r="F514" s="290"/>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16"/>
      <c r="IO514" s="16"/>
      <c r="IP514" s="16"/>
      <c r="IQ514" s="16"/>
      <c r="IR514" s="16"/>
      <c r="IS514" s="16"/>
      <c r="IT514" s="16"/>
    </row>
    <row r="515" spans="1:254" ht="15.75" customHeight="1" x14ac:dyDescent="0.2">
      <c r="A515" s="84"/>
      <c r="B515" s="4"/>
      <c r="C515" s="8"/>
      <c r="D515" s="4"/>
      <c r="E515" s="6"/>
      <c r="F515" s="290"/>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c r="IN515" s="16"/>
      <c r="IO515" s="16"/>
      <c r="IP515" s="16"/>
      <c r="IQ515" s="16"/>
      <c r="IR515" s="16"/>
      <c r="IS515" s="16"/>
      <c r="IT515" s="16"/>
    </row>
    <row r="516" spans="1:254" ht="15.75" customHeight="1" x14ac:dyDescent="0.2">
      <c r="A516" s="84"/>
      <c r="B516" s="4"/>
      <c r="C516" s="8"/>
      <c r="D516" s="4"/>
      <c r="E516" s="6"/>
      <c r="F516" s="290"/>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16"/>
      <c r="IO516" s="16"/>
      <c r="IP516" s="16"/>
      <c r="IQ516" s="16"/>
      <c r="IR516" s="16"/>
      <c r="IS516" s="16"/>
      <c r="IT516" s="16"/>
    </row>
    <row r="517" spans="1:254" ht="15.75" customHeight="1" x14ac:dyDescent="0.2">
      <c r="A517" s="84"/>
      <c r="B517" s="4"/>
      <c r="C517" s="8"/>
      <c r="D517" s="4"/>
      <c r="E517" s="6"/>
      <c r="F517" s="290"/>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c r="IN517" s="16"/>
      <c r="IO517" s="16"/>
      <c r="IP517" s="16"/>
      <c r="IQ517" s="16"/>
      <c r="IR517" s="16"/>
      <c r="IS517" s="16"/>
      <c r="IT517" s="16"/>
    </row>
    <row r="518" spans="1:254" ht="15.75" customHeight="1" x14ac:dyDescent="0.2">
      <c r="A518" s="84"/>
      <c r="B518" s="4"/>
      <c r="C518" s="8"/>
      <c r="D518" s="4"/>
      <c r="E518" s="6"/>
      <c r="F518" s="290"/>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16"/>
      <c r="IO518" s="16"/>
      <c r="IP518" s="16"/>
      <c r="IQ518" s="16"/>
      <c r="IR518" s="16"/>
      <c r="IS518" s="16"/>
      <c r="IT518" s="16"/>
    </row>
    <row r="519" spans="1:254" ht="15.75" customHeight="1" x14ac:dyDescent="0.2">
      <c r="A519" s="84"/>
      <c r="B519" s="4"/>
      <c r="C519" s="8"/>
      <c r="D519" s="4"/>
      <c r="E519" s="6"/>
      <c r="F519" s="290"/>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16"/>
      <c r="IS519" s="16"/>
      <c r="IT519" s="16"/>
    </row>
    <row r="520" spans="1:254" ht="15.75" customHeight="1" x14ac:dyDescent="0.2">
      <c r="A520" s="84"/>
      <c r="B520" s="4"/>
      <c r="C520" s="8"/>
      <c r="D520" s="4"/>
      <c r="E520" s="6"/>
      <c r="F520" s="290"/>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16"/>
      <c r="IO520" s="16"/>
      <c r="IP520" s="16"/>
      <c r="IQ520" s="16"/>
      <c r="IR520" s="16"/>
      <c r="IS520" s="16"/>
      <c r="IT520" s="16"/>
    </row>
    <row r="521" spans="1:254" ht="15.75" customHeight="1" x14ac:dyDescent="0.2">
      <c r="A521" s="84"/>
      <c r="B521" s="4"/>
      <c r="C521" s="8"/>
      <c r="D521" s="4"/>
      <c r="E521" s="6"/>
      <c r="F521" s="290"/>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c r="IN521" s="16"/>
      <c r="IO521" s="16"/>
      <c r="IP521" s="16"/>
      <c r="IQ521" s="16"/>
      <c r="IR521" s="16"/>
      <c r="IS521" s="16"/>
      <c r="IT521" s="16"/>
    </row>
    <row r="522" spans="1:254" ht="15.75" customHeight="1" x14ac:dyDescent="0.2">
      <c r="A522" s="84"/>
      <c r="B522" s="4"/>
      <c r="C522" s="8"/>
      <c r="D522" s="4"/>
      <c r="E522" s="6"/>
      <c r="F522" s="290"/>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c r="IN522" s="16"/>
      <c r="IO522" s="16"/>
      <c r="IP522" s="16"/>
      <c r="IQ522" s="16"/>
      <c r="IR522" s="16"/>
      <c r="IS522" s="16"/>
      <c r="IT522" s="16"/>
    </row>
    <row r="523" spans="1:254" ht="15.75" customHeight="1" x14ac:dyDescent="0.2">
      <c r="A523" s="84"/>
      <c r="B523" s="4"/>
      <c r="C523" s="8"/>
      <c r="D523" s="4"/>
      <c r="E523" s="6"/>
      <c r="F523" s="290"/>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16"/>
      <c r="IO523" s="16"/>
      <c r="IP523" s="16"/>
      <c r="IQ523" s="16"/>
      <c r="IR523" s="16"/>
      <c r="IS523" s="16"/>
      <c r="IT523" s="16"/>
    </row>
    <row r="524" spans="1:254" ht="15.75" customHeight="1" x14ac:dyDescent="0.2">
      <c r="A524" s="84"/>
      <c r="B524" s="4"/>
      <c r="C524" s="8"/>
      <c r="D524" s="4"/>
      <c r="E524" s="6"/>
      <c r="F524" s="290"/>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c r="IN524" s="16"/>
      <c r="IO524" s="16"/>
      <c r="IP524" s="16"/>
      <c r="IQ524" s="16"/>
      <c r="IR524" s="16"/>
      <c r="IS524" s="16"/>
      <c r="IT524" s="16"/>
    </row>
    <row r="525" spans="1:254" ht="15.75" customHeight="1" x14ac:dyDescent="0.2">
      <c r="A525" s="84"/>
      <c r="B525" s="4"/>
      <c r="C525" s="8"/>
      <c r="D525" s="4"/>
      <c r="E525" s="6"/>
      <c r="F525" s="290"/>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c r="IN525" s="16"/>
      <c r="IO525" s="16"/>
      <c r="IP525" s="16"/>
      <c r="IQ525" s="16"/>
      <c r="IR525" s="16"/>
      <c r="IS525" s="16"/>
      <c r="IT525" s="16"/>
    </row>
    <row r="526" spans="1:254" ht="15.75" customHeight="1" x14ac:dyDescent="0.2">
      <c r="A526" s="84"/>
      <c r="B526" s="4"/>
      <c r="C526" s="8"/>
      <c r="D526" s="4"/>
      <c r="E526" s="6"/>
      <c r="F526" s="290"/>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c r="IN526" s="16"/>
      <c r="IO526" s="16"/>
      <c r="IP526" s="16"/>
      <c r="IQ526" s="16"/>
      <c r="IR526" s="16"/>
      <c r="IS526" s="16"/>
      <c r="IT526" s="16"/>
    </row>
    <row r="527" spans="1:254" ht="15.75" customHeight="1" x14ac:dyDescent="0.2">
      <c r="A527" s="84"/>
      <c r="B527" s="4"/>
      <c r="C527" s="8"/>
      <c r="D527" s="4"/>
      <c r="E527" s="6"/>
      <c r="F527" s="290"/>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c r="IN527" s="16"/>
      <c r="IO527" s="16"/>
      <c r="IP527" s="16"/>
      <c r="IQ527" s="16"/>
      <c r="IR527" s="16"/>
      <c r="IS527" s="16"/>
      <c r="IT527" s="16"/>
    </row>
    <row r="528" spans="1:254" ht="15.75" customHeight="1" x14ac:dyDescent="0.2">
      <c r="A528" s="84"/>
      <c r="B528" s="4"/>
      <c r="C528" s="8"/>
      <c r="D528" s="4"/>
      <c r="E528" s="6"/>
      <c r="F528" s="290"/>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16"/>
      <c r="IO528" s="16"/>
      <c r="IP528" s="16"/>
      <c r="IQ528" s="16"/>
      <c r="IR528" s="16"/>
      <c r="IS528" s="16"/>
      <c r="IT528" s="16"/>
    </row>
    <row r="529" spans="1:254" ht="15.75" customHeight="1" x14ac:dyDescent="0.2">
      <c r="A529" s="84"/>
      <c r="B529" s="4"/>
      <c r="C529" s="8"/>
      <c r="D529" s="4"/>
      <c r="E529" s="6"/>
      <c r="F529" s="290"/>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c r="IN529" s="16"/>
      <c r="IO529" s="16"/>
      <c r="IP529" s="16"/>
      <c r="IQ529" s="16"/>
      <c r="IR529" s="16"/>
      <c r="IS529" s="16"/>
      <c r="IT529" s="16"/>
    </row>
    <row r="530" spans="1:254" ht="15.75" customHeight="1" x14ac:dyDescent="0.2">
      <c r="A530" s="84"/>
      <c r="B530" s="4"/>
      <c r="C530" s="8"/>
      <c r="D530" s="4"/>
      <c r="E530" s="6"/>
      <c r="F530" s="290"/>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16"/>
      <c r="IO530" s="16"/>
      <c r="IP530" s="16"/>
      <c r="IQ530" s="16"/>
      <c r="IR530" s="16"/>
      <c r="IS530" s="16"/>
      <c r="IT530" s="16"/>
    </row>
    <row r="531" spans="1:254" ht="15.95" customHeight="1" x14ac:dyDescent="0.2">
      <c r="A531" s="107"/>
      <c r="B531" s="48"/>
      <c r="C531" s="48"/>
      <c r="D531" s="48"/>
      <c r="E531" s="46"/>
      <c r="F531" s="291"/>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c r="IN531" s="16"/>
      <c r="IO531" s="16"/>
      <c r="IP531" s="16"/>
      <c r="IQ531" s="16"/>
      <c r="IR531" s="16"/>
      <c r="IS531" s="16"/>
      <c r="IT531" s="16"/>
    </row>
    <row r="532" spans="1:254" ht="15.95" customHeight="1" x14ac:dyDescent="0.2">
      <c r="A532" s="84"/>
      <c r="B532" s="4"/>
      <c r="C532" s="4"/>
      <c r="D532" s="4"/>
      <c r="E532" s="6"/>
      <c r="F532" s="290"/>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16"/>
      <c r="IS532" s="16"/>
      <c r="IT532" s="16"/>
    </row>
    <row r="533" spans="1:254" ht="15.95" customHeight="1" x14ac:dyDescent="0.2">
      <c r="A533" s="84"/>
      <c r="B533" s="4"/>
      <c r="C533" s="4"/>
      <c r="D533" s="4"/>
      <c r="E533" s="6"/>
      <c r="F533" s="290"/>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c r="IN533" s="16"/>
      <c r="IO533" s="16"/>
      <c r="IP533" s="16"/>
      <c r="IQ533" s="16"/>
      <c r="IR533" s="16"/>
      <c r="IS533" s="16"/>
      <c r="IT533" s="16"/>
    </row>
    <row r="534" spans="1:254" ht="15.95" customHeight="1" x14ac:dyDescent="0.2">
      <c r="A534" s="84"/>
      <c r="B534" s="4"/>
      <c r="C534" s="4"/>
      <c r="D534" s="4"/>
      <c r="E534" s="6"/>
      <c r="F534" s="290"/>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16"/>
      <c r="IO534" s="16"/>
      <c r="IP534" s="16"/>
      <c r="IQ534" s="16"/>
      <c r="IR534" s="16"/>
      <c r="IS534" s="16"/>
      <c r="IT534" s="16"/>
    </row>
    <row r="535" spans="1:254" ht="15.95" customHeight="1" x14ac:dyDescent="0.2">
      <c r="A535" s="84"/>
      <c r="B535" s="4"/>
      <c r="C535" s="4"/>
      <c r="D535" s="4"/>
      <c r="E535" s="6"/>
      <c r="F535" s="290"/>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16"/>
      <c r="IO535" s="16"/>
      <c r="IP535" s="16"/>
      <c r="IQ535" s="16"/>
      <c r="IR535" s="16"/>
      <c r="IS535" s="16"/>
      <c r="IT535" s="16"/>
    </row>
    <row r="536" spans="1:254" ht="15.95" customHeight="1" x14ac:dyDescent="0.2">
      <c r="A536" s="84"/>
      <c r="B536" s="4"/>
      <c r="C536" s="4"/>
      <c r="D536" s="4"/>
      <c r="E536" s="6"/>
      <c r="F536" s="290"/>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c r="IN536" s="16"/>
      <c r="IO536" s="16"/>
      <c r="IP536" s="16"/>
      <c r="IQ536" s="16"/>
      <c r="IR536" s="16"/>
      <c r="IS536" s="16"/>
      <c r="IT536" s="16"/>
    </row>
    <row r="537" spans="1:254" ht="15.95" customHeight="1" x14ac:dyDescent="0.2">
      <c r="A537" s="84"/>
      <c r="B537" s="4"/>
      <c r="C537" s="4"/>
      <c r="D537" s="4"/>
      <c r="E537" s="6"/>
      <c r="F537" s="290"/>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c r="IN537" s="16"/>
      <c r="IO537" s="16"/>
      <c r="IP537" s="16"/>
      <c r="IQ537" s="16"/>
      <c r="IR537" s="16"/>
      <c r="IS537" s="16"/>
      <c r="IT537" s="16"/>
    </row>
    <row r="538" spans="1:254" ht="16.5" customHeight="1" x14ac:dyDescent="0.2">
      <c r="A538" s="344"/>
      <c r="B538" s="39"/>
      <c r="C538" s="39"/>
      <c r="D538" s="39"/>
      <c r="E538" s="39"/>
      <c r="F538" s="293"/>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16"/>
      <c r="IO538" s="16"/>
      <c r="IP538" s="16"/>
      <c r="IQ538" s="16"/>
      <c r="IR538" s="16"/>
      <c r="IS538" s="16"/>
      <c r="IT538" s="16"/>
    </row>
    <row r="539" spans="1:254" ht="17.100000000000001" customHeight="1" x14ac:dyDescent="0.2">
      <c r="A539" s="340"/>
      <c r="B539" s="341" t="str">
        <f>$B$60</f>
        <v>Page 2/</v>
      </c>
      <c r="C539" s="342">
        <f>C478+1</f>
        <v>9</v>
      </c>
      <c r="D539" s="341"/>
      <c r="E539" s="343" t="s">
        <v>730</v>
      </c>
      <c r="F539" s="7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c r="IN539" s="16"/>
      <c r="IO539" s="16"/>
      <c r="IP539" s="16"/>
      <c r="IQ539" s="16"/>
      <c r="IR539" s="16"/>
      <c r="IS539" s="16"/>
      <c r="IT539" s="16"/>
    </row>
    <row r="540" spans="1:254" ht="29.25" customHeight="1" x14ac:dyDescent="0.35">
      <c r="A540" s="78" t="str">
        <f>A360</f>
        <v>The Almonry, High Street, Battle</v>
      </c>
      <c r="B540" s="68"/>
      <c r="C540" s="68"/>
      <c r="D540" s="68"/>
      <c r="E540" s="68"/>
      <c r="F540" s="184"/>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row>
    <row r="541" spans="1:254" ht="29.25" customHeight="1" x14ac:dyDescent="0.35">
      <c r="A541" s="79" t="str">
        <f>A361</f>
        <v>Tender Pricing Schedule</v>
      </c>
      <c r="B541" s="58"/>
      <c r="C541" s="58"/>
      <c r="D541" s="58"/>
      <c r="E541" s="58"/>
      <c r="F541" s="185"/>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row>
    <row r="542" spans="1:254" ht="9.75" customHeight="1" x14ac:dyDescent="0.25">
      <c r="A542" s="80"/>
      <c r="B542" s="22"/>
      <c r="C542" s="22"/>
      <c r="D542" s="22"/>
      <c r="E542" s="22"/>
      <c r="F542" s="18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row>
    <row r="543" spans="1:254" ht="16.5" customHeight="1" x14ac:dyDescent="0.25">
      <c r="A543" s="81" t="s">
        <v>44</v>
      </c>
      <c r="B543" s="24"/>
      <c r="C543" s="24"/>
      <c r="D543" s="24"/>
      <c r="E543" s="24"/>
      <c r="F543" s="187"/>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row>
    <row r="544" spans="1:254" ht="15" customHeight="1" x14ac:dyDescent="0.2">
      <c r="A544" s="334" t="s">
        <v>1</v>
      </c>
      <c r="B544" s="335" t="s">
        <v>23</v>
      </c>
      <c r="C544" s="336" t="s">
        <v>24</v>
      </c>
      <c r="D544" s="336" t="s">
        <v>25</v>
      </c>
      <c r="E544" s="336" t="s">
        <v>26</v>
      </c>
      <c r="F544" s="337"/>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row>
    <row r="545" spans="1:235" ht="8.1" customHeight="1" x14ac:dyDescent="0.2">
      <c r="A545" s="97"/>
      <c r="B545" s="70"/>
      <c r="C545" s="71"/>
      <c r="D545" s="71"/>
      <c r="E545" s="71"/>
      <c r="F545" s="330"/>
    </row>
    <row r="546" spans="1:235" ht="15.95" customHeight="1" x14ac:dyDescent="0.2">
      <c r="A546" s="84"/>
      <c r="B546" s="5" t="s">
        <v>9</v>
      </c>
      <c r="C546" s="4"/>
      <c r="D546" s="4"/>
      <c r="E546" s="6"/>
      <c r="F546" s="290"/>
    </row>
    <row r="547" spans="1:235" ht="15.95" customHeight="1" x14ac:dyDescent="0.2">
      <c r="A547" s="84"/>
      <c r="B547" s="7"/>
      <c r="C547" s="8"/>
      <c r="D547" s="4"/>
      <c r="E547" s="6"/>
      <c r="F547" s="290"/>
    </row>
    <row r="548" spans="1:235" ht="15.95" customHeight="1" x14ac:dyDescent="0.2">
      <c r="A548" s="84"/>
      <c r="B548" s="380" t="s">
        <v>337</v>
      </c>
      <c r="C548" s="104"/>
      <c r="D548" s="48"/>
      <c r="E548" s="6"/>
      <c r="F548" s="290"/>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row>
    <row r="549" spans="1:235" ht="15.95" customHeight="1" x14ac:dyDescent="0.2">
      <c r="A549" s="84"/>
      <c r="B549" s="124" t="s">
        <v>968</v>
      </c>
      <c r="C549" s="104"/>
      <c r="D549" s="48"/>
      <c r="E549" s="6"/>
      <c r="F549" s="290"/>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row>
    <row r="550" spans="1:235" ht="15.95" customHeight="1" x14ac:dyDescent="0.2">
      <c r="A550" s="84" t="s">
        <v>28</v>
      </c>
      <c r="B550" s="48" t="s">
        <v>338</v>
      </c>
      <c r="C550" s="104">
        <v>1</v>
      </c>
      <c r="D550" s="48" t="s">
        <v>46</v>
      </c>
      <c r="E550" s="6"/>
      <c r="F550" s="290"/>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row>
    <row r="551" spans="1:235" ht="15.95" customHeight="1" x14ac:dyDescent="0.2">
      <c r="A551" s="84"/>
      <c r="B551" s="48"/>
      <c r="C551" s="104"/>
      <c r="D551" s="48"/>
      <c r="E551" s="6"/>
      <c r="F551" s="290"/>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row>
    <row r="552" spans="1:235" ht="15.95" customHeight="1" x14ac:dyDescent="0.2">
      <c r="A552" s="84" t="s">
        <v>30</v>
      </c>
      <c r="B552" s="48" t="s">
        <v>401</v>
      </c>
      <c r="C552" s="104">
        <v>1</v>
      </c>
      <c r="D552" s="48" t="s">
        <v>46</v>
      </c>
      <c r="E552" s="6"/>
      <c r="F552" s="290"/>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row>
    <row r="553" spans="1:235" ht="15.95" customHeight="1" x14ac:dyDescent="0.2">
      <c r="A553" s="84"/>
      <c r="B553" s="48"/>
      <c r="C553" s="104"/>
      <c r="D553" s="48"/>
      <c r="E553" s="6"/>
      <c r="F553" s="290"/>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row>
    <row r="554" spans="1:235" ht="15.95" customHeight="1" x14ac:dyDescent="0.2">
      <c r="A554" s="84" t="s">
        <v>32</v>
      </c>
      <c r="B554" s="48" t="s">
        <v>402</v>
      </c>
      <c r="C554" s="104">
        <v>1</v>
      </c>
      <c r="D554" s="48" t="s">
        <v>46</v>
      </c>
      <c r="E554" s="6"/>
      <c r="F554" s="290"/>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row>
    <row r="555" spans="1:235" ht="15.95" customHeight="1" x14ac:dyDescent="0.2">
      <c r="A555" s="84"/>
      <c r="B555" s="48"/>
      <c r="C555" s="104"/>
      <c r="D555" s="48"/>
      <c r="E555" s="6"/>
      <c r="F555" s="290"/>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row>
    <row r="556" spans="1:235" ht="15.95" customHeight="1" x14ac:dyDescent="0.2">
      <c r="A556" s="84" t="s">
        <v>33</v>
      </c>
      <c r="B556" s="48" t="s">
        <v>339</v>
      </c>
      <c r="C556" s="104">
        <v>1</v>
      </c>
      <c r="D556" s="48" t="s">
        <v>46</v>
      </c>
      <c r="E556" s="6"/>
      <c r="F556" s="290"/>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row>
    <row r="557" spans="1:235" ht="15.95" customHeight="1" x14ac:dyDescent="0.2">
      <c r="A557" s="84"/>
      <c r="B557" s="48"/>
      <c r="C557" s="104"/>
      <c r="D557" s="48"/>
      <c r="E557" s="6"/>
      <c r="F557" s="290"/>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row>
    <row r="558" spans="1:235" ht="15.95" customHeight="1" x14ac:dyDescent="0.2">
      <c r="A558" s="84" t="s">
        <v>34</v>
      </c>
      <c r="B558" s="48" t="s">
        <v>340</v>
      </c>
      <c r="C558" s="104">
        <v>1</v>
      </c>
      <c r="D558" s="48" t="s">
        <v>46</v>
      </c>
      <c r="E558" s="6"/>
      <c r="F558" s="290"/>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row>
    <row r="559" spans="1:235" ht="15.95" customHeight="1" x14ac:dyDescent="0.2">
      <c r="A559" s="84"/>
      <c r="B559" s="48"/>
      <c r="C559" s="104"/>
      <c r="D559" s="48"/>
      <c r="E559" s="6"/>
      <c r="F559" s="290"/>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row>
    <row r="560" spans="1:235" ht="15.95" customHeight="1" x14ac:dyDescent="0.2">
      <c r="A560" s="84" t="s">
        <v>35</v>
      </c>
      <c r="B560" s="48" t="s">
        <v>341</v>
      </c>
      <c r="C560" s="104">
        <v>1</v>
      </c>
      <c r="D560" s="48" t="s">
        <v>46</v>
      </c>
      <c r="E560" s="6"/>
      <c r="F560" s="290"/>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row>
    <row r="561" spans="1:235" ht="15.95" customHeight="1" x14ac:dyDescent="0.2">
      <c r="A561" s="84"/>
      <c r="B561" s="48"/>
      <c r="C561" s="104"/>
      <c r="D561" s="48"/>
      <c r="E561" s="6"/>
      <c r="F561" s="290"/>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row>
    <row r="562" spans="1:235" ht="15.95" customHeight="1" x14ac:dyDescent="0.2">
      <c r="A562" s="84" t="s">
        <v>47</v>
      </c>
      <c r="B562" s="48" t="s">
        <v>342</v>
      </c>
      <c r="C562" s="104">
        <v>1</v>
      </c>
      <c r="D562" s="48" t="s">
        <v>46</v>
      </c>
      <c r="E562" s="6"/>
      <c r="F562" s="290"/>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row>
    <row r="563" spans="1:235" ht="15.95" customHeight="1" x14ac:dyDescent="0.2">
      <c r="A563" s="84"/>
      <c r="B563" s="48"/>
      <c r="C563" s="104"/>
      <c r="D563" s="48"/>
      <c r="E563" s="6"/>
      <c r="F563" s="290"/>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row>
    <row r="564" spans="1:235" ht="15.95" customHeight="1" x14ac:dyDescent="0.2">
      <c r="A564" s="84" t="s">
        <v>36</v>
      </c>
      <c r="B564" s="48" t="s">
        <v>343</v>
      </c>
      <c r="C564" s="104">
        <v>1</v>
      </c>
      <c r="D564" s="48" t="s">
        <v>46</v>
      </c>
      <c r="E564" s="6"/>
      <c r="F564" s="290"/>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row>
    <row r="565" spans="1:235" ht="15.95" customHeight="1" x14ac:dyDescent="0.2">
      <c r="A565" s="84"/>
      <c r="B565" s="48"/>
      <c r="C565" s="104"/>
      <c r="D565" s="48"/>
      <c r="E565" s="6"/>
      <c r="F565" s="290"/>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row>
    <row r="566" spans="1:235" ht="15.95" customHeight="1" x14ac:dyDescent="0.2">
      <c r="A566" s="84" t="s">
        <v>37</v>
      </c>
      <c r="B566" s="48" t="s">
        <v>344</v>
      </c>
      <c r="C566" s="104">
        <v>1</v>
      </c>
      <c r="D566" s="48" t="s">
        <v>46</v>
      </c>
      <c r="E566" s="6"/>
      <c r="F566" s="290"/>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row>
    <row r="567" spans="1:235" ht="15.95" customHeight="1" x14ac:dyDescent="0.2">
      <c r="A567" s="84"/>
      <c r="B567" s="48"/>
      <c r="C567" s="104"/>
      <c r="D567" s="48"/>
      <c r="E567" s="6"/>
      <c r="F567" s="290"/>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row>
    <row r="568" spans="1:235" ht="15.95" customHeight="1" x14ac:dyDescent="0.2">
      <c r="A568" s="84" t="s">
        <v>38</v>
      </c>
      <c r="B568" s="48" t="s">
        <v>403</v>
      </c>
      <c r="C568" s="104">
        <v>1</v>
      </c>
      <c r="D568" s="48" t="s">
        <v>46</v>
      </c>
      <c r="E568" s="6"/>
      <c r="F568" s="290"/>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row>
    <row r="569" spans="1:235" ht="15.95" customHeight="1" x14ac:dyDescent="0.2">
      <c r="A569" s="84"/>
      <c r="B569" s="48"/>
      <c r="C569" s="104"/>
      <c r="D569" s="48"/>
      <c r="E569" s="6"/>
      <c r="F569" s="290"/>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row>
    <row r="570" spans="1:235" ht="15.95" customHeight="1" x14ac:dyDescent="0.2">
      <c r="A570" s="84" t="s">
        <v>39</v>
      </c>
      <c r="B570" s="48" t="s">
        <v>350</v>
      </c>
      <c r="C570" s="104">
        <v>1</v>
      </c>
      <c r="D570" s="48" t="s">
        <v>46</v>
      </c>
      <c r="E570" s="6"/>
      <c r="F570" s="290"/>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row>
    <row r="571" spans="1:235" ht="15.95" customHeight="1" x14ac:dyDescent="0.2">
      <c r="A571" s="84"/>
      <c r="B571" s="48"/>
      <c r="C571" s="104"/>
      <c r="D571" s="48"/>
      <c r="E571" s="6"/>
      <c r="F571" s="290"/>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row>
    <row r="572" spans="1:235" ht="15.95" customHeight="1" x14ac:dyDescent="0.2">
      <c r="A572" s="84" t="s">
        <v>48</v>
      </c>
      <c r="B572" s="48" t="s">
        <v>404</v>
      </c>
      <c r="C572" s="104">
        <v>1</v>
      </c>
      <c r="D572" s="48" t="s">
        <v>46</v>
      </c>
      <c r="E572" s="6"/>
      <c r="F572" s="290"/>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row>
    <row r="573" spans="1:235" ht="15.95" customHeight="1" x14ac:dyDescent="0.2">
      <c r="A573" s="84"/>
      <c r="B573" s="48"/>
      <c r="C573" s="104"/>
      <c r="D573" s="48"/>
      <c r="E573" s="6"/>
      <c r="F573" s="290"/>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row>
    <row r="574" spans="1:235" ht="15.95" customHeight="1" x14ac:dyDescent="0.2">
      <c r="A574" s="84" t="s">
        <v>49</v>
      </c>
      <c r="B574" s="48" t="s">
        <v>405</v>
      </c>
      <c r="C574" s="104">
        <v>1</v>
      </c>
      <c r="D574" s="48" t="s">
        <v>46</v>
      </c>
      <c r="E574" s="6"/>
      <c r="F574" s="290"/>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row>
    <row r="575" spans="1:235" ht="15.95" customHeight="1" x14ac:dyDescent="0.2">
      <c r="A575" s="84"/>
      <c r="B575" s="48"/>
      <c r="C575" s="104"/>
      <c r="D575" s="48"/>
      <c r="E575" s="6"/>
      <c r="F575" s="290"/>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row>
    <row r="576" spans="1:235" ht="15.95" customHeight="1" x14ac:dyDescent="0.2">
      <c r="A576" s="84" t="s">
        <v>51</v>
      </c>
      <c r="B576" s="48" t="s">
        <v>406</v>
      </c>
      <c r="C576" s="104">
        <v>1</v>
      </c>
      <c r="D576" s="48" t="s">
        <v>46</v>
      </c>
      <c r="E576" s="6"/>
      <c r="F576" s="290"/>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row>
    <row r="577" spans="1:235" ht="15.95" customHeight="1" x14ac:dyDescent="0.2">
      <c r="A577" s="84"/>
      <c r="B577" s="48"/>
      <c r="C577" s="104"/>
      <c r="D577" s="48"/>
      <c r="E577" s="6"/>
      <c r="F577" s="290"/>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row>
    <row r="578" spans="1:235" ht="15.95" customHeight="1" x14ac:dyDescent="0.2">
      <c r="A578" s="84" t="s">
        <v>50</v>
      </c>
      <c r="B578" s="48" t="s">
        <v>355</v>
      </c>
      <c r="C578" s="104">
        <v>1</v>
      </c>
      <c r="D578" s="48" t="s">
        <v>46</v>
      </c>
      <c r="E578" s="6"/>
      <c r="F578" s="290"/>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row>
    <row r="579" spans="1:235" ht="15.95" customHeight="1" x14ac:dyDescent="0.2">
      <c r="A579" s="84"/>
      <c r="B579" s="48"/>
      <c r="C579" s="104"/>
      <c r="D579" s="48"/>
      <c r="E579" s="6"/>
      <c r="F579" s="290"/>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row>
    <row r="580" spans="1:235" ht="15.95" customHeight="1" x14ac:dyDescent="0.2">
      <c r="A580" s="84" t="s">
        <v>137</v>
      </c>
      <c r="B580" s="48" t="s">
        <v>407</v>
      </c>
      <c r="C580" s="104">
        <v>1</v>
      </c>
      <c r="D580" s="48" t="s">
        <v>46</v>
      </c>
      <c r="E580" s="6"/>
      <c r="F580" s="290"/>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row>
    <row r="581" spans="1:235" ht="15.95" customHeight="1" x14ac:dyDescent="0.2">
      <c r="A581" s="84"/>
      <c r="B581" s="48"/>
      <c r="C581" s="104"/>
      <c r="D581" s="48"/>
      <c r="E581" s="6"/>
      <c r="F581" s="290"/>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row>
    <row r="582" spans="1:235" ht="15.95" customHeight="1" x14ac:dyDescent="0.2">
      <c r="A582" s="84" t="s">
        <v>271</v>
      </c>
      <c r="B582" s="48" t="s">
        <v>345</v>
      </c>
      <c r="C582" s="104">
        <v>1</v>
      </c>
      <c r="D582" s="48" t="s">
        <v>46</v>
      </c>
      <c r="E582" s="6"/>
      <c r="F582" s="290"/>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row>
    <row r="583" spans="1:235" ht="15.95" customHeight="1" x14ac:dyDescent="0.2">
      <c r="A583" s="84"/>
      <c r="B583" s="48"/>
      <c r="C583" s="104"/>
      <c r="D583" s="48"/>
      <c r="E583" s="6"/>
      <c r="F583" s="290"/>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row>
    <row r="584" spans="1:235" ht="15.95" customHeight="1" x14ac:dyDescent="0.2">
      <c r="A584" s="84" t="s">
        <v>272</v>
      </c>
      <c r="B584" s="48" t="s">
        <v>346</v>
      </c>
      <c r="C584" s="104">
        <v>1</v>
      </c>
      <c r="D584" s="48" t="s">
        <v>46</v>
      </c>
      <c r="E584" s="6"/>
      <c r="F584" s="290"/>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row>
    <row r="585" spans="1:235" ht="15.95" customHeight="1" x14ac:dyDescent="0.2">
      <c r="A585" s="84"/>
      <c r="B585" s="48"/>
      <c r="C585" s="104"/>
      <c r="D585" s="48"/>
      <c r="E585" s="6"/>
      <c r="F585" s="290"/>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row>
    <row r="586" spans="1:235" ht="15.95" customHeight="1" x14ac:dyDescent="0.2">
      <c r="A586" s="84" t="s">
        <v>175</v>
      </c>
      <c r="B586" s="48" t="s">
        <v>408</v>
      </c>
      <c r="C586" s="104">
        <v>1</v>
      </c>
      <c r="D586" s="48" t="s">
        <v>46</v>
      </c>
      <c r="E586" s="6"/>
      <c r="F586" s="290"/>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row>
    <row r="587" spans="1:235" ht="15.95" customHeight="1" x14ac:dyDescent="0.2">
      <c r="A587" s="84"/>
      <c r="B587" s="48"/>
      <c r="C587" s="104"/>
      <c r="D587" s="48"/>
      <c r="E587" s="6"/>
      <c r="F587" s="290"/>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row>
    <row r="588" spans="1:235" ht="15.95" customHeight="1" x14ac:dyDescent="0.2">
      <c r="A588" s="84" t="s">
        <v>278</v>
      </c>
      <c r="B588" s="48" t="s">
        <v>409</v>
      </c>
      <c r="C588" s="104">
        <v>1</v>
      </c>
      <c r="D588" s="48" t="s">
        <v>46</v>
      </c>
      <c r="E588" s="6"/>
      <c r="F588" s="290"/>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row>
    <row r="589" spans="1:235" ht="15.95" customHeight="1" x14ac:dyDescent="0.2">
      <c r="A589" s="84"/>
      <c r="B589" s="48"/>
      <c r="C589" s="104"/>
      <c r="D589" s="48"/>
      <c r="E589" s="6"/>
      <c r="F589" s="290"/>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row>
    <row r="590" spans="1:235" ht="15.95" customHeight="1" x14ac:dyDescent="0.2">
      <c r="A590" s="84" t="s">
        <v>279</v>
      </c>
      <c r="B590" s="48" t="s">
        <v>600</v>
      </c>
      <c r="C590" s="104">
        <v>1</v>
      </c>
      <c r="D590" s="48" t="s">
        <v>46</v>
      </c>
      <c r="E590" s="6"/>
      <c r="F590" s="290"/>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row>
    <row r="591" spans="1:235" ht="15.95" customHeight="1" x14ac:dyDescent="0.2">
      <c r="A591" s="84"/>
      <c r="B591" s="48"/>
      <c r="C591" s="104"/>
      <c r="D591" s="48"/>
      <c r="E591" s="6"/>
      <c r="F591" s="290"/>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row>
    <row r="592" spans="1:235" ht="15.95" customHeight="1" x14ac:dyDescent="0.2">
      <c r="A592" s="84" t="s">
        <v>287</v>
      </c>
      <c r="B592" s="48" t="s">
        <v>410</v>
      </c>
      <c r="C592" s="104">
        <v>1</v>
      </c>
      <c r="D592" s="48" t="s">
        <v>46</v>
      </c>
      <c r="E592" s="6"/>
      <c r="F592" s="290"/>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row>
    <row r="593" spans="1:254" ht="15.95" customHeight="1" x14ac:dyDescent="0.2">
      <c r="A593" s="84"/>
      <c r="B593" s="48"/>
      <c r="C593" s="104"/>
      <c r="D593" s="48"/>
      <c r="E593" s="6"/>
      <c r="F593" s="290"/>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row>
    <row r="594" spans="1:254" ht="15.95" customHeight="1" x14ac:dyDescent="0.2">
      <c r="A594" s="84" t="s">
        <v>288</v>
      </c>
      <c r="B594" s="48" t="s">
        <v>411</v>
      </c>
      <c r="C594" s="104">
        <v>1</v>
      </c>
      <c r="D594" s="48" t="s">
        <v>46</v>
      </c>
      <c r="E594" s="6"/>
      <c r="F594" s="290"/>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row>
    <row r="595" spans="1:254" ht="15.95" customHeight="1" x14ac:dyDescent="0.2">
      <c r="A595" s="84"/>
      <c r="B595" s="48"/>
      <c r="C595" s="104"/>
      <c r="D595" s="48"/>
      <c r="E595" s="6"/>
      <c r="F595" s="290"/>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row>
    <row r="596" spans="1:254" ht="15.95" customHeight="1" x14ac:dyDescent="0.2">
      <c r="A596" s="84" t="s">
        <v>289</v>
      </c>
      <c r="B596" s="48" t="s">
        <v>412</v>
      </c>
      <c r="C596" s="104">
        <v>1</v>
      </c>
      <c r="D596" s="48" t="s">
        <v>46</v>
      </c>
      <c r="E596" s="6"/>
      <c r="F596" s="290"/>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row>
    <row r="597" spans="1:254" ht="15.95" customHeight="1" x14ac:dyDescent="0.2">
      <c r="A597" s="84"/>
      <c r="B597" s="48"/>
      <c r="C597" s="104"/>
      <c r="D597" s="48"/>
      <c r="E597" s="6"/>
      <c r="F597" s="290"/>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row>
    <row r="598" spans="1:254" ht="15.95" customHeight="1" x14ac:dyDescent="0.2">
      <c r="A598" s="344" t="s">
        <v>290</v>
      </c>
      <c r="B598" s="56" t="s">
        <v>413</v>
      </c>
      <c r="C598" s="362">
        <v>1</v>
      </c>
      <c r="D598" s="56" t="s">
        <v>46</v>
      </c>
      <c r="E598" s="40"/>
      <c r="F598" s="293"/>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row>
    <row r="599" spans="1:254" ht="17.100000000000001" customHeight="1" x14ac:dyDescent="0.2">
      <c r="A599" s="340"/>
      <c r="B599" s="341" t="str">
        <f>$B$60</f>
        <v>Page 2/</v>
      </c>
      <c r="C599" s="342">
        <f>C539+1</f>
        <v>10</v>
      </c>
      <c r="D599" s="341"/>
      <c r="E599" s="343" t="s">
        <v>730</v>
      </c>
      <c r="F599" s="7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row>
    <row r="600" spans="1:254" ht="29.25" customHeight="1" x14ac:dyDescent="0.35">
      <c r="A600" s="78" t="str">
        <f>$A$1</f>
        <v>The Almonry, High Street, Battle</v>
      </c>
      <c r="B600" s="68"/>
      <c r="C600" s="68"/>
      <c r="D600" s="68"/>
      <c r="E600" s="68"/>
      <c r="F600" s="184"/>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row>
    <row r="601" spans="1:254" ht="29.25" customHeight="1" x14ac:dyDescent="0.35">
      <c r="A601" s="79" t="str">
        <f>$A$2</f>
        <v>Tender Pricing Schedule</v>
      </c>
      <c r="B601" s="58"/>
      <c r="C601" s="58"/>
      <c r="D601" s="58"/>
      <c r="E601" s="58"/>
      <c r="F601" s="185"/>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row>
    <row r="602" spans="1:254" ht="9.75" customHeight="1" x14ac:dyDescent="0.25">
      <c r="A602" s="80"/>
      <c r="B602" s="22"/>
      <c r="C602" s="22"/>
      <c r="D602" s="22"/>
      <c r="E602" s="22"/>
      <c r="F602" s="18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row>
    <row r="603" spans="1:254" ht="16.5" customHeight="1" x14ac:dyDescent="0.25">
      <c r="A603" s="81" t="str">
        <f>$A$4</f>
        <v>GROUP ELEMENT 2: Superstructure</v>
      </c>
      <c r="B603" s="24"/>
      <c r="C603" s="24"/>
      <c r="D603" s="24"/>
      <c r="E603" s="24"/>
      <c r="F603" s="187"/>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row>
    <row r="604" spans="1:254" ht="15" customHeight="1" x14ac:dyDescent="0.2">
      <c r="A604" s="334" t="s">
        <v>1</v>
      </c>
      <c r="B604" s="335" t="s">
        <v>23</v>
      </c>
      <c r="C604" s="336" t="s">
        <v>24</v>
      </c>
      <c r="D604" s="336" t="s">
        <v>25</v>
      </c>
      <c r="E604" s="336" t="s">
        <v>26</v>
      </c>
      <c r="F604" s="337"/>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row>
    <row r="605" spans="1:254" ht="15" customHeight="1" x14ac:dyDescent="0.2">
      <c r="A605" s="321"/>
      <c r="B605" s="322"/>
      <c r="C605" s="323"/>
      <c r="D605" s="323"/>
      <c r="E605" s="323"/>
      <c r="F605" s="332"/>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row>
    <row r="606" spans="1:254" ht="15.95" customHeight="1" x14ac:dyDescent="0.2">
      <c r="A606" s="84" t="s">
        <v>28</v>
      </c>
      <c r="B606" s="48" t="s">
        <v>414</v>
      </c>
      <c r="C606" s="104">
        <v>1</v>
      </c>
      <c r="D606" s="48" t="s">
        <v>46</v>
      </c>
      <c r="E606" s="6"/>
      <c r="F606" s="290"/>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row>
    <row r="607" spans="1:254" ht="15.95" customHeight="1" x14ac:dyDescent="0.2">
      <c r="A607" s="84"/>
      <c r="B607" s="48"/>
      <c r="C607" s="104"/>
      <c r="D607" s="48"/>
      <c r="E607" s="6"/>
      <c r="F607" s="290"/>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row>
    <row r="608" spans="1:254" ht="15.95" customHeight="1" x14ac:dyDescent="0.2">
      <c r="A608" s="84" t="s">
        <v>30</v>
      </c>
      <c r="B608" s="48" t="s">
        <v>347</v>
      </c>
      <c r="C608" s="104">
        <v>1</v>
      </c>
      <c r="D608" s="48" t="s">
        <v>46</v>
      </c>
      <c r="E608" s="6"/>
      <c r="F608" s="290"/>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row>
    <row r="609" spans="1:235" ht="15.95" customHeight="1" x14ac:dyDescent="0.2">
      <c r="A609" s="84"/>
      <c r="B609" s="66"/>
      <c r="C609" s="104"/>
      <c r="D609" s="48"/>
      <c r="E609" s="6"/>
      <c r="F609" s="290"/>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row>
    <row r="610" spans="1:235" ht="15.95" customHeight="1" x14ac:dyDescent="0.2">
      <c r="A610" s="84"/>
      <c r="B610" s="124" t="s">
        <v>348</v>
      </c>
      <c r="C610" s="104"/>
      <c r="D610" s="48"/>
      <c r="E610" s="6"/>
      <c r="F610" s="290"/>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row>
    <row r="611" spans="1:235" ht="15.95" customHeight="1" x14ac:dyDescent="0.2">
      <c r="A611" s="84"/>
      <c r="B611" s="124" t="s">
        <v>349</v>
      </c>
      <c r="C611" s="104"/>
      <c r="D611" s="48"/>
      <c r="E611" s="6"/>
      <c r="F611" s="290"/>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row>
    <row r="612" spans="1:235" ht="15.95" customHeight="1" x14ac:dyDescent="0.2">
      <c r="A612" s="84" t="s">
        <v>32</v>
      </c>
      <c r="B612" s="48" t="s">
        <v>350</v>
      </c>
      <c r="C612" s="104">
        <v>1</v>
      </c>
      <c r="D612" s="48" t="s">
        <v>46</v>
      </c>
      <c r="E612" s="6"/>
      <c r="F612" s="290"/>
      <c r="G612" s="16"/>
      <c r="H612" s="16">
        <v>0.94</v>
      </c>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row>
    <row r="613" spans="1:235" ht="15.95" customHeight="1" x14ac:dyDescent="0.2">
      <c r="A613" s="84"/>
      <c r="B613" s="48"/>
      <c r="C613" s="104"/>
      <c r="D613" s="48"/>
      <c r="E613" s="6"/>
      <c r="F613" s="290"/>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row>
    <row r="614" spans="1:235" ht="15.95" customHeight="1" x14ac:dyDescent="0.2">
      <c r="A614" s="84" t="s">
        <v>33</v>
      </c>
      <c r="B614" s="48" t="s">
        <v>601</v>
      </c>
      <c r="C614" s="104">
        <v>1</v>
      </c>
      <c r="D614" s="48" t="s">
        <v>46</v>
      </c>
      <c r="E614" s="6"/>
      <c r="F614" s="290"/>
      <c r="G614" s="16"/>
      <c r="H614" s="16">
        <v>1.2</v>
      </c>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row>
    <row r="615" spans="1:235" ht="15.95" customHeight="1" x14ac:dyDescent="0.2">
      <c r="A615" s="84"/>
      <c r="B615" s="48"/>
      <c r="C615" s="104"/>
      <c r="D615" s="48"/>
      <c r="E615" s="6"/>
      <c r="F615" s="290"/>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row>
    <row r="616" spans="1:235" ht="15.95" customHeight="1" x14ac:dyDescent="0.2">
      <c r="A616" s="84" t="s">
        <v>34</v>
      </c>
      <c r="B616" s="48" t="s">
        <v>602</v>
      </c>
      <c r="C616" s="104">
        <v>1</v>
      </c>
      <c r="D616" s="48" t="s">
        <v>46</v>
      </c>
      <c r="E616" s="6"/>
      <c r="F616" s="290"/>
      <c r="G616" s="16"/>
      <c r="H616" s="16">
        <v>1.2</v>
      </c>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row>
    <row r="617" spans="1:235" ht="15.95" customHeight="1" x14ac:dyDescent="0.2">
      <c r="A617" s="84"/>
      <c r="B617" s="48"/>
      <c r="C617" s="104"/>
      <c r="D617" s="48"/>
      <c r="E617" s="6"/>
      <c r="F617" s="290"/>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row>
    <row r="618" spans="1:235" ht="15.95" customHeight="1" x14ac:dyDescent="0.2">
      <c r="A618" s="84" t="s">
        <v>35</v>
      </c>
      <c r="B618" s="48" t="s">
        <v>351</v>
      </c>
      <c r="C618" s="104">
        <v>1</v>
      </c>
      <c r="D618" s="48" t="s">
        <v>46</v>
      </c>
      <c r="E618" s="6"/>
      <c r="F618" s="290"/>
      <c r="G618" s="16"/>
      <c r="H618" s="16">
        <v>0.9</v>
      </c>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row>
    <row r="619" spans="1:235" ht="15.95" customHeight="1" x14ac:dyDescent="0.2">
      <c r="A619" s="84"/>
      <c r="B619" s="48"/>
      <c r="C619" s="104"/>
      <c r="D619" s="48"/>
      <c r="E619" s="6"/>
      <c r="F619" s="290"/>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row>
    <row r="620" spans="1:235" ht="15.95" customHeight="1" x14ac:dyDescent="0.2">
      <c r="A620" s="84" t="s">
        <v>47</v>
      </c>
      <c r="B620" s="48" t="s">
        <v>352</v>
      </c>
      <c r="C620" s="104">
        <v>1</v>
      </c>
      <c r="D620" s="48" t="s">
        <v>46</v>
      </c>
      <c r="E620" s="6"/>
      <c r="F620" s="290"/>
      <c r="G620" s="16"/>
      <c r="H620" s="16">
        <f>2.025/2</f>
        <v>1.0125</v>
      </c>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row>
    <row r="621" spans="1:235" ht="15.95" customHeight="1" x14ac:dyDescent="0.2">
      <c r="A621" s="84"/>
      <c r="B621" s="48"/>
      <c r="C621" s="104"/>
      <c r="D621" s="48"/>
      <c r="E621" s="6"/>
      <c r="F621" s="290"/>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row>
    <row r="622" spans="1:235" ht="15.95" customHeight="1" x14ac:dyDescent="0.2">
      <c r="A622" s="84" t="s">
        <v>36</v>
      </c>
      <c r="B622" s="48" t="s">
        <v>353</v>
      </c>
      <c r="C622" s="104">
        <v>1</v>
      </c>
      <c r="D622" s="48" t="s">
        <v>46</v>
      </c>
      <c r="E622" s="6"/>
      <c r="F622" s="290"/>
      <c r="G622" s="16"/>
      <c r="H622" s="16">
        <f>2.025/2</f>
        <v>1.0125</v>
      </c>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row>
    <row r="623" spans="1:235" ht="15.95" customHeight="1" x14ac:dyDescent="0.2">
      <c r="A623" s="84"/>
      <c r="B623" s="66"/>
      <c r="C623" s="104"/>
      <c r="D623" s="48"/>
      <c r="E623" s="6"/>
      <c r="F623" s="290"/>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row>
    <row r="624" spans="1:235" ht="15.95" customHeight="1" x14ac:dyDescent="0.2">
      <c r="A624" s="84"/>
      <c r="B624" s="124" t="s">
        <v>969</v>
      </c>
      <c r="C624" s="104"/>
      <c r="D624" s="48"/>
      <c r="E624" s="6"/>
      <c r="F624" s="290"/>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row>
    <row r="625" spans="1:235" ht="15.95" customHeight="1" x14ac:dyDescent="0.2">
      <c r="A625" s="84" t="s">
        <v>37</v>
      </c>
      <c r="B625" s="48" t="s">
        <v>354</v>
      </c>
      <c r="C625" s="104">
        <v>1</v>
      </c>
      <c r="D625" s="48" t="s">
        <v>46</v>
      </c>
      <c r="E625" s="6"/>
      <c r="F625" s="290"/>
      <c r="G625" s="16"/>
      <c r="H625" s="16">
        <v>1.1200000000000001</v>
      </c>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row>
    <row r="626" spans="1:235" ht="15.95" customHeight="1" x14ac:dyDescent="0.2">
      <c r="A626" s="107"/>
      <c r="B626" s="66"/>
      <c r="C626" s="104"/>
      <c r="D626" s="48"/>
      <c r="E626" s="46"/>
      <c r="F626" s="291"/>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row>
    <row r="627" spans="1:235" ht="15.95" customHeight="1" x14ac:dyDescent="0.2">
      <c r="A627" s="107"/>
      <c r="B627" s="124" t="s">
        <v>437</v>
      </c>
      <c r="C627" s="104"/>
      <c r="D627" s="48"/>
      <c r="E627" s="46"/>
      <c r="F627" s="291"/>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row>
    <row r="628" spans="1:235" ht="15.95" customHeight="1" x14ac:dyDescent="0.2">
      <c r="A628" s="106" t="s">
        <v>38</v>
      </c>
      <c r="B628" s="47" t="s">
        <v>356</v>
      </c>
      <c r="C628" s="104">
        <v>1</v>
      </c>
      <c r="D628" s="48" t="s">
        <v>46</v>
      </c>
      <c r="E628" s="46"/>
      <c r="F628" s="291"/>
    </row>
    <row r="629" spans="1:235" ht="15.95" customHeight="1" x14ac:dyDescent="0.2">
      <c r="A629" s="106"/>
      <c r="B629" s="47"/>
      <c r="C629" s="104"/>
      <c r="D629" s="48"/>
      <c r="E629" s="46"/>
      <c r="F629" s="291"/>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row>
    <row r="630" spans="1:235" ht="15.95" customHeight="1" x14ac:dyDescent="0.2">
      <c r="A630" s="106" t="s">
        <v>39</v>
      </c>
      <c r="B630" s="47" t="s">
        <v>357</v>
      </c>
      <c r="C630" s="104">
        <v>1</v>
      </c>
      <c r="D630" s="48" t="s">
        <v>46</v>
      </c>
      <c r="E630" s="46"/>
      <c r="F630" s="291"/>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row>
    <row r="631" spans="1:235" ht="15.95" customHeight="1" x14ac:dyDescent="0.2">
      <c r="A631" s="106"/>
      <c r="B631" s="47"/>
      <c r="C631" s="104"/>
      <c r="D631" s="48"/>
      <c r="E631" s="46"/>
      <c r="F631" s="291"/>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row>
    <row r="632" spans="1:235" ht="15.95" customHeight="1" x14ac:dyDescent="0.2">
      <c r="A632" s="106" t="s">
        <v>48</v>
      </c>
      <c r="B632" s="47" t="s">
        <v>384</v>
      </c>
      <c r="C632" s="104">
        <v>1</v>
      </c>
      <c r="D632" s="48" t="s">
        <v>46</v>
      </c>
      <c r="E632" s="46"/>
      <c r="F632" s="291"/>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row>
    <row r="633" spans="1:235" ht="15.95" customHeight="1" x14ac:dyDescent="0.2">
      <c r="A633" s="106"/>
      <c r="B633" s="47"/>
      <c r="C633" s="104"/>
      <c r="D633" s="48"/>
      <c r="E633" s="46"/>
      <c r="F633" s="291"/>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row>
    <row r="634" spans="1:235" ht="15.95" customHeight="1" x14ac:dyDescent="0.2">
      <c r="A634" s="106" t="s">
        <v>49</v>
      </c>
      <c r="B634" s="47" t="s">
        <v>384</v>
      </c>
      <c r="C634" s="104">
        <v>1</v>
      </c>
      <c r="D634" s="48" t="s">
        <v>46</v>
      </c>
      <c r="E634" s="46"/>
      <c r="F634" s="291"/>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row>
    <row r="635" spans="1:235" ht="15.95" customHeight="1" x14ac:dyDescent="0.2">
      <c r="A635" s="106"/>
      <c r="B635" s="47"/>
      <c r="C635" s="104"/>
      <c r="D635" s="48"/>
      <c r="E635" s="46"/>
      <c r="F635" s="291"/>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row>
    <row r="636" spans="1:235" ht="15.95" customHeight="1" x14ac:dyDescent="0.2">
      <c r="A636" s="106"/>
      <c r="B636" s="47"/>
      <c r="C636" s="104"/>
      <c r="D636" s="48"/>
      <c r="E636" s="46"/>
      <c r="F636" s="291"/>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row>
    <row r="637" spans="1:235" ht="15.95" customHeight="1" x14ac:dyDescent="0.2">
      <c r="A637" s="106"/>
      <c r="B637" s="47"/>
      <c r="C637" s="104"/>
      <c r="D637" s="48"/>
      <c r="E637" s="46"/>
      <c r="F637" s="291"/>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row>
    <row r="638" spans="1:235" ht="15.95" customHeight="1" x14ac:dyDescent="0.2">
      <c r="A638" s="106"/>
      <c r="B638" s="47"/>
      <c r="C638" s="104"/>
      <c r="D638" s="48"/>
      <c r="E638" s="46"/>
      <c r="F638" s="291"/>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row>
    <row r="639" spans="1:235" ht="15.95" customHeight="1" x14ac:dyDescent="0.2">
      <c r="A639" s="106"/>
      <c r="B639" s="47"/>
      <c r="C639" s="104"/>
      <c r="D639" s="48"/>
      <c r="E639" s="46"/>
      <c r="F639" s="291"/>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row>
    <row r="640" spans="1:235" ht="15.95" customHeight="1" x14ac:dyDescent="0.2">
      <c r="A640" s="106"/>
      <c r="B640" s="47"/>
      <c r="C640" s="104"/>
      <c r="D640" s="48"/>
      <c r="E640" s="46"/>
      <c r="F640" s="291"/>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row>
    <row r="641" spans="1:235" ht="15.95" customHeight="1" x14ac:dyDescent="0.2">
      <c r="A641" s="106"/>
      <c r="B641" s="47"/>
      <c r="C641" s="104"/>
      <c r="D641" s="48"/>
      <c r="E641" s="46"/>
      <c r="F641" s="291"/>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row>
    <row r="642" spans="1:235" ht="15.95" customHeight="1" x14ac:dyDescent="0.2">
      <c r="A642" s="106"/>
      <c r="B642" s="47"/>
      <c r="C642" s="104"/>
      <c r="D642" s="48"/>
      <c r="E642" s="46"/>
      <c r="F642" s="291"/>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row>
    <row r="643" spans="1:235" ht="15.95" customHeight="1" x14ac:dyDescent="0.2">
      <c r="A643" s="106"/>
      <c r="B643" s="47"/>
      <c r="C643" s="104"/>
      <c r="D643" s="48"/>
      <c r="E643" s="46"/>
      <c r="F643" s="291"/>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row>
    <row r="644" spans="1:235" ht="15.95" customHeight="1" x14ac:dyDescent="0.2">
      <c r="A644" s="106"/>
      <c r="B644" s="47"/>
      <c r="C644" s="104"/>
      <c r="D644" s="48"/>
      <c r="E644" s="46"/>
      <c r="F644" s="291"/>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row>
    <row r="645" spans="1:235" ht="15.95" customHeight="1" x14ac:dyDescent="0.2">
      <c r="A645" s="106"/>
      <c r="B645" s="47"/>
      <c r="C645" s="104"/>
      <c r="D645" s="48"/>
      <c r="E645" s="46"/>
      <c r="F645" s="291"/>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row>
    <row r="646" spans="1:235" ht="15.95" customHeight="1" x14ac:dyDescent="0.2">
      <c r="A646" s="106"/>
      <c r="B646" s="47"/>
      <c r="C646" s="104"/>
      <c r="D646" s="48"/>
      <c r="E646" s="46"/>
      <c r="F646" s="291"/>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row>
    <row r="647" spans="1:235" ht="15.95" customHeight="1" x14ac:dyDescent="0.2">
      <c r="A647" s="106"/>
      <c r="B647" s="47"/>
      <c r="C647" s="104"/>
      <c r="D647" s="48"/>
      <c r="E647" s="46"/>
      <c r="F647" s="291"/>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row>
    <row r="648" spans="1:235" ht="15.95" customHeight="1" x14ac:dyDescent="0.2">
      <c r="A648" s="106"/>
      <c r="B648" s="47"/>
      <c r="C648" s="104"/>
      <c r="D648" s="48"/>
      <c r="E648" s="46"/>
      <c r="F648" s="291"/>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row>
    <row r="649" spans="1:235" ht="15.95" customHeight="1" x14ac:dyDescent="0.2">
      <c r="A649" s="106"/>
      <c r="B649" s="47"/>
      <c r="C649" s="104"/>
      <c r="D649" s="48"/>
      <c r="E649" s="46"/>
      <c r="F649" s="291"/>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row>
    <row r="650" spans="1:235" ht="15.95" customHeight="1" x14ac:dyDescent="0.2">
      <c r="A650" s="106"/>
      <c r="B650" s="47"/>
      <c r="C650" s="104"/>
      <c r="D650" s="48"/>
      <c r="E650" s="46"/>
      <c r="F650" s="291"/>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row>
    <row r="651" spans="1:235" ht="15.95" customHeight="1" x14ac:dyDescent="0.2">
      <c r="A651" s="106"/>
      <c r="B651" s="47"/>
      <c r="C651" s="104"/>
      <c r="D651" s="48"/>
      <c r="E651" s="46"/>
      <c r="F651" s="291"/>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row>
    <row r="652" spans="1:235" ht="15.95" customHeight="1" x14ac:dyDescent="0.2">
      <c r="A652" s="106"/>
      <c r="B652" s="47"/>
      <c r="C652" s="104"/>
      <c r="D652" s="48"/>
      <c r="E652" s="46"/>
      <c r="F652" s="291"/>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row>
    <row r="653" spans="1:235" ht="15.95" customHeight="1" x14ac:dyDescent="0.2">
      <c r="A653" s="106"/>
      <c r="B653" s="47"/>
      <c r="C653" s="104"/>
      <c r="D653" s="48"/>
      <c r="E653" s="46"/>
      <c r="F653" s="291"/>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row>
    <row r="654" spans="1:235" ht="15.95" customHeight="1" x14ac:dyDescent="0.2">
      <c r="A654" s="106"/>
      <c r="B654" s="47"/>
      <c r="C654" s="104"/>
      <c r="D654" s="48"/>
      <c r="E654" s="46"/>
      <c r="F654" s="291"/>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row>
    <row r="655" spans="1:235" ht="15.95" customHeight="1" x14ac:dyDescent="0.2">
      <c r="A655" s="106"/>
      <c r="B655" s="47"/>
      <c r="C655" s="104"/>
      <c r="D655" s="48"/>
      <c r="E655" s="46"/>
      <c r="F655" s="291"/>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row>
    <row r="656" spans="1:235" ht="15.95" customHeight="1" x14ac:dyDescent="0.2">
      <c r="A656" s="106"/>
      <c r="B656" s="72"/>
      <c r="C656" s="48"/>
      <c r="D656" s="47"/>
      <c r="E656" s="105"/>
      <c r="F656" s="291"/>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row>
    <row r="657" spans="1:235" ht="15.95" customHeight="1" x14ac:dyDescent="0.2">
      <c r="A657" s="106"/>
      <c r="B657" s="72"/>
      <c r="C657" s="48"/>
      <c r="D657" s="47"/>
      <c r="E657" s="105"/>
      <c r="F657" s="291"/>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row>
    <row r="658" spans="1:235" ht="15.95" customHeight="1" x14ac:dyDescent="0.2">
      <c r="A658" s="120"/>
      <c r="B658" s="363"/>
      <c r="C658" s="56"/>
      <c r="D658" s="121"/>
      <c r="E658" s="364"/>
      <c r="F658" s="327"/>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row>
    <row r="659" spans="1:235" ht="17.100000000000001" customHeight="1" x14ac:dyDescent="0.2">
      <c r="A659" s="340"/>
      <c r="B659" s="341" t="str">
        <f>$B$60</f>
        <v>Page 2/</v>
      </c>
      <c r="C659" s="342">
        <f>C599+1</f>
        <v>11</v>
      </c>
      <c r="D659" s="341"/>
      <c r="E659" s="343" t="s">
        <v>730</v>
      </c>
      <c r="F659" s="7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row>
    <row r="660" spans="1:235" ht="29.25" customHeight="1" x14ac:dyDescent="0.35">
      <c r="A660" s="78" t="str">
        <f>A1</f>
        <v>The Almonry, High Street, Battle</v>
      </c>
      <c r="B660" s="68"/>
      <c r="C660" s="68"/>
      <c r="D660" s="68"/>
      <c r="E660" s="68"/>
      <c r="F660" s="184"/>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row>
    <row r="661" spans="1:235" ht="29.25" customHeight="1" x14ac:dyDescent="0.35">
      <c r="A661" s="255" t="str">
        <f>A2</f>
        <v>Tender Pricing Schedule</v>
      </c>
      <c r="B661" s="58"/>
      <c r="C661" s="58"/>
      <c r="D661" s="58"/>
      <c r="E661" s="58"/>
      <c r="F661" s="185"/>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row>
    <row r="662" spans="1:235" ht="9.75" customHeight="1" x14ac:dyDescent="0.25">
      <c r="A662" s="80"/>
      <c r="B662" s="22"/>
      <c r="C662" s="22"/>
      <c r="D662" s="22"/>
      <c r="E662" s="22"/>
      <c r="F662" s="18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row>
    <row r="663" spans="1:235" ht="16.5" customHeight="1" x14ac:dyDescent="0.25">
      <c r="A663" s="81" t="s">
        <v>44</v>
      </c>
      <c r="B663" s="24"/>
      <c r="C663" s="24"/>
      <c r="D663" s="24"/>
      <c r="E663" s="24"/>
      <c r="F663" s="187"/>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row>
    <row r="664" spans="1:235" ht="15" customHeight="1" x14ac:dyDescent="0.2">
      <c r="A664" s="334" t="s">
        <v>1</v>
      </c>
      <c r="B664" s="335" t="s">
        <v>23</v>
      </c>
      <c r="C664" s="336" t="s">
        <v>24</v>
      </c>
      <c r="D664" s="336" t="s">
        <v>25</v>
      </c>
      <c r="E664" s="336" t="s">
        <v>26</v>
      </c>
      <c r="F664" s="337"/>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row>
    <row r="665" spans="1:235" ht="8.1" customHeight="1" x14ac:dyDescent="0.2">
      <c r="A665" s="97"/>
      <c r="B665" s="70"/>
      <c r="C665" s="71"/>
      <c r="D665" s="71"/>
      <c r="E665" s="71"/>
      <c r="F665" s="330"/>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row>
    <row r="666" spans="1:235" ht="15.95" customHeight="1" x14ac:dyDescent="0.2">
      <c r="A666" s="106"/>
      <c r="B666" s="72"/>
      <c r="C666" s="48"/>
      <c r="D666" s="47"/>
      <c r="E666" s="105"/>
      <c r="F666" s="291"/>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row>
    <row r="667" spans="1:235" ht="15.95" customHeight="1" x14ac:dyDescent="0.2">
      <c r="A667" s="106"/>
      <c r="B667" s="72"/>
      <c r="C667" s="48"/>
      <c r="D667" s="47"/>
      <c r="E667" s="105"/>
      <c r="F667" s="291"/>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row>
    <row r="668" spans="1:235" ht="15.95" customHeight="1" x14ac:dyDescent="0.2">
      <c r="A668" s="106"/>
      <c r="B668" s="381" t="s">
        <v>358</v>
      </c>
      <c r="C668" s="48"/>
      <c r="D668" s="47"/>
      <c r="E668" s="105"/>
      <c r="F668" s="291"/>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row>
    <row r="669" spans="1:235" ht="15.95" customHeight="1" x14ac:dyDescent="0.2">
      <c r="A669" s="106"/>
      <c r="B669" s="72" t="s">
        <v>359</v>
      </c>
      <c r="C669" s="48"/>
      <c r="D669" s="47"/>
      <c r="E669" s="46"/>
      <c r="F669" s="291"/>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row>
    <row r="670" spans="1:235" ht="15.95" customHeight="1" x14ac:dyDescent="0.2">
      <c r="A670" s="106"/>
      <c r="B670" s="72" t="s">
        <v>433</v>
      </c>
      <c r="C670" s="48"/>
      <c r="D670" s="47"/>
      <c r="E670" s="46"/>
      <c r="F670" s="291"/>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row>
    <row r="671" spans="1:235" ht="15.95" customHeight="1" x14ac:dyDescent="0.2">
      <c r="A671" s="106"/>
      <c r="B671" s="72" t="s">
        <v>434</v>
      </c>
      <c r="C671" s="48"/>
      <c r="D671" s="47"/>
      <c r="E671" s="46"/>
      <c r="F671" s="291"/>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row>
    <row r="672" spans="1:235" ht="15" x14ac:dyDescent="0.2">
      <c r="A672" s="106" t="s">
        <v>28</v>
      </c>
      <c r="B672" s="47" t="s">
        <v>361</v>
      </c>
      <c r="C672" s="48">
        <v>1</v>
      </c>
      <c r="D672" s="47" t="s">
        <v>46</v>
      </c>
      <c r="E672" s="105"/>
      <c r="F672" s="291"/>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row>
    <row r="673" spans="1:235" ht="15.95" customHeight="1" x14ac:dyDescent="0.2">
      <c r="A673" s="106"/>
      <c r="B673" s="47"/>
      <c r="C673" s="48"/>
      <c r="D673" s="47"/>
      <c r="E673" s="46"/>
      <c r="F673" s="291"/>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row>
    <row r="674" spans="1:235" ht="15.95" customHeight="1" x14ac:dyDescent="0.2">
      <c r="A674" s="86"/>
      <c r="B674" s="72" t="s">
        <v>970</v>
      </c>
      <c r="C674" s="48"/>
      <c r="D674" s="49"/>
      <c r="E674" s="46"/>
      <c r="F674" s="292"/>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row>
    <row r="675" spans="1:235" ht="15.95" customHeight="1" x14ac:dyDescent="0.2">
      <c r="A675" s="88"/>
      <c r="B675" s="72" t="s">
        <v>971</v>
      </c>
      <c r="C675" s="48"/>
      <c r="D675" s="47"/>
      <c r="E675" s="46"/>
      <c r="F675" s="291"/>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row>
    <row r="676" spans="1:235" ht="15.95" customHeight="1" x14ac:dyDescent="0.2">
      <c r="A676" s="106" t="s">
        <v>30</v>
      </c>
      <c r="B676" s="47" t="s">
        <v>972</v>
      </c>
      <c r="C676" s="48">
        <v>1</v>
      </c>
      <c r="D676" s="47" t="s">
        <v>46</v>
      </c>
      <c r="E676" s="46"/>
      <c r="F676" s="291"/>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row>
    <row r="677" spans="1:235" ht="15.95" customHeight="1" x14ac:dyDescent="0.2">
      <c r="A677" s="106"/>
      <c r="B677" s="47"/>
      <c r="C677" s="48"/>
      <c r="D677" s="47"/>
      <c r="E677" s="46"/>
      <c r="F677" s="291"/>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row>
    <row r="678" spans="1:235" ht="15.95" customHeight="1" x14ac:dyDescent="0.2">
      <c r="A678" s="119"/>
      <c r="B678" s="381" t="s">
        <v>70</v>
      </c>
      <c r="C678" s="48"/>
      <c r="D678" s="48"/>
      <c r="E678" s="46"/>
      <c r="F678" s="291"/>
    </row>
    <row r="679" spans="1:235" ht="15.95" customHeight="1" x14ac:dyDescent="0.2">
      <c r="A679" s="107" t="s">
        <v>32</v>
      </c>
      <c r="B679" s="53" t="s">
        <v>114</v>
      </c>
      <c r="C679" s="48">
        <v>1</v>
      </c>
      <c r="D679" s="48" t="s">
        <v>62</v>
      </c>
      <c r="E679" s="46"/>
      <c r="F679" s="291"/>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row>
    <row r="680" spans="1:235" ht="15.95" customHeight="1" x14ac:dyDescent="0.2">
      <c r="A680" s="107"/>
      <c r="B680" s="53"/>
      <c r="C680" s="48"/>
      <c r="D680" s="48"/>
      <c r="E680" s="46"/>
      <c r="F680" s="291"/>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row>
    <row r="681" spans="1:235" ht="15.95" customHeight="1" x14ac:dyDescent="0.2">
      <c r="A681" s="107" t="s">
        <v>33</v>
      </c>
      <c r="B681" s="53" t="s">
        <v>71</v>
      </c>
      <c r="C681" s="48">
        <v>1</v>
      </c>
      <c r="D681" s="48" t="s">
        <v>62</v>
      </c>
      <c r="E681" s="46"/>
      <c r="F681" s="291"/>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row>
    <row r="682" spans="1:235" ht="15.95" customHeight="1" x14ac:dyDescent="0.2">
      <c r="A682" s="106"/>
      <c r="B682" s="47"/>
      <c r="C682" s="48"/>
      <c r="D682" s="47"/>
      <c r="E682" s="46"/>
      <c r="F682" s="291"/>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row>
    <row r="683" spans="1:235" ht="15.95" customHeight="1" x14ac:dyDescent="0.2">
      <c r="A683" s="106"/>
      <c r="B683" s="47"/>
      <c r="C683" s="48"/>
      <c r="D683" s="47"/>
      <c r="E683" s="46"/>
      <c r="F683" s="291"/>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row>
    <row r="684" spans="1:235" ht="15.95" customHeight="1" x14ac:dyDescent="0.2">
      <c r="A684" s="106"/>
      <c r="B684" s="47"/>
      <c r="C684" s="48"/>
      <c r="D684" s="47"/>
      <c r="E684" s="46"/>
      <c r="F684" s="291"/>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row>
    <row r="685" spans="1:235" ht="15.95" customHeight="1" x14ac:dyDescent="0.2">
      <c r="A685" s="106"/>
      <c r="B685" s="47"/>
      <c r="C685" s="48"/>
      <c r="D685" s="47"/>
      <c r="E685" s="46"/>
      <c r="F685" s="291"/>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row>
    <row r="686" spans="1:235" ht="15.95" customHeight="1" x14ac:dyDescent="0.2">
      <c r="A686" s="106"/>
      <c r="B686" s="47"/>
      <c r="C686" s="48"/>
      <c r="D686" s="47"/>
      <c r="E686" s="46"/>
      <c r="F686" s="291"/>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row>
    <row r="687" spans="1:235" ht="15.95" customHeight="1" x14ac:dyDescent="0.2">
      <c r="A687" s="106"/>
      <c r="B687" s="47"/>
      <c r="C687" s="48"/>
      <c r="D687" s="47"/>
      <c r="E687" s="46"/>
      <c r="F687" s="291"/>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row>
    <row r="688" spans="1:235" ht="15.95" customHeight="1" x14ac:dyDescent="0.2">
      <c r="A688" s="106"/>
      <c r="B688" s="47"/>
      <c r="C688" s="48"/>
      <c r="D688" s="47"/>
      <c r="E688" s="46"/>
      <c r="F688" s="291"/>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row>
    <row r="689" spans="1:235" ht="15.95" customHeight="1" x14ac:dyDescent="0.2">
      <c r="A689" s="106"/>
      <c r="B689" s="47"/>
      <c r="C689" s="48"/>
      <c r="D689" s="47"/>
      <c r="E689" s="46"/>
      <c r="F689" s="291"/>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row>
    <row r="690" spans="1:235" ht="15.95" customHeight="1" x14ac:dyDescent="0.2">
      <c r="A690" s="106"/>
      <c r="B690" s="47"/>
      <c r="C690" s="48"/>
      <c r="D690" s="47"/>
      <c r="E690" s="46"/>
      <c r="F690" s="291"/>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row>
    <row r="691" spans="1:235" ht="15.95" customHeight="1" x14ac:dyDescent="0.2">
      <c r="A691" s="106"/>
      <c r="B691" s="47"/>
      <c r="C691" s="48"/>
      <c r="D691" s="47"/>
      <c r="E691" s="46"/>
      <c r="F691" s="291"/>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row>
    <row r="692" spans="1:235" ht="15.95" customHeight="1" x14ac:dyDescent="0.2">
      <c r="A692" s="106"/>
      <c r="B692" s="47"/>
      <c r="C692" s="48"/>
      <c r="D692" s="47"/>
      <c r="E692" s="46"/>
      <c r="F692" s="291"/>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row>
    <row r="693" spans="1:235" ht="15.95" customHeight="1" x14ac:dyDescent="0.2">
      <c r="A693" s="107"/>
      <c r="B693" s="47"/>
      <c r="C693" s="48"/>
      <c r="D693" s="47"/>
      <c r="E693" s="46"/>
      <c r="F693" s="291"/>
    </row>
    <row r="694" spans="1:235" ht="15.95" customHeight="1" x14ac:dyDescent="0.2">
      <c r="A694" s="106"/>
      <c r="B694" s="47"/>
      <c r="C694" s="48"/>
      <c r="D694" s="47"/>
      <c r="E694" s="46"/>
      <c r="F694" s="291"/>
    </row>
    <row r="695" spans="1:235" ht="15.95" customHeight="1" x14ac:dyDescent="0.2">
      <c r="A695" s="106"/>
      <c r="B695" s="47"/>
      <c r="C695" s="48"/>
      <c r="D695" s="47"/>
      <c r="E695" s="46"/>
      <c r="F695" s="291"/>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row>
    <row r="696" spans="1:235" ht="15.95" customHeight="1" x14ac:dyDescent="0.2">
      <c r="A696" s="106"/>
      <c r="B696" s="47"/>
      <c r="C696" s="48"/>
      <c r="D696" s="47"/>
      <c r="E696" s="46"/>
      <c r="F696" s="291"/>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row>
    <row r="697" spans="1:235" ht="15.95" customHeight="1" x14ac:dyDescent="0.2">
      <c r="A697" s="106"/>
      <c r="B697" s="47"/>
      <c r="C697" s="48"/>
      <c r="D697" s="47"/>
      <c r="E697" s="46"/>
      <c r="F697" s="291"/>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row>
    <row r="698" spans="1:235" ht="15.95" customHeight="1" x14ac:dyDescent="0.2">
      <c r="A698" s="106"/>
      <c r="B698" s="47"/>
      <c r="C698" s="48"/>
      <c r="D698" s="47"/>
      <c r="E698" s="46"/>
      <c r="F698" s="291"/>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row>
    <row r="699" spans="1:235" ht="15.95" customHeight="1" x14ac:dyDescent="0.2">
      <c r="A699" s="106"/>
      <c r="B699" s="47"/>
      <c r="C699" s="48"/>
      <c r="D699" s="47"/>
      <c r="E699" s="46"/>
      <c r="F699" s="291"/>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row>
    <row r="700" spans="1:235" ht="15.95" customHeight="1" x14ac:dyDescent="0.2">
      <c r="A700" s="106"/>
      <c r="B700" s="47"/>
      <c r="C700" s="48"/>
      <c r="D700" s="47"/>
      <c r="E700" s="46"/>
      <c r="F700" s="291"/>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row>
    <row r="701" spans="1:235" ht="15.95" customHeight="1" x14ac:dyDescent="0.2">
      <c r="A701" s="106"/>
      <c r="B701" s="47"/>
      <c r="C701" s="48"/>
      <c r="D701" s="47"/>
      <c r="E701" s="46"/>
      <c r="F701" s="291"/>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row>
    <row r="702" spans="1:235" ht="15.95" customHeight="1" x14ac:dyDescent="0.2">
      <c r="A702" s="106"/>
      <c r="B702" s="47"/>
      <c r="C702" s="48"/>
      <c r="D702" s="47"/>
      <c r="E702" s="46"/>
      <c r="F702" s="291"/>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row>
    <row r="703" spans="1:235" ht="15.95" customHeight="1" x14ac:dyDescent="0.2">
      <c r="A703" s="106"/>
      <c r="B703" s="47"/>
      <c r="C703" s="48"/>
      <c r="D703" s="47"/>
      <c r="E703" s="46"/>
      <c r="F703" s="291"/>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row>
    <row r="704" spans="1:235" ht="15.95" customHeight="1" x14ac:dyDescent="0.2">
      <c r="A704" s="106"/>
      <c r="B704" s="47"/>
      <c r="C704" s="48"/>
      <c r="D704" s="47"/>
      <c r="E704" s="46"/>
      <c r="F704" s="291"/>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row>
    <row r="705" spans="1:235" ht="15.95" customHeight="1" x14ac:dyDescent="0.2">
      <c r="A705" s="106"/>
      <c r="B705" s="47"/>
      <c r="C705" s="48"/>
      <c r="D705" s="47"/>
      <c r="E705" s="46"/>
      <c r="F705" s="291"/>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row>
    <row r="706" spans="1:235" ht="15.95" customHeight="1" x14ac:dyDescent="0.2">
      <c r="A706" s="106"/>
      <c r="B706" s="47"/>
      <c r="C706" s="48"/>
      <c r="D706" s="47"/>
      <c r="E706" s="46"/>
      <c r="F706" s="291"/>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row>
    <row r="707" spans="1:235" ht="15.95" customHeight="1" x14ac:dyDescent="0.2">
      <c r="A707" s="106"/>
      <c r="B707" s="47"/>
      <c r="C707" s="48"/>
      <c r="D707" s="47"/>
      <c r="E707" s="46"/>
      <c r="F707" s="291"/>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row>
    <row r="708" spans="1:235" ht="15.95" customHeight="1" x14ac:dyDescent="0.2">
      <c r="A708" s="106"/>
      <c r="B708" s="47"/>
      <c r="C708" s="48"/>
      <c r="D708" s="47"/>
      <c r="E708" s="46"/>
      <c r="F708" s="291"/>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row>
    <row r="709" spans="1:235" ht="15.95" customHeight="1" x14ac:dyDescent="0.2">
      <c r="A709" s="106"/>
      <c r="B709" s="47"/>
      <c r="C709" s="48"/>
      <c r="D709" s="47"/>
      <c r="E709" s="46"/>
      <c r="F709" s="291"/>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row>
    <row r="710" spans="1:235" ht="15.95" customHeight="1" x14ac:dyDescent="0.2">
      <c r="A710" s="106"/>
      <c r="B710" s="47"/>
      <c r="C710" s="48"/>
      <c r="D710" s="47"/>
      <c r="E710" s="46"/>
      <c r="F710" s="291"/>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row>
    <row r="711" spans="1:235" ht="15.95" customHeight="1" x14ac:dyDescent="0.2">
      <c r="A711" s="106"/>
      <c r="B711" s="47"/>
      <c r="C711" s="48"/>
      <c r="D711" s="47"/>
      <c r="E711" s="46"/>
      <c r="F711" s="291"/>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row>
    <row r="712" spans="1:235" ht="15.95" customHeight="1" x14ac:dyDescent="0.2">
      <c r="A712" s="106"/>
      <c r="B712" s="47"/>
      <c r="C712" s="48"/>
      <c r="D712" s="47"/>
      <c r="E712" s="46"/>
      <c r="F712" s="291"/>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row>
    <row r="713" spans="1:235" ht="15.95" customHeight="1" x14ac:dyDescent="0.2">
      <c r="A713" s="106"/>
      <c r="B713" s="47"/>
      <c r="C713" s="48"/>
      <c r="D713" s="47"/>
      <c r="E713" s="46"/>
      <c r="F713" s="291"/>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row>
    <row r="714" spans="1:235" ht="15.95" customHeight="1" x14ac:dyDescent="0.2">
      <c r="A714" s="119"/>
      <c r="B714" s="49"/>
      <c r="C714" s="48"/>
      <c r="D714" s="48"/>
      <c r="E714" s="46"/>
      <c r="F714" s="291"/>
    </row>
    <row r="715" spans="1:235" ht="15.95" customHeight="1" x14ac:dyDescent="0.2">
      <c r="A715" s="107"/>
      <c r="B715" s="53"/>
      <c r="C715" s="48"/>
      <c r="D715" s="48"/>
      <c r="E715" s="46"/>
      <c r="F715" s="291"/>
    </row>
    <row r="716" spans="1:235" ht="15.95" customHeight="1" x14ac:dyDescent="0.2">
      <c r="A716" s="107"/>
      <c r="B716" s="53"/>
      <c r="C716" s="48"/>
      <c r="D716" s="48"/>
      <c r="E716" s="46"/>
      <c r="F716" s="291"/>
    </row>
    <row r="717" spans="1:235" ht="15.95" customHeight="1" x14ac:dyDescent="0.2">
      <c r="A717" s="107"/>
      <c r="B717" s="48"/>
      <c r="C717" s="48"/>
      <c r="D717" s="48"/>
      <c r="E717" s="46"/>
      <c r="F717" s="291"/>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row>
    <row r="718" spans="1:235" ht="15.95" customHeight="1" x14ac:dyDescent="0.2">
      <c r="A718" s="108"/>
      <c r="B718" s="56"/>
      <c r="C718" s="56"/>
      <c r="D718" s="56"/>
      <c r="E718" s="55"/>
      <c r="F718" s="327"/>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row>
    <row r="719" spans="1:235" ht="17.100000000000001" customHeight="1" x14ac:dyDescent="0.2">
      <c r="A719" s="340"/>
      <c r="B719" s="341" t="str">
        <f>$B$60</f>
        <v>Page 2/</v>
      </c>
      <c r="C719" s="342">
        <f>C659+1</f>
        <v>12</v>
      </c>
      <c r="D719" s="341"/>
      <c r="E719" s="343" t="s">
        <v>730</v>
      </c>
      <c r="F719" s="76"/>
    </row>
    <row r="720" spans="1:235" ht="29.25" customHeight="1" x14ac:dyDescent="0.35">
      <c r="A720" s="78" t="str">
        <f>A360</f>
        <v>The Almonry, High Street, Battle</v>
      </c>
      <c r="B720" s="68"/>
      <c r="C720" s="68"/>
      <c r="D720" s="68"/>
      <c r="E720" s="68"/>
      <c r="F720" s="184"/>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row>
    <row r="721" spans="1:235" ht="29.25" customHeight="1" x14ac:dyDescent="0.35">
      <c r="A721" s="79" t="str">
        <f>A361</f>
        <v>Tender Pricing Schedule</v>
      </c>
      <c r="B721" s="58"/>
      <c r="C721" s="58"/>
      <c r="D721" s="58"/>
      <c r="E721" s="58"/>
      <c r="F721" s="185"/>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row>
    <row r="722" spans="1:235" ht="9.75" customHeight="1" x14ac:dyDescent="0.25">
      <c r="A722" s="80"/>
      <c r="B722" s="22"/>
      <c r="C722" s="22"/>
      <c r="D722" s="22"/>
      <c r="E722" s="22"/>
      <c r="F722" s="18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row>
    <row r="723" spans="1:235" ht="16.5" customHeight="1" x14ac:dyDescent="0.25">
      <c r="A723" s="81" t="s">
        <v>44</v>
      </c>
      <c r="B723" s="24"/>
      <c r="C723" s="24"/>
      <c r="D723" s="24"/>
      <c r="E723" s="24"/>
      <c r="F723" s="187"/>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row>
    <row r="724" spans="1:235" ht="15" customHeight="1" x14ac:dyDescent="0.2">
      <c r="A724" s="334" t="s">
        <v>1</v>
      </c>
      <c r="B724" s="335" t="s">
        <v>23</v>
      </c>
      <c r="C724" s="336" t="s">
        <v>24</v>
      </c>
      <c r="D724" s="336" t="s">
        <v>25</v>
      </c>
      <c r="E724" s="336" t="s">
        <v>26</v>
      </c>
      <c r="F724" s="337"/>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row>
    <row r="725" spans="1:235" ht="8.1" customHeight="1" x14ac:dyDescent="0.2">
      <c r="A725" s="97"/>
      <c r="B725" s="70"/>
      <c r="C725" s="71"/>
      <c r="D725" s="71"/>
      <c r="E725" s="71"/>
      <c r="F725" s="330"/>
    </row>
    <row r="726" spans="1:235" ht="15.95" customHeight="1" x14ac:dyDescent="0.2">
      <c r="A726" s="107"/>
      <c r="B726" s="65" t="s">
        <v>10</v>
      </c>
      <c r="C726" s="48"/>
      <c r="D726" s="48"/>
      <c r="E726" s="46"/>
      <c r="F726" s="291"/>
    </row>
    <row r="727" spans="1:235" ht="15.95" customHeight="1" x14ac:dyDescent="0.2">
      <c r="A727" s="107"/>
      <c r="B727" s="380" t="s">
        <v>973</v>
      </c>
      <c r="C727" s="48"/>
      <c r="D727" s="48"/>
      <c r="E727" s="46"/>
      <c r="F727" s="291"/>
    </row>
    <row r="728" spans="1:235" ht="15.95" customHeight="1" x14ac:dyDescent="0.2">
      <c r="A728" s="116" t="s">
        <v>28</v>
      </c>
      <c r="B728" s="47" t="s">
        <v>368</v>
      </c>
      <c r="C728" s="48">
        <f>ROUND(3*3.2,0)</f>
        <v>10</v>
      </c>
      <c r="D728" s="47" t="s">
        <v>31</v>
      </c>
      <c r="E728" s="46"/>
      <c r="F728" s="291"/>
    </row>
    <row r="729" spans="1:235" ht="15.95" customHeight="1" x14ac:dyDescent="0.2">
      <c r="A729" s="116"/>
      <c r="B729" s="47"/>
      <c r="C729" s="48"/>
      <c r="D729" s="47"/>
      <c r="E729" s="46"/>
      <c r="F729" s="291"/>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row>
    <row r="730" spans="1:235" ht="15.95" customHeight="1" x14ac:dyDescent="0.2">
      <c r="A730" s="107" t="s">
        <v>30</v>
      </c>
      <c r="B730" s="47" t="s">
        <v>369</v>
      </c>
      <c r="C730" s="48">
        <v>1</v>
      </c>
      <c r="D730" s="48" t="s">
        <v>31</v>
      </c>
      <c r="E730" s="46"/>
      <c r="F730" s="291"/>
    </row>
    <row r="731" spans="1:235" ht="15.95" customHeight="1" x14ac:dyDescent="0.2">
      <c r="A731" s="107"/>
      <c r="B731" s="47"/>
      <c r="C731" s="48"/>
      <c r="D731" s="48"/>
      <c r="E731" s="46"/>
      <c r="F731" s="291"/>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row>
    <row r="732" spans="1:235" ht="15.95" customHeight="1" x14ac:dyDescent="0.2">
      <c r="A732" s="106" t="s">
        <v>32</v>
      </c>
      <c r="B732" s="47" t="s">
        <v>370</v>
      </c>
      <c r="C732" s="48">
        <f>ROUND(3*3.2,0)</f>
        <v>10</v>
      </c>
      <c r="D732" s="47" t="s">
        <v>31</v>
      </c>
      <c r="E732" s="46"/>
      <c r="F732" s="291"/>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row>
    <row r="733" spans="1:235" ht="15.95" customHeight="1" x14ac:dyDescent="0.2">
      <c r="A733" s="106"/>
      <c r="B733" s="47"/>
      <c r="C733" s="48"/>
      <c r="D733" s="47"/>
      <c r="E733" s="46"/>
      <c r="F733" s="291"/>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row>
    <row r="734" spans="1:235" ht="15.95" customHeight="1" x14ac:dyDescent="0.2">
      <c r="A734" s="107" t="s">
        <v>33</v>
      </c>
      <c r="B734" s="47" t="s">
        <v>974</v>
      </c>
      <c r="C734" s="48">
        <f>C732</f>
        <v>10</v>
      </c>
      <c r="D734" s="47" t="s">
        <v>31</v>
      </c>
      <c r="E734" s="46"/>
      <c r="F734" s="291"/>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row>
    <row r="735" spans="1:235" ht="15.95" customHeight="1" x14ac:dyDescent="0.2">
      <c r="A735" s="107"/>
      <c r="B735" s="47"/>
      <c r="C735" s="48"/>
      <c r="D735" s="47"/>
      <c r="E735" s="46"/>
      <c r="F735" s="291"/>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row>
    <row r="736" spans="1:235" ht="15" x14ac:dyDescent="0.2">
      <c r="A736" s="119" t="s">
        <v>34</v>
      </c>
      <c r="B736" s="122" t="s">
        <v>975</v>
      </c>
      <c r="C736" s="48">
        <v>2</v>
      </c>
      <c r="D736" s="104" t="s">
        <v>46</v>
      </c>
      <c r="E736" s="46"/>
      <c r="F736" s="291"/>
    </row>
    <row r="737" spans="1:235" ht="15" x14ac:dyDescent="0.2">
      <c r="A737" s="119"/>
      <c r="B737" s="122"/>
      <c r="C737" s="48"/>
      <c r="D737" s="104"/>
      <c r="E737" s="46"/>
      <c r="F737" s="291"/>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row>
    <row r="738" spans="1:235" ht="15" x14ac:dyDescent="0.2">
      <c r="A738" s="119"/>
      <c r="B738" s="124" t="s">
        <v>371</v>
      </c>
      <c r="C738" s="48"/>
      <c r="D738" s="104"/>
      <c r="E738" s="46"/>
      <c r="F738" s="291"/>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row>
    <row r="739" spans="1:235" ht="15" x14ac:dyDescent="0.2">
      <c r="A739" s="119" t="s">
        <v>35</v>
      </c>
      <c r="B739" s="122" t="s">
        <v>372</v>
      </c>
      <c r="C739" s="48">
        <f>ROUND(2.5*2.5,0)</f>
        <v>6</v>
      </c>
      <c r="D739" s="104" t="s">
        <v>31</v>
      </c>
      <c r="E739" s="46"/>
      <c r="F739" s="291"/>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row>
    <row r="740" spans="1:235" ht="15" x14ac:dyDescent="0.2">
      <c r="A740" s="119"/>
      <c r="B740" s="122"/>
      <c r="C740" s="48"/>
      <c r="D740" s="104"/>
      <c r="E740" s="46"/>
      <c r="F740" s="291"/>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row>
    <row r="741" spans="1:235" ht="15" x14ac:dyDescent="0.2">
      <c r="A741" s="119" t="s">
        <v>47</v>
      </c>
      <c r="B741" s="122" t="s">
        <v>373</v>
      </c>
      <c r="C741" s="48">
        <f>C739</f>
        <v>6</v>
      </c>
      <c r="D741" s="104" t="s">
        <v>31</v>
      </c>
      <c r="E741" s="46"/>
      <c r="F741" s="291"/>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row>
    <row r="742" spans="1:235" ht="15" x14ac:dyDescent="0.2">
      <c r="A742" s="119"/>
      <c r="B742" s="122"/>
      <c r="C742" s="48"/>
      <c r="D742" s="104"/>
      <c r="E742" s="46"/>
      <c r="F742" s="291"/>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row>
    <row r="743" spans="1:235" ht="15" x14ac:dyDescent="0.2">
      <c r="A743" s="119" t="s">
        <v>36</v>
      </c>
      <c r="B743" s="122" t="s">
        <v>374</v>
      </c>
      <c r="C743" s="48">
        <f>ROUND(((2.2+2.2+2.5)*2.5),0)</f>
        <v>17</v>
      </c>
      <c r="D743" s="104" t="s">
        <v>31</v>
      </c>
      <c r="E743" s="46"/>
      <c r="F743" s="291"/>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row>
    <row r="744" spans="1:235" ht="15" x14ac:dyDescent="0.2">
      <c r="A744" s="119"/>
      <c r="B744" s="122"/>
      <c r="C744" s="48"/>
      <c r="D744" s="104"/>
      <c r="E744" s="46"/>
      <c r="F744" s="291"/>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row>
    <row r="745" spans="1:235" ht="15" x14ac:dyDescent="0.2">
      <c r="A745" s="119" t="s">
        <v>37</v>
      </c>
      <c r="B745" s="122" t="s">
        <v>976</v>
      </c>
      <c r="C745" s="48">
        <f>C743</f>
        <v>17</v>
      </c>
      <c r="D745" s="104" t="s">
        <v>31</v>
      </c>
      <c r="E745" s="46"/>
      <c r="F745" s="291"/>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row>
    <row r="746" spans="1:235" ht="15" x14ac:dyDescent="0.2">
      <c r="A746" s="119"/>
      <c r="B746" s="122"/>
      <c r="C746" s="48"/>
      <c r="D746" s="104"/>
      <c r="E746" s="46"/>
      <c r="F746" s="291"/>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row>
    <row r="747" spans="1:235" ht="15" x14ac:dyDescent="0.2">
      <c r="A747" s="119"/>
      <c r="B747" s="124" t="s">
        <v>375</v>
      </c>
      <c r="C747" s="48"/>
      <c r="D747" s="104"/>
      <c r="E747" s="46"/>
      <c r="F747" s="291"/>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row>
    <row r="748" spans="1:235" ht="15" x14ac:dyDescent="0.2">
      <c r="A748" s="119" t="s">
        <v>38</v>
      </c>
      <c r="B748" s="122" t="s">
        <v>977</v>
      </c>
      <c r="C748" s="48">
        <f>ROUND(((2.5+2.5+1.8+1.8)*2.5),0)</f>
        <v>22</v>
      </c>
      <c r="D748" s="104" t="s">
        <v>31</v>
      </c>
      <c r="E748" s="46"/>
      <c r="F748" s="291"/>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row>
    <row r="749" spans="1:235" ht="15" x14ac:dyDescent="0.2">
      <c r="A749" s="119"/>
      <c r="B749" s="122"/>
      <c r="C749" s="48"/>
      <c r="D749" s="104"/>
      <c r="E749" s="46"/>
      <c r="F749" s="291"/>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row>
    <row r="750" spans="1:235" ht="15" x14ac:dyDescent="0.2">
      <c r="A750" s="119" t="s">
        <v>39</v>
      </c>
      <c r="B750" s="122" t="s">
        <v>376</v>
      </c>
      <c r="C750" s="48">
        <f>C748</f>
        <v>22</v>
      </c>
      <c r="D750" s="104" t="s">
        <v>31</v>
      </c>
      <c r="E750" s="46"/>
      <c r="F750" s="291"/>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row>
    <row r="751" spans="1:235" ht="15" x14ac:dyDescent="0.2">
      <c r="A751" s="119"/>
      <c r="B751" s="122"/>
      <c r="C751" s="48"/>
      <c r="D751" s="104"/>
      <c r="E751" s="46"/>
      <c r="F751" s="291"/>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row>
    <row r="752" spans="1:235" ht="15" x14ac:dyDescent="0.2">
      <c r="A752" s="119" t="s">
        <v>48</v>
      </c>
      <c r="B752" s="122" t="s">
        <v>978</v>
      </c>
      <c r="C752" s="48">
        <f>ROUND(((2.8+2.8+1.4+1.4)*2.5),0)</f>
        <v>21</v>
      </c>
      <c r="D752" s="104" t="s">
        <v>31</v>
      </c>
      <c r="E752" s="46"/>
      <c r="F752" s="291"/>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row>
    <row r="753" spans="1:235" ht="15" x14ac:dyDescent="0.2">
      <c r="A753" s="119"/>
      <c r="B753" s="122"/>
      <c r="C753" s="48"/>
      <c r="D753" s="104"/>
      <c r="E753" s="46"/>
      <c r="F753" s="291"/>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row>
    <row r="754" spans="1:235" ht="15" x14ac:dyDescent="0.2">
      <c r="A754" s="119" t="s">
        <v>49</v>
      </c>
      <c r="B754" s="122" t="s">
        <v>979</v>
      </c>
      <c r="C754" s="48">
        <f>C752</f>
        <v>21</v>
      </c>
      <c r="D754" s="104" t="s">
        <v>31</v>
      </c>
      <c r="E754" s="46"/>
      <c r="F754" s="291"/>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row>
    <row r="755" spans="1:235" ht="15" x14ac:dyDescent="0.2">
      <c r="A755" s="119"/>
      <c r="B755" s="122"/>
      <c r="C755" s="48"/>
      <c r="D755" s="104"/>
      <c r="E755" s="46"/>
      <c r="F755" s="291"/>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row>
    <row r="756" spans="1:235" ht="15.95" customHeight="1" x14ac:dyDescent="0.2">
      <c r="A756" s="119"/>
      <c r="B756" s="124" t="s">
        <v>378</v>
      </c>
      <c r="C756" s="109"/>
      <c r="D756" s="123"/>
      <c r="E756" s="46"/>
      <c r="F756" s="291"/>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row>
    <row r="757" spans="1:235" ht="15.95" customHeight="1" x14ac:dyDescent="0.2">
      <c r="A757" s="119" t="s">
        <v>51</v>
      </c>
      <c r="B757" s="104" t="s">
        <v>980</v>
      </c>
      <c r="C757" s="48">
        <v>1</v>
      </c>
      <c r="D757" s="104" t="s">
        <v>62</v>
      </c>
      <c r="E757" s="46"/>
      <c r="F757" s="291"/>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row>
    <row r="758" spans="1:235" ht="15.95" customHeight="1" x14ac:dyDescent="0.2">
      <c r="A758" s="119"/>
      <c r="B758" s="104"/>
      <c r="C758" s="48"/>
      <c r="D758" s="104"/>
      <c r="E758" s="46"/>
      <c r="F758" s="291"/>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row>
    <row r="759" spans="1:235" ht="15.95" customHeight="1" x14ac:dyDescent="0.2">
      <c r="A759" s="119" t="s">
        <v>50</v>
      </c>
      <c r="B759" s="104" t="s">
        <v>981</v>
      </c>
      <c r="C759" s="48">
        <v>6</v>
      </c>
      <c r="D759" s="104" t="s">
        <v>46</v>
      </c>
      <c r="E759" s="46"/>
      <c r="F759" s="291"/>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row>
    <row r="760" spans="1:235" ht="15.95" customHeight="1" x14ac:dyDescent="0.2">
      <c r="A760" s="119"/>
      <c r="B760" s="104"/>
      <c r="C760" s="48"/>
      <c r="D760" s="104"/>
      <c r="E760" s="46"/>
      <c r="F760" s="291"/>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row>
    <row r="761" spans="1:235" ht="15.95" customHeight="1" x14ac:dyDescent="0.2">
      <c r="A761" s="119" t="s">
        <v>137</v>
      </c>
      <c r="B761" s="104" t="s">
        <v>379</v>
      </c>
      <c r="C761" s="48">
        <v>1</v>
      </c>
      <c r="D761" s="104" t="s">
        <v>62</v>
      </c>
      <c r="E761" s="46"/>
      <c r="F761" s="291"/>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row>
    <row r="762" spans="1:235" ht="15.95" customHeight="1" x14ac:dyDescent="0.2">
      <c r="A762" s="119"/>
      <c r="B762" s="104"/>
      <c r="C762" s="48"/>
      <c r="D762" s="104"/>
      <c r="E762" s="46"/>
      <c r="F762" s="291"/>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row>
    <row r="763" spans="1:235" ht="15.95" customHeight="1" x14ac:dyDescent="0.2">
      <c r="A763" s="119" t="s">
        <v>271</v>
      </c>
      <c r="B763" s="104" t="s">
        <v>380</v>
      </c>
      <c r="C763" s="48">
        <v>1</v>
      </c>
      <c r="D763" s="104" t="s">
        <v>62</v>
      </c>
      <c r="E763" s="46"/>
      <c r="F763" s="291"/>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row>
    <row r="764" spans="1:235" ht="15.95" customHeight="1" x14ac:dyDescent="0.2">
      <c r="A764" s="119"/>
      <c r="B764" s="123"/>
      <c r="C764" s="109"/>
      <c r="D764" s="123"/>
      <c r="E764" s="46"/>
      <c r="F764" s="291"/>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row>
    <row r="765" spans="1:235" ht="15.95" customHeight="1" x14ac:dyDescent="0.2">
      <c r="A765" s="119"/>
      <c r="B765" s="124" t="s">
        <v>381</v>
      </c>
      <c r="C765" s="109"/>
      <c r="D765" s="123"/>
      <c r="E765" s="46"/>
      <c r="F765" s="291"/>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row>
    <row r="766" spans="1:235" ht="15.95" customHeight="1" x14ac:dyDescent="0.2">
      <c r="A766" s="119" t="s">
        <v>272</v>
      </c>
      <c r="B766" s="104" t="s">
        <v>982</v>
      </c>
      <c r="C766" s="109">
        <v>1</v>
      </c>
      <c r="D766" s="104" t="s">
        <v>62</v>
      </c>
      <c r="E766" s="46"/>
      <c r="F766" s="291"/>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row>
    <row r="767" spans="1:235" ht="15.95" customHeight="1" x14ac:dyDescent="0.2">
      <c r="A767" s="119"/>
      <c r="B767" s="104"/>
      <c r="C767" s="109"/>
      <c r="D767" s="104"/>
      <c r="E767" s="46"/>
      <c r="F767" s="291"/>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row>
    <row r="768" spans="1:235" ht="15.95" customHeight="1" x14ac:dyDescent="0.2">
      <c r="A768" s="119" t="s">
        <v>175</v>
      </c>
      <c r="B768" s="104" t="s">
        <v>983</v>
      </c>
      <c r="C768" s="48">
        <f>ROUND(((6.2+6.2+5.4+5.4+1)*2.6),0)</f>
        <v>63</v>
      </c>
      <c r="D768" s="104" t="s">
        <v>31</v>
      </c>
      <c r="E768" s="46"/>
      <c r="F768" s="291"/>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row>
    <row r="769" spans="1:235" ht="15.95" customHeight="1" x14ac:dyDescent="0.2">
      <c r="A769" s="119"/>
      <c r="B769" s="104"/>
      <c r="C769" s="48"/>
      <c r="D769" s="104"/>
      <c r="E769" s="46"/>
      <c r="F769" s="291"/>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row>
    <row r="770" spans="1:235" ht="15.95" customHeight="1" x14ac:dyDescent="0.2">
      <c r="A770" s="119" t="s">
        <v>278</v>
      </c>
      <c r="B770" s="104" t="s">
        <v>382</v>
      </c>
      <c r="C770" s="48">
        <f>C768*0.5</f>
        <v>31.5</v>
      </c>
      <c r="D770" s="104" t="s">
        <v>31</v>
      </c>
      <c r="E770" s="46"/>
      <c r="F770" s="291"/>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row>
    <row r="771" spans="1:235" ht="15.95" customHeight="1" x14ac:dyDescent="0.2">
      <c r="A771" s="119"/>
      <c r="B771" s="104"/>
      <c r="C771" s="48"/>
      <c r="D771" s="104"/>
      <c r="E771" s="46"/>
      <c r="F771" s="291"/>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row>
    <row r="772" spans="1:235" ht="15.95" customHeight="1" x14ac:dyDescent="0.2">
      <c r="A772" s="119" t="s">
        <v>279</v>
      </c>
      <c r="B772" s="104" t="s">
        <v>984</v>
      </c>
      <c r="C772" s="48">
        <f>C770</f>
        <v>31.5</v>
      </c>
      <c r="D772" s="104" t="s">
        <v>31</v>
      </c>
      <c r="E772" s="46"/>
      <c r="F772" s="291"/>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row>
    <row r="773" spans="1:235" ht="15.95" customHeight="1" x14ac:dyDescent="0.2">
      <c r="A773" s="119"/>
      <c r="B773" s="104"/>
      <c r="C773" s="48"/>
      <c r="D773" s="104"/>
      <c r="E773" s="46"/>
      <c r="F773" s="291"/>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row>
    <row r="774" spans="1:235" ht="15.95" customHeight="1" x14ac:dyDescent="0.2">
      <c r="A774" s="119"/>
      <c r="B774" s="124" t="s">
        <v>383</v>
      </c>
      <c r="C774" s="48"/>
      <c r="D774" s="104"/>
      <c r="E774" s="46"/>
      <c r="F774" s="291"/>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row>
    <row r="775" spans="1:235" ht="15.95" customHeight="1" x14ac:dyDescent="0.2">
      <c r="A775" s="119" t="s">
        <v>287</v>
      </c>
      <c r="B775" s="104" t="s">
        <v>385</v>
      </c>
      <c r="C775" s="48">
        <v>1</v>
      </c>
      <c r="D775" s="104" t="s">
        <v>62</v>
      </c>
      <c r="E775" s="46"/>
      <c r="F775" s="291"/>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row>
    <row r="776" spans="1:235" ht="15.95" customHeight="1" x14ac:dyDescent="0.2">
      <c r="A776" s="119"/>
      <c r="B776" s="104"/>
      <c r="C776" s="48"/>
      <c r="D776" s="104"/>
      <c r="E776" s="46"/>
      <c r="F776" s="291"/>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row>
    <row r="777" spans="1:235" ht="15.95" customHeight="1" x14ac:dyDescent="0.2">
      <c r="A777" s="119" t="s">
        <v>288</v>
      </c>
      <c r="B777" s="104" t="s">
        <v>386</v>
      </c>
      <c r="C777" s="48">
        <v>1</v>
      </c>
      <c r="D777" s="104" t="s">
        <v>62</v>
      </c>
      <c r="E777" s="46"/>
      <c r="F777" s="291"/>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row>
    <row r="778" spans="1:235" ht="15.95" customHeight="1" x14ac:dyDescent="0.2">
      <c r="A778" s="119"/>
      <c r="B778" s="104"/>
      <c r="C778" s="48"/>
      <c r="D778" s="104"/>
      <c r="E778" s="46"/>
      <c r="F778" s="291"/>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row>
    <row r="779" spans="1:235" ht="15.95" customHeight="1" x14ac:dyDescent="0.2">
      <c r="A779" s="365" t="s">
        <v>289</v>
      </c>
      <c r="B779" s="362" t="s">
        <v>387</v>
      </c>
      <c r="C779" s="56">
        <v>1</v>
      </c>
      <c r="D779" s="362" t="s">
        <v>62</v>
      </c>
      <c r="E779" s="55"/>
      <c r="F779" s="327"/>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row>
    <row r="780" spans="1:235" ht="17.100000000000001" customHeight="1" x14ac:dyDescent="0.2">
      <c r="A780" s="340"/>
      <c r="B780" s="341" t="str">
        <f>$B$60</f>
        <v>Page 2/</v>
      </c>
      <c r="C780" s="342">
        <f>C719+1</f>
        <v>13</v>
      </c>
      <c r="D780" s="341"/>
      <c r="E780" s="343" t="s">
        <v>730</v>
      </c>
      <c r="F780" s="7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row>
    <row r="781" spans="1:235" ht="29.25" customHeight="1" x14ac:dyDescent="0.35">
      <c r="A781" s="78" t="str">
        <f>$A$1</f>
        <v>The Almonry, High Street, Battle</v>
      </c>
      <c r="B781" s="68"/>
      <c r="C781" s="68"/>
      <c r="D781" s="68"/>
      <c r="E781" s="68"/>
      <c r="F781" s="184"/>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row>
    <row r="782" spans="1:235" ht="29.25" customHeight="1" x14ac:dyDescent="0.35">
      <c r="A782" s="79" t="str">
        <f>$A$2</f>
        <v>Tender Pricing Schedule</v>
      </c>
      <c r="B782" s="58"/>
      <c r="C782" s="58"/>
      <c r="D782" s="58"/>
      <c r="E782" s="58"/>
      <c r="F782" s="185"/>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row>
    <row r="783" spans="1:235" ht="9.75" customHeight="1" x14ac:dyDescent="0.25">
      <c r="A783" s="80"/>
      <c r="B783" s="22"/>
      <c r="C783" s="22"/>
      <c r="D783" s="22"/>
      <c r="E783" s="22"/>
      <c r="F783" s="18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row>
    <row r="784" spans="1:235" ht="16.5" customHeight="1" x14ac:dyDescent="0.25">
      <c r="A784" s="81" t="str">
        <f>$A$4</f>
        <v>GROUP ELEMENT 2: Superstructure</v>
      </c>
      <c r="B784" s="24"/>
      <c r="C784" s="24"/>
      <c r="D784" s="24"/>
      <c r="E784" s="24"/>
      <c r="F784" s="187"/>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row>
    <row r="785" spans="1:235" ht="15" customHeight="1" x14ac:dyDescent="0.2">
      <c r="A785" s="334" t="s">
        <v>1</v>
      </c>
      <c r="B785" s="335" t="s">
        <v>23</v>
      </c>
      <c r="C785" s="336" t="s">
        <v>24</v>
      </c>
      <c r="D785" s="336" t="s">
        <v>25</v>
      </c>
      <c r="E785" s="336" t="s">
        <v>26</v>
      </c>
      <c r="F785" s="337"/>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row>
    <row r="786" spans="1:235" ht="15.95" customHeight="1" x14ac:dyDescent="0.2">
      <c r="A786" s="366"/>
      <c r="B786" s="367"/>
      <c r="C786" s="359"/>
      <c r="D786" s="367"/>
      <c r="E786" s="360"/>
      <c r="F786" s="361"/>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row>
    <row r="787" spans="1:235" ht="15.95" customHeight="1" x14ac:dyDescent="0.2">
      <c r="A787" s="119" t="s">
        <v>28</v>
      </c>
      <c r="B787" s="104" t="s">
        <v>985</v>
      </c>
      <c r="C787" s="48">
        <v>1</v>
      </c>
      <c r="D787" s="104" t="s">
        <v>62</v>
      </c>
      <c r="E787" s="46"/>
      <c r="F787" s="291"/>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row>
    <row r="788" spans="1:235" ht="15.95" customHeight="1" x14ac:dyDescent="0.2">
      <c r="A788" s="119"/>
      <c r="B788" s="104"/>
      <c r="C788" s="48"/>
      <c r="D788" s="104"/>
      <c r="E788" s="46"/>
      <c r="F788" s="291"/>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row>
    <row r="789" spans="1:235" ht="15.95" customHeight="1" x14ac:dyDescent="0.2">
      <c r="A789" s="119" t="s">
        <v>30</v>
      </c>
      <c r="B789" s="104" t="s">
        <v>388</v>
      </c>
      <c r="C789" s="48">
        <v>1</v>
      </c>
      <c r="D789" s="104" t="s">
        <v>62</v>
      </c>
      <c r="E789" s="46"/>
      <c r="F789" s="291"/>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row>
    <row r="790" spans="1:235" ht="15.95" customHeight="1" x14ac:dyDescent="0.2">
      <c r="A790" s="119"/>
      <c r="B790" s="104"/>
      <c r="C790" s="48"/>
      <c r="D790" s="104"/>
      <c r="E790" s="46"/>
      <c r="F790" s="291"/>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row>
    <row r="791" spans="1:235" ht="15.95" customHeight="1" x14ac:dyDescent="0.2">
      <c r="A791" s="119" t="s">
        <v>32</v>
      </c>
      <c r="B791" s="104" t="s">
        <v>986</v>
      </c>
      <c r="C791" s="48">
        <v>1</v>
      </c>
      <c r="D791" s="104" t="s">
        <v>62</v>
      </c>
      <c r="E791" s="46"/>
      <c r="F791" s="291"/>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row>
    <row r="792" spans="1:235" ht="15.95" customHeight="1" x14ac:dyDescent="0.2">
      <c r="A792" s="119"/>
      <c r="B792" s="104"/>
      <c r="C792" s="48"/>
      <c r="D792" s="104"/>
      <c r="E792" s="46"/>
      <c r="F792" s="291"/>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row>
    <row r="793" spans="1:235" ht="15.95" customHeight="1" x14ac:dyDescent="0.2">
      <c r="A793" s="119" t="s">
        <v>33</v>
      </c>
      <c r="B793" s="104" t="s">
        <v>389</v>
      </c>
      <c r="C793" s="48">
        <v>1</v>
      </c>
      <c r="D793" s="104" t="s">
        <v>62</v>
      </c>
      <c r="E793" s="46"/>
      <c r="F793" s="291"/>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row>
    <row r="794" spans="1:235" ht="15.95" customHeight="1" x14ac:dyDescent="0.2">
      <c r="A794" s="119"/>
      <c r="B794" s="104"/>
      <c r="C794" s="109"/>
      <c r="D794" s="123"/>
      <c r="E794" s="46"/>
      <c r="F794" s="291"/>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row>
    <row r="795" spans="1:235" ht="15.95" customHeight="1" x14ac:dyDescent="0.2">
      <c r="A795" s="119"/>
      <c r="B795" s="124" t="s">
        <v>390</v>
      </c>
      <c r="C795" s="109"/>
      <c r="D795" s="123"/>
      <c r="E795" s="46"/>
      <c r="F795" s="291"/>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row>
    <row r="796" spans="1:235" ht="15.95" customHeight="1" x14ac:dyDescent="0.2">
      <c r="A796" s="119" t="s">
        <v>34</v>
      </c>
      <c r="B796" s="104" t="s">
        <v>391</v>
      </c>
      <c r="C796" s="48">
        <v>1</v>
      </c>
      <c r="D796" s="104" t="s">
        <v>62</v>
      </c>
      <c r="E796" s="46"/>
      <c r="F796" s="291"/>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row>
    <row r="797" spans="1:235" ht="15.95" customHeight="1" x14ac:dyDescent="0.2">
      <c r="A797" s="119"/>
      <c r="B797" s="104"/>
      <c r="C797" s="48"/>
      <c r="D797" s="104"/>
      <c r="E797" s="46"/>
      <c r="F797" s="291"/>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row>
    <row r="798" spans="1:235" ht="15.95" customHeight="1" x14ac:dyDescent="0.2">
      <c r="A798" s="119" t="s">
        <v>35</v>
      </c>
      <c r="B798" s="104" t="s">
        <v>385</v>
      </c>
      <c r="C798" s="48">
        <v>1</v>
      </c>
      <c r="D798" s="104" t="s">
        <v>62</v>
      </c>
      <c r="E798" s="46"/>
      <c r="F798" s="291"/>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row>
    <row r="799" spans="1:235" ht="15.95" customHeight="1" x14ac:dyDescent="0.2">
      <c r="A799" s="119"/>
      <c r="B799" s="104"/>
      <c r="C799" s="109"/>
      <c r="D799" s="123"/>
      <c r="E799" s="46"/>
      <c r="F799" s="291"/>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row>
    <row r="800" spans="1:235" ht="15.95" customHeight="1" x14ac:dyDescent="0.2">
      <c r="A800" s="119"/>
      <c r="B800" s="124" t="s">
        <v>571</v>
      </c>
      <c r="C800" s="109"/>
      <c r="D800" s="123"/>
      <c r="E800" s="46"/>
      <c r="F800" s="291"/>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row>
    <row r="801" spans="1:235" ht="15.95" customHeight="1" x14ac:dyDescent="0.2">
      <c r="A801" s="119" t="s">
        <v>47</v>
      </c>
      <c r="B801" s="104" t="s">
        <v>392</v>
      </c>
      <c r="C801" s="48">
        <v>1</v>
      </c>
      <c r="D801" s="104" t="s">
        <v>62</v>
      </c>
      <c r="E801" s="46"/>
      <c r="F801" s="291"/>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row>
    <row r="802" spans="1:235" ht="15.95" customHeight="1" x14ac:dyDescent="0.2">
      <c r="A802" s="119"/>
      <c r="B802" s="104"/>
      <c r="C802" s="48"/>
      <c r="D802" s="104"/>
      <c r="E802" s="46"/>
      <c r="F802" s="291"/>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row>
    <row r="803" spans="1:235" ht="15.95" customHeight="1" x14ac:dyDescent="0.2">
      <c r="A803" s="119" t="s">
        <v>36</v>
      </c>
      <c r="B803" s="104" t="s">
        <v>393</v>
      </c>
      <c r="C803" s="48">
        <v>3.6399999999999997</v>
      </c>
      <c r="D803" s="104" t="s">
        <v>31</v>
      </c>
      <c r="E803" s="46"/>
      <c r="F803" s="291"/>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row>
    <row r="804" spans="1:235" ht="15.95" customHeight="1" x14ac:dyDescent="0.2">
      <c r="A804" s="119"/>
      <c r="B804" s="104"/>
      <c r="C804" s="48"/>
      <c r="D804" s="104"/>
      <c r="E804" s="46"/>
      <c r="F804" s="291"/>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row>
    <row r="805" spans="1:235" ht="15.95" customHeight="1" x14ac:dyDescent="0.2">
      <c r="A805" s="119" t="s">
        <v>37</v>
      </c>
      <c r="B805" s="104" t="s">
        <v>394</v>
      </c>
      <c r="C805" s="48">
        <v>3.6399999999999997</v>
      </c>
      <c r="D805" s="104" t="s">
        <v>31</v>
      </c>
      <c r="E805" s="46"/>
      <c r="F805" s="291"/>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row>
    <row r="806" spans="1:235" ht="15.95" customHeight="1" x14ac:dyDescent="0.2">
      <c r="A806" s="119"/>
      <c r="B806" s="104"/>
      <c r="C806" s="48"/>
      <c r="D806" s="104"/>
      <c r="E806" s="46"/>
      <c r="F806" s="291"/>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row>
    <row r="807" spans="1:235" ht="15.95" customHeight="1" x14ac:dyDescent="0.2">
      <c r="A807" s="119" t="s">
        <v>38</v>
      </c>
      <c r="B807" s="104" t="s">
        <v>983</v>
      </c>
      <c r="C807" s="48">
        <v>13</v>
      </c>
      <c r="D807" s="104" t="s">
        <v>31</v>
      </c>
      <c r="E807" s="46"/>
      <c r="F807" s="291"/>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row>
    <row r="808" spans="1:235" ht="15.95" customHeight="1" x14ac:dyDescent="0.2">
      <c r="A808" s="119"/>
      <c r="B808" s="104"/>
      <c r="C808" s="48"/>
      <c r="D808" s="104"/>
      <c r="E808" s="46"/>
      <c r="F808" s="291"/>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row>
    <row r="809" spans="1:235" ht="15.95" customHeight="1" x14ac:dyDescent="0.2">
      <c r="A809" s="119"/>
      <c r="B809" s="124" t="s">
        <v>395</v>
      </c>
      <c r="C809" s="48"/>
      <c r="D809" s="104"/>
      <c r="E809" s="46"/>
      <c r="F809" s="291"/>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row>
    <row r="810" spans="1:235" ht="15.95" customHeight="1" x14ac:dyDescent="0.2">
      <c r="A810" s="119" t="s">
        <v>39</v>
      </c>
      <c r="B810" s="104" t="s">
        <v>385</v>
      </c>
      <c r="C810" s="48">
        <v>1</v>
      </c>
      <c r="D810" s="104" t="s">
        <v>62</v>
      </c>
      <c r="E810" s="46"/>
      <c r="F810" s="291"/>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row>
    <row r="811" spans="1:235" ht="15.95" customHeight="1" x14ac:dyDescent="0.2">
      <c r="A811" s="119"/>
      <c r="B811" s="104"/>
      <c r="C811" s="48"/>
      <c r="D811" s="104"/>
      <c r="E811" s="46"/>
      <c r="F811" s="291"/>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row>
    <row r="812" spans="1:235" ht="15.95" customHeight="1" x14ac:dyDescent="0.2">
      <c r="A812" s="119" t="s">
        <v>48</v>
      </c>
      <c r="B812" s="104" t="s">
        <v>987</v>
      </c>
      <c r="C812" s="48">
        <v>1</v>
      </c>
      <c r="D812" s="104" t="s">
        <v>62</v>
      </c>
      <c r="E812" s="46"/>
      <c r="F812" s="291"/>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row>
    <row r="813" spans="1:235" ht="15.95" customHeight="1" x14ac:dyDescent="0.2">
      <c r="A813" s="119"/>
      <c r="B813" s="104"/>
      <c r="C813" s="48"/>
      <c r="D813" s="104"/>
      <c r="E813" s="46"/>
      <c r="F813" s="291"/>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row>
    <row r="814" spans="1:235" ht="15.95" customHeight="1" x14ac:dyDescent="0.2">
      <c r="A814" s="119"/>
      <c r="B814" s="124" t="s">
        <v>396</v>
      </c>
      <c r="C814" s="48"/>
      <c r="D814" s="123"/>
      <c r="E814" s="46"/>
      <c r="F814" s="291"/>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row>
    <row r="815" spans="1:235" ht="15.95" customHeight="1" x14ac:dyDescent="0.2">
      <c r="A815" s="119" t="s">
        <v>49</v>
      </c>
      <c r="B815" s="104" t="s">
        <v>397</v>
      </c>
      <c r="C815" s="48">
        <v>1</v>
      </c>
      <c r="D815" s="104" t="s">
        <v>62</v>
      </c>
      <c r="E815" s="46"/>
      <c r="F815" s="291"/>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row>
    <row r="816" spans="1:235" ht="15.95" customHeight="1" x14ac:dyDescent="0.2">
      <c r="A816" s="119"/>
      <c r="B816" s="104"/>
      <c r="C816" s="48"/>
      <c r="D816" s="123"/>
      <c r="E816" s="46"/>
      <c r="F816" s="291"/>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row>
    <row r="817" spans="1:235" ht="15.95" customHeight="1" x14ac:dyDescent="0.2">
      <c r="A817" s="119"/>
      <c r="B817" s="124" t="s">
        <v>398</v>
      </c>
      <c r="C817" s="48"/>
      <c r="D817" s="123"/>
      <c r="E817" s="46"/>
      <c r="F817" s="291"/>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row>
    <row r="818" spans="1:235" ht="15.95" customHeight="1" x14ac:dyDescent="0.2">
      <c r="A818" s="119" t="s">
        <v>51</v>
      </c>
      <c r="B818" s="104" t="s">
        <v>399</v>
      </c>
      <c r="C818" s="48">
        <v>1</v>
      </c>
      <c r="D818" s="104" t="s">
        <v>62</v>
      </c>
      <c r="E818" s="46"/>
      <c r="F818" s="291"/>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row>
    <row r="819" spans="1:235" ht="15.95" customHeight="1" x14ac:dyDescent="0.2">
      <c r="A819" s="119"/>
      <c r="B819" s="104"/>
      <c r="C819" s="48"/>
      <c r="D819" s="104"/>
      <c r="E819" s="46"/>
      <c r="F819" s="291"/>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row>
    <row r="820" spans="1:235" ht="15.95" customHeight="1" x14ac:dyDescent="0.2">
      <c r="A820" s="119" t="s">
        <v>50</v>
      </c>
      <c r="B820" s="104" t="s">
        <v>983</v>
      </c>
      <c r="C820" s="48">
        <v>15</v>
      </c>
      <c r="D820" s="104" t="s">
        <v>31</v>
      </c>
      <c r="E820" s="46"/>
      <c r="F820" s="291"/>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row>
    <row r="821" spans="1:235" ht="15.95" customHeight="1" x14ac:dyDescent="0.2">
      <c r="A821" s="119"/>
      <c r="B821" s="104"/>
      <c r="C821" s="48"/>
      <c r="D821" s="123"/>
      <c r="E821" s="46"/>
      <c r="F821" s="291"/>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row>
    <row r="822" spans="1:235" ht="15.95" customHeight="1" x14ac:dyDescent="0.2">
      <c r="A822" s="119"/>
      <c r="B822" s="124" t="s">
        <v>400</v>
      </c>
      <c r="C822" s="48"/>
      <c r="D822" s="123"/>
      <c r="E822" s="46"/>
      <c r="F822" s="291"/>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row>
    <row r="823" spans="1:235" ht="15.95" customHeight="1" x14ac:dyDescent="0.2">
      <c r="A823" s="119" t="s">
        <v>137</v>
      </c>
      <c r="B823" s="104" t="s">
        <v>988</v>
      </c>
      <c r="C823" s="48">
        <v>1</v>
      </c>
      <c r="D823" s="104" t="s">
        <v>62</v>
      </c>
      <c r="E823" s="46"/>
      <c r="F823" s="291"/>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row>
    <row r="824" spans="1:235" ht="15.95" customHeight="1" x14ac:dyDescent="0.2">
      <c r="A824" s="119"/>
      <c r="B824" s="104"/>
      <c r="C824" s="48"/>
      <c r="D824" s="104"/>
      <c r="E824" s="46"/>
      <c r="F824" s="291"/>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row>
    <row r="825" spans="1:235" ht="15.95" customHeight="1" x14ac:dyDescent="0.2">
      <c r="A825" s="119"/>
      <c r="B825" s="104"/>
      <c r="C825" s="48"/>
      <c r="D825" s="104"/>
      <c r="E825" s="46"/>
      <c r="F825" s="291"/>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row>
    <row r="826" spans="1:235" ht="15.95" customHeight="1" x14ac:dyDescent="0.2">
      <c r="A826" s="119"/>
      <c r="B826" s="104"/>
      <c r="C826" s="48"/>
      <c r="D826" s="104"/>
      <c r="E826" s="46"/>
      <c r="F826" s="291"/>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row>
    <row r="827" spans="1:235" ht="15.95" customHeight="1" x14ac:dyDescent="0.2">
      <c r="A827" s="119"/>
      <c r="B827" s="104"/>
      <c r="C827" s="48"/>
      <c r="D827" s="104"/>
      <c r="E827" s="46"/>
      <c r="F827" s="291"/>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row>
    <row r="828" spans="1:235" ht="15.95" customHeight="1" x14ac:dyDescent="0.2">
      <c r="A828" s="119"/>
      <c r="B828" s="104"/>
      <c r="C828" s="48"/>
      <c r="D828" s="104"/>
      <c r="E828" s="46"/>
      <c r="F828" s="291"/>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row>
    <row r="829" spans="1:235" ht="15.95" customHeight="1" x14ac:dyDescent="0.2">
      <c r="A829" s="119"/>
      <c r="B829" s="104"/>
      <c r="C829" s="48"/>
      <c r="D829" s="104"/>
      <c r="E829" s="46"/>
      <c r="F829" s="291"/>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row>
    <row r="830" spans="1:235" ht="15.95" customHeight="1" x14ac:dyDescent="0.2">
      <c r="A830" s="119"/>
      <c r="B830" s="104"/>
      <c r="C830" s="48"/>
      <c r="D830" s="104"/>
      <c r="E830" s="46"/>
      <c r="F830" s="291"/>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row>
    <row r="831" spans="1:235" ht="15.95" customHeight="1" x14ac:dyDescent="0.2">
      <c r="A831" s="119"/>
      <c r="B831" s="104"/>
      <c r="C831" s="48"/>
      <c r="D831" s="104"/>
      <c r="E831" s="46"/>
      <c r="F831" s="291"/>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row>
    <row r="832" spans="1:235" ht="15.95" customHeight="1" x14ac:dyDescent="0.2">
      <c r="A832" s="119"/>
      <c r="B832" s="104"/>
      <c r="C832" s="48"/>
      <c r="D832" s="104"/>
      <c r="E832" s="46"/>
      <c r="F832" s="291"/>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row>
    <row r="833" spans="1:235" ht="15.95" customHeight="1" x14ac:dyDescent="0.2">
      <c r="A833" s="119"/>
      <c r="B833" s="104"/>
      <c r="C833" s="48"/>
      <c r="D833" s="104"/>
      <c r="E833" s="46"/>
      <c r="F833" s="291"/>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row>
    <row r="834" spans="1:235" ht="15.95" customHeight="1" x14ac:dyDescent="0.2">
      <c r="A834" s="119"/>
      <c r="B834" s="104"/>
      <c r="C834" s="48"/>
      <c r="D834" s="104"/>
      <c r="E834" s="46"/>
      <c r="F834" s="291"/>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row>
    <row r="835" spans="1:235" ht="15.95" customHeight="1" x14ac:dyDescent="0.2">
      <c r="A835" s="119"/>
      <c r="B835" s="104"/>
      <c r="C835" s="48"/>
      <c r="D835" s="104"/>
      <c r="E835" s="46"/>
      <c r="F835" s="291"/>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row>
    <row r="836" spans="1:235" ht="15.95" customHeight="1" x14ac:dyDescent="0.2">
      <c r="A836" s="119"/>
      <c r="B836" s="104"/>
      <c r="C836" s="48"/>
      <c r="D836" s="104"/>
      <c r="E836" s="46"/>
      <c r="F836" s="291"/>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row>
    <row r="837" spans="1:235" ht="15.95" customHeight="1" x14ac:dyDescent="0.2">
      <c r="A837" s="119"/>
      <c r="B837" s="104"/>
      <c r="C837" s="48"/>
      <c r="D837" s="104"/>
      <c r="E837" s="46"/>
      <c r="F837" s="291"/>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row>
    <row r="838" spans="1:235" ht="15.95" customHeight="1" x14ac:dyDescent="0.2">
      <c r="A838" s="119"/>
      <c r="B838" s="104"/>
      <c r="C838" s="48"/>
      <c r="D838" s="104"/>
      <c r="E838" s="46"/>
      <c r="F838" s="291"/>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row>
    <row r="839" spans="1:235" ht="15.95" customHeight="1" x14ac:dyDescent="0.2">
      <c r="A839" s="365"/>
      <c r="B839" s="362"/>
      <c r="C839" s="56"/>
      <c r="D839" s="362"/>
      <c r="E839" s="55"/>
      <c r="F839" s="327"/>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row>
    <row r="840" spans="1:235" ht="17.100000000000001" customHeight="1" x14ac:dyDescent="0.2">
      <c r="A840" s="340"/>
      <c r="B840" s="341" t="str">
        <f>$B$60</f>
        <v>Page 2/</v>
      </c>
      <c r="C840" s="342">
        <f>C780+1</f>
        <v>14</v>
      </c>
      <c r="D840" s="341"/>
      <c r="E840" s="343" t="s">
        <v>730</v>
      </c>
      <c r="F840" s="7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row>
    <row r="841" spans="1:235" ht="29.25" customHeight="1" x14ac:dyDescent="0.35">
      <c r="A841" s="78" t="str">
        <f>A1</f>
        <v>The Almonry, High Street, Battle</v>
      </c>
      <c r="B841" s="68"/>
      <c r="C841" s="68"/>
      <c r="D841" s="68"/>
      <c r="E841" s="68"/>
      <c r="F841" s="184"/>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row>
    <row r="842" spans="1:235" ht="29.25" customHeight="1" x14ac:dyDescent="0.35">
      <c r="A842" s="79" t="str">
        <f>A2</f>
        <v>Tender Pricing Schedule</v>
      </c>
      <c r="B842" s="58"/>
      <c r="C842" s="58"/>
      <c r="D842" s="58"/>
      <c r="E842" s="58"/>
      <c r="F842" s="185"/>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row>
    <row r="843" spans="1:235" ht="9.75" customHeight="1" x14ac:dyDescent="0.25">
      <c r="A843" s="80"/>
      <c r="B843" s="22"/>
      <c r="C843" s="22"/>
      <c r="D843" s="22"/>
      <c r="E843" s="22"/>
      <c r="F843" s="18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row>
    <row r="844" spans="1:235" ht="16.5" customHeight="1" x14ac:dyDescent="0.25">
      <c r="A844" s="81" t="s">
        <v>44</v>
      </c>
      <c r="B844" s="24"/>
      <c r="C844" s="24"/>
      <c r="D844" s="24"/>
      <c r="E844" s="24"/>
      <c r="F844" s="187"/>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row>
    <row r="845" spans="1:235" ht="15" customHeight="1" x14ac:dyDescent="0.2">
      <c r="A845" s="334" t="s">
        <v>1</v>
      </c>
      <c r="B845" s="335" t="s">
        <v>23</v>
      </c>
      <c r="C845" s="336" t="s">
        <v>24</v>
      </c>
      <c r="D845" s="336" t="s">
        <v>25</v>
      </c>
      <c r="E845" s="336" t="s">
        <v>26</v>
      </c>
      <c r="F845" s="337"/>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row>
    <row r="846" spans="1:235" ht="15.95" customHeight="1" x14ac:dyDescent="0.2">
      <c r="A846" s="366"/>
      <c r="B846" s="382" t="s">
        <v>444</v>
      </c>
      <c r="C846" s="359"/>
      <c r="D846" s="368"/>
      <c r="E846" s="360"/>
      <c r="F846" s="361"/>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row>
    <row r="847" spans="1:235" ht="15.95" customHeight="1" x14ac:dyDescent="0.2">
      <c r="A847" s="119"/>
      <c r="B847" s="150" t="s">
        <v>445</v>
      </c>
      <c r="C847" s="48"/>
      <c r="D847" s="123"/>
      <c r="E847" s="46"/>
      <c r="F847" s="291"/>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row>
    <row r="848" spans="1:235" ht="15.95" customHeight="1" x14ac:dyDescent="0.2">
      <c r="A848" s="119" t="s">
        <v>28</v>
      </c>
      <c r="B848" s="104" t="s">
        <v>446</v>
      </c>
      <c r="C848" s="48">
        <v>26</v>
      </c>
      <c r="D848" s="104" t="s">
        <v>45</v>
      </c>
      <c r="E848" s="46"/>
      <c r="F848" s="291"/>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row>
    <row r="849" spans="1:235" ht="15.95" customHeight="1" x14ac:dyDescent="0.2">
      <c r="A849" s="119"/>
      <c r="B849" s="104"/>
      <c r="C849" s="48"/>
      <c r="D849" s="104"/>
      <c r="E849" s="46"/>
      <c r="F849" s="291"/>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row>
    <row r="850" spans="1:235" ht="15.95" customHeight="1" x14ac:dyDescent="0.2">
      <c r="A850" s="119" t="s">
        <v>30</v>
      </c>
      <c r="B850" s="104" t="s">
        <v>447</v>
      </c>
      <c r="C850" s="48">
        <v>4</v>
      </c>
      <c r="D850" s="104" t="s">
        <v>45</v>
      </c>
      <c r="E850" s="46"/>
      <c r="F850" s="291"/>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row>
    <row r="851" spans="1:235" ht="15.95" customHeight="1" x14ac:dyDescent="0.2">
      <c r="A851" s="119"/>
      <c r="B851" s="104"/>
      <c r="C851" s="48"/>
      <c r="D851" s="104"/>
      <c r="E851" s="46"/>
      <c r="F851" s="291"/>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row>
    <row r="852" spans="1:235" ht="15.95" customHeight="1" x14ac:dyDescent="0.2">
      <c r="A852" s="119" t="s">
        <v>32</v>
      </c>
      <c r="B852" s="104" t="s">
        <v>989</v>
      </c>
      <c r="C852" s="48">
        <v>4</v>
      </c>
      <c r="D852" s="104" t="s">
        <v>45</v>
      </c>
      <c r="E852" s="46"/>
      <c r="F852" s="291"/>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row>
    <row r="853" spans="1:235" ht="15.95" customHeight="1" x14ac:dyDescent="0.2">
      <c r="A853" s="119"/>
      <c r="B853" s="104"/>
      <c r="C853" s="48"/>
      <c r="D853" s="104"/>
      <c r="E853" s="46"/>
      <c r="F853" s="291"/>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row>
    <row r="854" spans="1:235" ht="15.95" customHeight="1" x14ac:dyDescent="0.2">
      <c r="A854" s="119" t="s">
        <v>33</v>
      </c>
      <c r="B854" s="104" t="s">
        <v>448</v>
      </c>
      <c r="C854" s="48">
        <v>4</v>
      </c>
      <c r="D854" s="104" t="s">
        <v>45</v>
      </c>
      <c r="E854" s="46"/>
      <c r="F854" s="291"/>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row>
    <row r="855" spans="1:235" ht="15.95" customHeight="1" x14ac:dyDescent="0.2">
      <c r="A855" s="119"/>
      <c r="B855" s="104"/>
      <c r="C855" s="48"/>
      <c r="D855" s="104"/>
      <c r="E855" s="46"/>
      <c r="F855" s="291"/>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row>
    <row r="856" spans="1:235" ht="15.95" customHeight="1" x14ac:dyDescent="0.2">
      <c r="A856" s="119" t="s">
        <v>32</v>
      </c>
      <c r="B856" s="104" t="s">
        <v>451</v>
      </c>
      <c r="C856" s="48">
        <v>18</v>
      </c>
      <c r="D856" s="104" t="s">
        <v>31</v>
      </c>
      <c r="E856" s="46"/>
      <c r="F856" s="291"/>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row>
    <row r="857" spans="1:235" ht="15.95" customHeight="1" x14ac:dyDescent="0.2">
      <c r="A857" s="119"/>
      <c r="B857" s="104"/>
      <c r="C857" s="48"/>
      <c r="D857" s="104"/>
      <c r="E857" s="46"/>
      <c r="F857" s="291"/>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row>
    <row r="858" spans="1:235" ht="15.95" customHeight="1" x14ac:dyDescent="0.2">
      <c r="A858" s="119" t="s">
        <v>33</v>
      </c>
      <c r="B858" s="104" t="s">
        <v>453</v>
      </c>
      <c r="C858" s="48">
        <v>18</v>
      </c>
      <c r="D858" s="104" t="s">
        <v>31</v>
      </c>
      <c r="E858" s="46"/>
      <c r="F858" s="291"/>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row>
    <row r="859" spans="1:235" ht="15.95" customHeight="1" x14ac:dyDescent="0.2">
      <c r="A859" s="119"/>
      <c r="B859" s="104"/>
      <c r="C859" s="48"/>
      <c r="D859" s="104"/>
      <c r="E859" s="46"/>
      <c r="F859" s="291"/>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row>
    <row r="860" spans="1:235" ht="15.95" customHeight="1" x14ac:dyDescent="0.2">
      <c r="A860" s="119" t="s">
        <v>1070</v>
      </c>
      <c r="B860" s="104" t="s">
        <v>454</v>
      </c>
      <c r="C860" s="48">
        <v>9</v>
      </c>
      <c r="D860" s="104" t="s">
        <v>31</v>
      </c>
      <c r="E860" s="46"/>
      <c r="F860" s="291"/>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row>
    <row r="861" spans="1:235" ht="15.95" customHeight="1" x14ac:dyDescent="0.2">
      <c r="A861" s="119"/>
      <c r="B861" s="104"/>
      <c r="C861" s="48"/>
      <c r="D861" s="104"/>
      <c r="E861" s="46"/>
      <c r="F861" s="291"/>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row>
    <row r="862" spans="1:235" ht="15.95" customHeight="1" x14ac:dyDescent="0.2">
      <c r="A862" s="119" t="s">
        <v>35</v>
      </c>
      <c r="B862" s="104" t="s">
        <v>449</v>
      </c>
      <c r="C862" s="48">
        <v>1</v>
      </c>
      <c r="D862" s="104" t="s">
        <v>62</v>
      </c>
      <c r="E862" s="46"/>
      <c r="F862" s="291"/>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row>
    <row r="863" spans="1:235" ht="15.95" customHeight="1" x14ac:dyDescent="0.2">
      <c r="A863" s="119"/>
      <c r="B863" s="104"/>
      <c r="C863" s="48"/>
      <c r="D863" s="104"/>
      <c r="E863" s="46"/>
      <c r="F863" s="291"/>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row>
    <row r="864" spans="1:235" ht="15.95" customHeight="1" x14ac:dyDescent="0.2">
      <c r="A864" s="119" t="s">
        <v>47</v>
      </c>
      <c r="B864" s="104" t="s">
        <v>990</v>
      </c>
      <c r="C864" s="48">
        <v>1</v>
      </c>
      <c r="D864" s="104" t="s">
        <v>62</v>
      </c>
      <c r="E864" s="46"/>
      <c r="F864" s="291"/>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row>
    <row r="865" spans="1:235" ht="15.95" customHeight="1" x14ac:dyDescent="0.2">
      <c r="A865" s="119"/>
      <c r="B865" s="104"/>
      <c r="C865" s="48"/>
      <c r="D865" s="104"/>
      <c r="E865" s="46"/>
      <c r="F865" s="291"/>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row>
    <row r="866" spans="1:235" ht="15.95" customHeight="1" x14ac:dyDescent="0.2">
      <c r="A866" s="119" t="s">
        <v>36</v>
      </c>
      <c r="B866" s="104" t="s">
        <v>450</v>
      </c>
      <c r="C866" s="48">
        <v>1</v>
      </c>
      <c r="D866" s="104" t="s">
        <v>62</v>
      </c>
      <c r="E866" s="46"/>
      <c r="F866" s="291"/>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row>
    <row r="867" spans="1:235" ht="15.95" customHeight="1" x14ac:dyDescent="0.2">
      <c r="A867" s="119"/>
      <c r="B867" s="104"/>
      <c r="C867" s="48"/>
      <c r="D867" s="104"/>
      <c r="E867" s="46"/>
      <c r="F867" s="291"/>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row>
    <row r="868" spans="1:235" ht="15.95" customHeight="1" x14ac:dyDescent="0.2">
      <c r="A868" s="119" t="s">
        <v>37</v>
      </c>
      <c r="B868" s="104" t="s">
        <v>452</v>
      </c>
      <c r="C868" s="48">
        <v>1</v>
      </c>
      <c r="D868" s="104" t="s">
        <v>62</v>
      </c>
      <c r="E868" s="46"/>
      <c r="F868" s="291"/>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row>
    <row r="869" spans="1:235" ht="15.95" customHeight="1" x14ac:dyDescent="0.2">
      <c r="A869" s="119"/>
      <c r="B869" s="104"/>
      <c r="C869" s="48"/>
      <c r="D869" s="104"/>
      <c r="E869" s="46"/>
      <c r="F869" s="291"/>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row>
    <row r="870" spans="1:235" ht="15.95" customHeight="1" x14ac:dyDescent="0.2">
      <c r="A870" s="119"/>
      <c r="B870" s="150" t="s">
        <v>375</v>
      </c>
      <c r="C870" s="53"/>
      <c r="D870" s="47"/>
      <c r="E870" s="46"/>
      <c r="F870" s="291"/>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row>
    <row r="871" spans="1:235" ht="15.95" customHeight="1" x14ac:dyDescent="0.2">
      <c r="A871" s="119" t="s">
        <v>38</v>
      </c>
      <c r="B871" s="104" t="s">
        <v>446</v>
      </c>
      <c r="C871" s="48">
        <v>20</v>
      </c>
      <c r="D871" s="104" t="s">
        <v>45</v>
      </c>
      <c r="E871" s="46"/>
      <c r="F871" s="291"/>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row>
    <row r="872" spans="1:235" ht="15.95" customHeight="1" x14ac:dyDescent="0.2">
      <c r="A872" s="119"/>
      <c r="B872" s="104"/>
      <c r="C872" s="48"/>
      <c r="D872" s="104"/>
      <c r="E872" s="46"/>
      <c r="F872" s="291"/>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row>
    <row r="873" spans="1:235" ht="15.95" customHeight="1" x14ac:dyDescent="0.2">
      <c r="A873" s="119" t="s">
        <v>39</v>
      </c>
      <c r="B873" s="104" t="s">
        <v>447</v>
      </c>
      <c r="C873" s="48">
        <v>3</v>
      </c>
      <c r="D873" s="104" t="s">
        <v>45</v>
      </c>
      <c r="E873" s="46"/>
      <c r="F873" s="291"/>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row>
    <row r="874" spans="1:235" ht="15.95" customHeight="1" x14ac:dyDescent="0.2">
      <c r="A874" s="119"/>
      <c r="B874" s="104"/>
      <c r="C874" s="48"/>
      <c r="D874" s="104"/>
      <c r="E874" s="46"/>
      <c r="F874" s="291"/>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row>
    <row r="875" spans="1:235" ht="15.95" customHeight="1" x14ac:dyDescent="0.2">
      <c r="A875" s="119" t="s">
        <v>48</v>
      </c>
      <c r="B875" s="104" t="s">
        <v>989</v>
      </c>
      <c r="C875" s="48">
        <v>3</v>
      </c>
      <c r="D875" s="104" t="s">
        <v>45</v>
      </c>
      <c r="E875" s="46"/>
      <c r="F875" s="291"/>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row>
    <row r="876" spans="1:235" ht="15.95" customHeight="1" x14ac:dyDescent="0.2">
      <c r="A876" s="119"/>
      <c r="B876" s="104"/>
      <c r="C876" s="48"/>
      <c r="D876" s="104"/>
      <c r="E876" s="46"/>
      <c r="F876" s="291"/>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row>
    <row r="877" spans="1:235" ht="15.95" customHeight="1" x14ac:dyDescent="0.2">
      <c r="A877" s="119" t="s">
        <v>49</v>
      </c>
      <c r="B877" s="104" t="s">
        <v>448</v>
      </c>
      <c r="C877" s="48">
        <v>3</v>
      </c>
      <c r="D877" s="104" t="s">
        <v>45</v>
      </c>
      <c r="E877" s="46"/>
      <c r="F877" s="291"/>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row>
    <row r="878" spans="1:235" ht="15.95" customHeight="1" x14ac:dyDescent="0.2">
      <c r="A878" s="119"/>
      <c r="B878" s="104"/>
      <c r="C878" s="48"/>
      <c r="D878" s="104"/>
      <c r="E878" s="46"/>
      <c r="F878" s="291"/>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row>
    <row r="879" spans="1:235" ht="15.95" customHeight="1" x14ac:dyDescent="0.2">
      <c r="A879" s="119" t="s">
        <v>51</v>
      </c>
      <c r="B879" s="104" t="s">
        <v>502</v>
      </c>
      <c r="C879" s="48">
        <v>7</v>
      </c>
      <c r="D879" s="104" t="s">
        <v>31</v>
      </c>
      <c r="E879" s="46"/>
      <c r="F879" s="291"/>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row>
    <row r="880" spans="1:235" ht="15.95" customHeight="1" x14ac:dyDescent="0.2">
      <c r="A880" s="119"/>
      <c r="B880" s="104"/>
      <c r="C880" s="48"/>
      <c r="D880" s="104"/>
      <c r="E880" s="46"/>
      <c r="F880" s="291"/>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row>
    <row r="881" spans="1:235" ht="15.95" customHeight="1" x14ac:dyDescent="0.2">
      <c r="A881" s="119" t="s">
        <v>50</v>
      </c>
      <c r="B881" s="104" t="s">
        <v>501</v>
      </c>
      <c r="C881" s="48">
        <v>7</v>
      </c>
      <c r="D881" s="104" t="s">
        <v>31</v>
      </c>
      <c r="E881" s="46"/>
      <c r="F881" s="291"/>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row>
    <row r="882" spans="1:235" ht="15.95" customHeight="1" x14ac:dyDescent="0.2">
      <c r="A882" s="119"/>
      <c r="B882" s="104"/>
      <c r="C882" s="48"/>
      <c r="D882" s="104"/>
      <c r="E882" s="46"/>
      <c r="F882" s="291"/>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row>
    <row r="883" spans="1:235" ht="15.95" customHeight="1" x14ac:dyDescent="0.2">
      <c r="A883" s="119" t="s">
        <v>137</v>
      </c>
      <c r="B883" s="104" t="s">
        <v>453</v>
      </c>
      <c r="C883" s="48">
        <v>14</v>
      </c>
      <c r="D883" s="104" t="s">
        <v>31</v>
      </c>
      <c r="E883" s="46"/>
      <c r="F883" s="291"/>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row>
    <row r="884" spans="1:235" ht="15.95" customHeight="1" x14ac:dyDescent="0.2">
      <c r="A884" s="119"/>
      <c r="B884" s="104"/>
      <c r="C884" s="48"/>
      <c r="D884" s="104"/>
      <c r="E884" s="46"/>
      <c r="F884" s="291"/>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row>
    <row r="885" spans="1:235" ht="15.95" customHeight="1" x14ac:dyDescent="0.2">
      <c r="A885" s="119" t="s">
        <v>271</v>
      </c>
      <c r="B885" s="104" t="s">
        <v>454</v>
      </c>
      <c r="C885" s="48">
        <v>7</v>
      </c>
      <c r="D885" s="104" t="s">
        <v>31</v>
      </c>
      <c r="E885" s="46"/>
      <c r="F885" s="291"/>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row>
    <row r="886" spans="1:235" ht="15.95" customHeight="1" x14ac:dyDescent="0.2">
      <c r="A886" s="119"/>
      <c r="B886" s="104"/>
      <c r="C886" s="48"/>
      <c r="D886" s="104"/>
      <c r="E886" s="46"/>
      <c r="F886" s="291"/>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row>
    <row r="887" spans="1:235" ht="15.95" customHeight="1" x14ac:dyDescent="0.2">
      <c r="A887" s="119" t="s">
        <v>272</v>
      </c>
      <c r="B887" s="104" t="s">
        <v>449</v>
      </c>
      <c r="C887" s="48">
        <v>1</v>
      </c>
      <c r="D887" s="104" t="s">
        <v>62</v>
      </c>
      <c r="E887" s="46"/>
      <c r="F887" s="291"/>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row>
    <row r="888" spans="1:235" ht="15.95" customHeight="1" x14ac:dyDescent="0.2">
      <c r="A888" s="119"/>
      <c r="B888" s="104"/>
      <c r="C888" s="48"/>
      <c r="D888" s="104"/>
      <c r="E888" s="46"/>
      <c r="F888" s="291"/>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row>
    <row r="889" spans="1:235" ht="15.95" customHeight="1" x14ac:dyDescent="0.2">
      <c r="A889" s="119" t="s">
        <v>175</v>
      </c>
      <c r="B889" s="104" t="s">
        <v>990</v>
      </c>
      <c r="C889" s="48">
        <v>1</v>
      </c>
      <c r="D889" s="104" t="s">
        <v>62</v>
      </c>
      <c r="E889" s="46"/>
      <c r="F889" s="292"/>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row>
    <row r="890" spans="1:235" ht="15.95" customHeight="1" x14ac:dyDescent="0.2">
      <c r="A890" s="119"/>
      <c r="B890" s="104"/>
      <c r="C890" s="48"/>
      <c r="D890" s="104"/>
      <c r="E890" s="46"/>
      <c r="F890" s="292"/>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row>
    <row r="891" spans="1:235" ht="15.95" customHeight="1" x14ac:dyDescent="0.2">
      <c r="A891" s="119"/>
      <c r="B891" s="104"/>
      <c r="C891" s="48"/>
      <c r="D891" s="104"/>
      <c r="E891" s="46"/>
      <c r="F891" s="291"/>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row>
    <row r="892" spans="1:235" ht="15.95" customHeight="1" x14ac:dyDescent="0.2">
      <c r="A892" s="119"/>
      <c r="B892" s="104"/>
      <c r="C892" s="48"/>
      <c r="D892" s="104"/>
      <c r="E892" s="46"/>
      <c r="F892" s="291"/>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row>
    <row r="893" spans="1:235" ht="15.95" customHeight="1" x14ac:dyDescent="0.2">
      <c r="A893" s="119"/>
      <c r="B893" s="104"/>
      <c r="C893" s="48"/>
      <c r="D893" s="104"/>
      <c r="E893" s="46"/>
      <c r="F893" s="291"/>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row>
    <row r="894" spans="1:235" ht="15.95" customHeight="1" x14ac:dyDescent="0.2">
      <c r="A894" s="119"/>
      <c r="B894" s="104"/>
      <c r="C894" s="48"/>
      <c r="D894" s="104"/>
      <c r="E894" s="46"/>
      <c r="F894" s="291"/>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row>
    <row r="895" spans="1:235" ht="15.95" customHeight="1" x14ac:dyDescent="0.2">
      <c r="A895" s="106"/>
      <c r="B895" s="104"/>
      <c r="C895" s="48"/>
      <c r="D895" s="104"/>
      <c r="E895" s="46"/>
      <c r="F895" s="291"/>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row>
    <row r="896" spans="1:235" ht="15.95" customHeight="1" x14ac:dyDescent="0.2">
      <c r="A896" s="106"/>
      <c r="B896" s="104"/>
      <c r="C896" s="48"/>
      <c r="D896" s="104"/>
      <c r="E896" s="46"/>
      <c r="F896" s="291"/>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row>
    <row r="897" spans="1:235" ht="15.95" customHeight="1" x14ac:dyDescent="0.2">
      <c r="A897" s="107"/>
      <c r="B897" s="104"/>
      <c r="C897" s="48"/>
      <c r="D897" s="104"/>
      <c r="E897" s="46"/>
      <c r="F897" s="291"/>
    </row>
    <row r="898" spans="1:235" ht="15.95" customHeight="1" x14ac:dyDescent="0.2">
      <c r="A898" s="107"/>
      <c r="B898" s="104"/>
      <c r="C898" s="48"/>
      <c r="D898" s="104"/>
      <c r="E898" s="46"/>
      <c r="F898" s="291"/>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row>
    <row r="899" spans="1:235" ht="15.95" customHeight="1" x14ac:dyDescent="0.2">
      <c r="A899" s="365"/>
      <c r="B899" s="362"/>
      <c r="C899" s="56"/>
      <c r="D899" s="362"/>
      <c r="E899" s="55"/>
      <c r="F899" s="327"/>
    </row>
    <row r="900" spans="1:235" ht="17.100000000000001" customHeight="1" x14ac:dyDescent="0.2">
      <c r="A900" s="340"/>
      <c r="B900" s="341" t="str">
        <f>$B$60</f>
        <v>Page 2/</v>
      </c>
      <c r="C900" s="342">
        <f>C840+1</f>
        <v>15</v>
      </c>
      <c r="D900" s="341"/>
      <c r="E900" s="343" t="s">
        <v>730</v>
      </c>
      <c r="F900" s="76"/>
    </row>
    <row r="901" spans="1:235" ht="29.25" customHeight="1" x14ac:dyDescent="0.35">
      <c r="A901" s="78" t="str">
        <f>A360</f>
        <v>The Almonry, High Street, Battle</v>
      </c>
      <c r="B901" s="68"/>
      <c r="C901" s="68"/>
      <c r="D901" s="68"/>
      <c r="E901" s="68"/>
      <c r="F901" s="184"/>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row>
    <row r="902" spans="1:235" ht="29.25" customHeight="1" x14ac:dyDescent="0.35">
      <c r="A902" s="79" t="str">
        <f>A361</f>
        <v>Tender Pricing Schedule</v>
      </c>
      <c r="B902" s="58"/>
      <c r="C902" s="58"/>
      <c r="D902" s="58"/>
      <c r="E902" s="58"/>
      <c r="F902" s="185"/>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row>
    <row r="903" spans="1:235" ht="9.75" customHeight="1" x14ac:dyDescent="0.25">
      <c r="A903" s="80"/>
      <c r="B903" s="22"/>
      <c r="C903" s="22"/>
      <c r="D903" s="22"/>
      <c r="E903" s="22"/>
      <c r="F903" s="18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row>
    <row r="904" spans="1:235" ht="16.5" customHeight="1" x14ac:dyDescent="0.25">
      <c r="A904" s="81" t="s">
        <v>44</v>
      </c>
      <c r="B904" s="24"/>
      <c r="C904" s="24"/>
      <c r="D904" s="24"/>
      <c r="E904" s="24"/>
      <c r="F904" s="187"/>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row>
    <row r="905" spans="1:235" ht="15" customHeight="1" x14ac:dyDescent="0.2">
      <c r="A905" s="334" t="s">
        <v>1</v>
      </c>
      <c r="B905" s="335" t="s">
        <v>23</v>
      </c>
      <c r="C905" s="336" t="s">
        <v>24</v>
      </c>
      <c r="D905" s="336" t="s">
        <v>25</v>
      </c>
      <c r="E905" s="336" t="s">
        <v>26</v>
      </c>
      <c r="F905" s="337"/>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row>
    <row r="906" spans="1:235" ht="8.1" customHeight="1" x14ac:dyDescent="0.2">
      <c r="A906" s="97"/>
      <c r="B906" s="70"/>
      <c r="C906" s="71"/>
      <c r="D906" s="71"/>
      <c r="E906" s="71"/>
      <c r="F906" s="330"/>
    </row>
    <row r="907" spans="1:235" ht="15.95" customHeight="1" x14ac:dyDescent="0.2">
      <c r="A907" s="84"/>
      <c r="B907" s="5" t="s">
        <v>11</v>
      </c>
      <c r="C907" s="4"/>
      <c r="D907" s="4"/>
      <c r="E907" s="6"/>
      <c r="F907" s="290"/>
    </row>
    <row r="908" spans="1:235" ht="15.95" customHeight="1" x14ac:dyDescent="0.2">
      <c r="A908" s="84"/>
      <c r="B908" s="124" t="s">
        <v>440</v>
      </c>
      <c r="C908" s="48"/>
      <c r="D908" s="48"/>
      <c r="E908" s="6"/>
      <c r="F908" s="290"/>
    </row>
    <row r="909" spans="1:235" ht="15.95" customHeight="1" x14ac:dyDescent="0.2">
      <c r="A909" s="106"/>
      <c r="B909" s="124" t="s">
        <v>441</v>
      </c>
      <c r="C909" s="47"/>
      <c r="D909" s="49"/>
      <c r="E909" s="46"/>
      <c r="F909" s="333"/>
    </row>
    <row r="910" spans="1:235" ht="15.95" customHeight="1" x14ac:dyDescent="0.2">
      <c r="A910" s="106" t="s">
        <v>28</v>
      </c>
      <c r="B910" s="47" t="s">
        <v>356</v>
      </c>
      <c r="C910" s="47">
        <v>1</v>
      </c>
      <c r="D910" s="47" t="s">
        <v>46</v>
      </c>
      <c r="E910" s="46"/>
      <c r="F910" s="333"/>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row>
    <row r="911" spans="1:235" ht="15.95" customHeight="1" x14ac:dyDescent="0.2">
      <c r="A911" s="106"/>
      <c r="B911" s="47"/>
      <c r="C911" s="47"/>
      <c r="D911" s="47"/>
      <c r="E911" s="46"/>
      <c r="F911" s="333"/>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row>
    <row r="912" spans="1:235" ht="15.95" customHeight="1" x14ac:dyDescent="0.2">
      <c r="A912" s="106" t="s">
        <v>30</v>
      </c>
      <c r="B912" s="47" t="s">
        <v>415</v>
      </c>
      <c r="C912" s="47">
        <v>1</v>
      </c>
      <c r="D912" s="47" t="s">
        <v>46</v>
      </c>
      <c r="E912" s="46"/>
      <c r="F912" s="333"/>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row>
    <row r="913" spans="1:235" ht="15.95" customHeight="1" x14ac:dyDescent="0.2">
      <c r="A913" s="106"/>
      <c r="B913" s="47"/>
      <c r="C913" s="47"/>
      <c r="D913" s="47"/>
      <c r="E913" s="46"/>
      <c r="F913" s="333"/>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row>
    <row r="914" spans="1:235" ht="15.95" customHeight="1" x14ac:dyDescent="0.2">
      <c r="A914" s="107" t="s">
        <v>32</v>
      </c>
      <c r="B914" s="47" t="s">
        <v>416</v>
      </c>
      <c r="C914" s="47">
        <v>1</v>
      </c>
      <c r="D914" s="47" t="s">
        <v>46</v>
      </c>
      <c r="E914" s="46"/>
      <c r="F914" s="290"/>
    </row>
    <row r="915" spans="1:235" ht="15.95" customHeight="1" x14ac:dyDescent="0.2">
      <c r="A915" s="107"/>
      <c r="B915" s="47"/>
      <c r="C915" s="47"/>
      <c r="D915" s="47"/>
      <c r="E915" s="46"/>
      <c r="F915" s="290"/>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row>
    <row r="916" spans="1:235" ht="15.95" customHeight="1" x14ac:dyDescent="0.2">
      <c r="A916" s="106" t="s">
        <v>33</v>
      </c>
      <c r="B916" s="104" t="s">
        <v>357</v>
      </c>
      <c r="C916" s="47">
        <v>1</v>
      </c>
      <c r="D916" s="47" t="s">
        <v>46</v>
      </c>
      <c r="E916" s="46"/>
      <c r="F916" s="333"/>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row>
    <row r="917" spans="1:235" ht="15.95" customHeight="1" x14ac:dyDescent="0.2">
      <c r="A917" s="106"/>
      <c r="B917" s="104"/>
      <c r="C917" s="47"/>
      <c r="D917" s="47"/>
      <c r="E917" s="46"/>
      <c r="F917" s="333"/>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row>
    <row r="918" spans="1:235" ht="15.95" customHeight="1" x14ac:dyDescent="0.2">
      <c r="A918" s="107" t="s">
        <v>34</v>
      </c>
      <c r="B918" s="47" t="s">
        <v>417</v>
      </c>
      <c r="C918" s="47">
        <v>1</v>
      </c>
      <c r="D918" s="47" t="s">
        <v>46</v>
      </c>
      <c r="E918" s="46"/>
      <c r="F918" s="290"/>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row>
    <row r="919" spans="1:235" ht="15.95" customHeight="1" x14ac:dyDescent="0.2">
      <c r="A919" s="107"/>
      <c r="B919" s="47"/>
      <c r="C919" s="47"/>
      <c r="D919" s="47"/>
      <c r="E919" s="46"/>
      <c r="F919" s="290"/>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row>
    <row r="920" spans="1:235" ht="15" x14ac:dyDescent="0.2">
      <c r="A920" s="106" t="s">
        <v>35</v>
      </c>
      <c r="B920" s="104" t="s">
        <v>384</v>
      </c>
      <c r="C920" s="47">
        <v>1</v>
      </c>
      <c r="D920" s="47" t="s">
        <v>46</v>
      </c>
      <c r="E920" s="46"/>
      <c r="F920" s="333"/>
    </row>
    <row r="921" spans="1:235" ht="15" x14ac:dyDescent="0.2">
      <c r="A921" s="106"/>
      <c r="B921" s="104"/>
      <c r="C921" s="47"/>
      <c r="D921" s="47"/>
      <c r="E921" s="46"/>
      <c r="F921" s="333"/>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row>
    <row r="922" spans="1:235" ht="15.95" customHeight="1" x14ac:dyDescent="0.2">
      <c r="A922" s="106" t="s">
        <v>47</v>
      </c>
      <c r="B922" s="47" t="s">
        <v>418</v>
      </c>
      <c r="C922" s="47">
        <v>1</v>
      </c>
      <c r="D922" s="47" t="s">
        <v>46</v>
      </c>
      <c r="E922" s="46"/>
      <c r="F922" s="291"/>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row>
    <row r="923" spans="1:235" ht="15.95" customHeight="1" x14ac:dyDescent="0.2">
      <c r="A923" s="106"/>
      <c r="B923" s="47"/>
      <c r="C923" s="47"/>
      <c r="D923" s="47"/>
      <c r="E923" s="46"/>
      <c r="F923" s="291"/>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row>
    <row r="924" spans="1:235" ht="15" x14ac:dyDescent="0.2">
      <c r="A924" s="106" t="s">
        <v>36</v>
      </c>
      <c r="B924" s="62" t="s">
        <v>419</v>
      </c>
      <c r="C924" s="47">
        <v>1</v>
      </c>
      <c r="D924" s="47" t="s">
        <v>46</v>
      </c>
      <c r="E924" s="46"/>
      <c r="F924" s="333"/>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row>
    <row r="925" spans="1:235" ht="15" x14ac:dyDescent="0.2">
      <c r="A925" s="106"/>
      <c r="B925" s="62"/>
      <c r="C925" s="47"/>
      <c r="D925" s="47"/>
      <c r="E925" s="46"/>
      <c r="F925" s="333"/>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row>
    <row r="926" spans="1:235" ht="15.95" customHeight="1" x14ac:dyDescent="0.2">
      <c r="A926" s="106" t="s">
        <v>37</v>
      </c>
      <c r="B926" s="48" t="s">
        <v>420</v>
      </c>
      <c r="C926" s="47">
        <v>1</v>
      </c>
      <c r="D926" s="47" t="s">
        <v>46</v>
      </c>
      <c r="E926" s="46"/>
      <c r="F926" s="291"/>
    </row>
    <row r="927" spans="1:235" ht="15.95" customHeight="1" x14ac:dyDescent="0.2">
      <c r="A927" s="106"/>
      <c r="B927" s="48"/>
      <c r="C927" s="47"/>
      <c r="D927" s="47"/>
      <c r="E927" s="46"/>
      <c r="F927" s="291"/>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row>
    <row r="928" spans="1:235" ht="15.95" customHeight="1" x14ac:dyDescent="0.2">
      <c r="A928" s="106" t="s">
        <v>38</v>
      </c>
      <c r="B928" s="47" t="s">
        <v>421</v>
      </c>
      <c r="C928" s="47">
        <v>1</v>
      </c>
      <c r="D928" s="47" t="s">
        <v>46</v>
      </c>
      <c r="E928" s="46"/>
      <c r="F928" s="291"/>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row>
    <row r="929" spans="1:235" ht="15.95" customHeight="1" x14ac:dyDescent="0.2">
      <c r="A929" s="106"/>
      <c r="B929" s="47"/>
      <c r="C929" s="47"/>
      <c r="D929" s="47"/>
      <c r="E929" s="46"/>
      <c r="F929" s="291"/>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row>
    <row r="930" spans="1:235" ht="15.95" customHeight="1" x14ac:dyDescent="0.2">
      <c r="A930" s="107" t="s">
        <v>39</v>
      </c>
      <c r="B930" s="48" t="s">
        <v>422</v>
      </c>
      <c r="C930" s="47">
        <v>1</v>
      </c>
      <c r="D930" s="47" t="s">
        <v>46</v>
      </c>
      <c r="E930" s="46"/>
      <c r="F930" s="291"/>
    </row>
    <row r="931" spans="1:235" ht="15.95" customHeight="1" x14ac:dyDescent="0.2">
      <c r="A931" s="107"/>
      <c r="B931" s="48"/>
      <c r="C931" s="47"/>
      <c r="D931" s="47"/>
      <c r="E931" s="46"/>
      <c r="F931" s="291"/>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row>
    <row r="932" spans="1:235" ht="15.95" customHeight="1" x14ac:dyDescent="0.2">
      <c r="A932" s="107" t="s">
        <v>48</v>
      </c>
      <c r="B932" s="48" t="s">
        <v>423</v>
      </c>
      <c r="C932" s="47">
        <v>1</v>
      </c>
      <c r="D932" s="47" t="s">
        <v>46</v>
      </c>
      <c r="E932" s="46"/>
      <c r="F932" s="292"/>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row>
    <row r="933" spans="1:235" ht="15.95" customHeight="1" x14ac:dyDescent="0.2">
      <c r="A933" s="107"/>
      <c r="B933" s="48"/>
      <c r="C933" s="47"/>
      <c r="D933" s="47"/>
      <c r="E933" s="46"/>
      <c r="F933" s="292"/>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row>
    <row r="934" spans="1:235" ht="15.95" customHeight="1" x14ac:dyDescent="0.2">
      <c r="A934" s="106" t="s">
        <v>49</v>
      </c>
      <c r="B934" s="47" t="s">
        <v>424</v>
      </c>
      <c r="C934" s="47">
        <v>1</v>
      </c>
      <c r="D934" s="47" t="s">
        <v>46</v>
      </c>
      <c r="E934" s="46"/>
      <c r="F934" s="291"/>
    </row>
    <row r="935" spans="1:235" ht="15.95" customHeight="1" x14ac:dyDescent="0.2">
      <c r="A935" s="106"/>
      <c r="B935" s="47"/>
      <c r="C935" s="47"/>
      <c r="D935" s="47"/>
      <c r="E935" s="46"/>
      <c r="F935" s="291"/>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row>
    <row r="936" spans="1:235" ht="15.95" customHeight="1" x14ac:dyDescent="0.2">
      <c r="A936" s="106" t="s">
        <v>51</v>
      </c>
      <c r="B936" s="47" t="s">
        <v>425</v>
      </c>
      <c r="C936" s="47">
        <v>1</v>
      </c>
      <c r="D936" s="47" t="s">
        <v>46</v>
      </c>
      <c r="E936" s="46"/>
      <c r="F936" s="292"/>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row>
    <row r="937" spans="1:235" ht="15.95" customHeight="1" x14ac:dyDescent="0.2">
      <c r="A937" s="106"/>
      <c r="B937" s="47"/>
      <c r="C937" s="47"/>
      <c r="D937" s="47"/>
      <c r="E937" s="46"/>
      <c r="F937" s="292"/>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row>
    <row r="938" spans="1:235" ht="15.95" customHeight="1" x14ac:dyDescent="0.2">
      <c r="A938" s="106" t="s">
        <v>50</v>
      </c>
      <c r="B938" s="47" t="s">
        <v>426</v>
      </c>
      <c r="C938" s="47">
        <v>1</v>
      </c>
      <c r="D938" s="47" t="s">
        <v>46</v>
      </c>
      <c r="E938" s="46"/>
      <c r="F938" s="292"/>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row>
    <row r="939" spans="1:235" ht="15.95" customHeight="1" x14ac:dyDescent="0.2">
      <c r="A939" s="106"/>
      <c r="B939" s="47"/>
      <c r="C939" s="47"/>
      <c r="D939" s="47"/>
      <c r="E939" s="46"/>
      <c r="F939" s="292"/>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row>
    <row r="940" spans="1:235" ht="15.95" customHeight="1" x14ac:dyDescent="0.2">
      <c r="A940" s="106" t="s">
        <v>137</v>
      </c>
      <c r="B940" s="47" t="s">
        <v>427</v>
      </c>
      <c r="C940" s="47">
        <v>1</v>
      </c>
      <c r="D940" s="47" t="s">
        <v>46</v>
      </c>
      <c r="E940" s="46"/>
      <c r="F940" s="292"/>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row>
    <row r="941" spans="1:235" ht="15.95" customHeight="1" x14ac:dyDescent="0.2">
      <c r="A941" s="106"/>
      <c r="B941" s="47"/>
      <c r="C941" s="47"/>
      <c r="D941" s="47"/>
      <c r="E941" s="46"/>
      <c r="F941" s="292"/>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row>
    <row r="942" spans="1:235" ht="15.95" customHeight="1" x14ac:dyDescent="0.2">
      <c r="A942" s="106" t="s">
        <v>271</v>
      </c>
      <c r="B942" s="47" t="s">
        <v>428</v>
      </c>
      <c r="C942" s="47">
        <v>1</v>
      </c>
      <c r="D942" s="47" t="s">
        <v>46</v>
      </c>
      <c r="E942" s="46"/>
      <c r="F942" s="292"/>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row>
    <row r="943" spans="1:235" ht="15.95" customHeight="1" x14ac:dyDescent="0.2">
      <c r="A943" s="106"/>
      <c r="B943" s="47"/>
      <c r="C943" s="47"/>
      <c r="D943" s="47"/>
      <c r="E943" s="46"/>
      <c r="F943" s="292"/>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row>
    <row r="944" spans="1:235" ht="15.95" customHeight="1" x14ac:dyDescent="0.2">
      <c r="A944" s="107" t="s">
        <v>272</v>
      </c>
      <c r="B944" s="48" t="s">
        <v>429</v>
      </c>
      <c r="C944" s="47">
        <v>1</v>
      </c>
      <c r="D944" s="47" t="s">
        <v>46</v>
      </c>
      <c r="E944" s="46"/>
      <c r="F944" s="291"/>
    </row>
    <row r="945" spans="1:235" ht="15.95" customHeight="1" x14ac:dyDescent="0.2">
      <c r="A945" s="107"/>
      <c r="B945" s="48"/>
      <c r="C945" s="47"/>
      <c r="D945" s="47"/>
      <c r="E945" s="46"/>
      <c r="F945" s="291"/>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row>
    <row r="946" spans="1:235" ht="15.95" customHeight="1" x14ac:dyDescent="0.2">
      <c r="A946" s="84" t="s">
        <v>175</v>
      </c>
      <c r="B946" s="48" t="s">
        <v>431</v>
      </c>
      <c r="C946" s="47">
        <v>1</v>
      </c>
      <c r="D946" s="47" t="s">
        <v>46</v>
      </c>
      <c r="E946" s="6"/>
      <c r="F946" s="291"/>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row>
    <row r="947" spans="1:235" ht="15.95" customHeight="1" x14ac:dyDescent="0.2">
      <c r="A947" s="84"/>
      <c r="B947" s="48"/>
      <c r="C947" s="47"/>
      <c r="D947" s="47"/>
      <c r="E947" s="6"/>
      <c r="F947" s="291"/>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row>
    <row r="948" spans="1:235" ht="15.95" customHeight="1" x14ac:dyDescent="0.2">
      <c r="A948" s="84" t="s">
        <v>278</v>
      </c>
      <c r="B948" s="48" t="s">
        <v>432</v>
      </c>
      <c r="C948" s="47">
        <v>1</v>
      </c>
      <c r="D948" s="47" t="s">
        <v>46</v>
      </c>
      <c r="E948" s="6"/>
      <c r="F948" s="291"/>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row>
    <row r="949" spans="1:235" ht="15.95" customHeight="1" x14ac:dyDescent="0.2">
      <c r="A949" s="84"/>
      <c r="B949" s="4"/>
      <c r="C949" s="4"/>
      <c r="D949" s="9"/>
      <c r="E949" s="6"/>
      <c r="F949" s="291"/>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row>
    <row r="950" spans="1:235" ht="15.95" customHeight="1" x14ac:dyDescent="0.2">
      <c r="A950" s="95"/>
      <c r="B950" s="381" t="s">
        <v>360</v>
      </c>
      <c r="C950" s="48"/>
      <c r="D950" s="47"/>
      <c r="E950" s="6"/>
      <c r="F950" s="291"/>
    </row>
    <row r="951" spans="1:235" ht="15.95" customHeight="1" x14ac:dyDescent="0.2">
      <c r="A951" s="95"/>
      <c r="B951" s="72" t="s">
        <v>363</v>
      </c>
      <c r="C951" s="48"/>
      <c r="D951" s="47"/>
      <c r="E951" s="6"/>
      <c r="F951" s="291"/>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row>
    <row r="952" spans="1:235" ht="15.95" customHeight="1" x14ac:dyDescent="0.2">
      <c r="A952" s="84"/>
      <c r="B952" s="72" t="s">
        <v>364</v>
      </c>
      <c r="C952" s="48"/>
      <c r="D952" s="47"/>
      <c r="E952" s="6"/>
      <c r="F952" s="291"/>
    </row>
    <row r="953" spans="1:235" ht="15.95" customHeight="1" x14ac:dyDescent="0.2">
      <c r="A953" s="84" t="s">
        <v>279</v>
      </c>
      <c r="B953" s="47" t="s">
        <v>362</v>
      </c>
      <c r="C953" s="48">
        <v>1</v>
      </c>
      <c r="D953" s="47" t="s">
        <v>46</v>
      </c>
      <c r="E953" s="6"/>
      <c r="F953" s="291"/>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row>
    <row r="954" spans="1:235" ht="15.95" customHeight="1" x14ac:dyDescent="0.2">
      <c r="A954" s="84"/>
      <c r="B954" s="49"/>
      <c r="C954" s="48"/>
      <c r="D954" s="47"/>
      <c r="E954" s="6"/>
      <c r="F954" s="291"/>
    </row>
    <row r="955" spans="1:235" ht="15.95" customHeight="1" x14ac:dyDescent="0.2">
      <c r="A955" s="84"/>
      <c r="B955" s="72" t="s">
        <v>991</v>
      </c>
      <c r="C955" s="48"/>
      <c r="D955" s="47"/>
      <c r="E955" s="6"/>
      <c r="F955" s="291"/>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row>
    <row r="956" spans="1:235" ht="15.95" customHeight="1" x14ac:dyDescent="0.2">
      <c r="A956" s="84"/>
      <c r="B956" s="72" t="s">
        <v>992</v>
      </c>
      <c r="C956" s="48"/>
      <c r="D956" s="47"/>
      <c r="E956" s="6"/>
      <c r="F956" s="291"/>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row>
    <row r="957" spans="1:235" ht="15.95" customHeight="1" x14ac:dyDescent="0.2">
      <c r="A957" s="84" t="s">
        <v>287</v>
      </c>
      <c r="B957" s="47" t="s">
        <v>365</v>
      </c>
      <c r="C957" s="48">
        <v>1</v>
      </c>
      <c r="D957" s="47" t="s">
        <v>46</v>
      </c>
      <c r="E957" s="6"/>
      <c r="F957" s="291"/>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row>
    <row r="958" spans="1:235" ht="15.95" customHeight="1" x14ac:dyDescent="0.2">
      <c r="A958" s="84"/>
      <c r="B958" s="41"/>
      <c r="C958" s="4"/>
      <c r="D958" s="42"/>
      <c r="E958" s="6"/>
      <c r="F958" s="291"/>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row>
    <row r="959" spans="1:235" ht="15.95" customHeight="1" x14ac:dyDescent="0.2">
      <c r="A959" s="344"/>
      <c r="B959" s="369"/>
      <c r="C959" s="39"/>
      <c r="D959" s="370"/>
      <c r="E959" s="40"/>
      <c r="F959" s="327"/>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row>
    <row r="960" spans="1:235" ht="17.100000000000001" customHeight="1" x14ac:dyDescent="0.2">
      <c r="A960" s="340"/>
      <c r="B960" s="341" t="str">
        <f>$B$60</f>
        <v>Page 2/</v>
      </c>
      <c r="C960" s="342">
        <f>C900+1</f>
        <v>16</v>
      </c>
      <c r="D960" s="341"/>
      <c r="E960" s="343" t="s">
        <v>730</v>
      </c>
      <c r="F960" s="7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row>
    <row r="961" spans="1:235" ht="29.25" customHeight="1" x14ac:dyDescent="0.35">
      <c r="A961" s="78" t="str">
        <f>A420</f>
        <v>The Almonry, High Street, Battle</v>
      </c>
      <c r="B961" s="68"/>
      <c r="C961" s="68"/>
      <c r="D961" s="68"/>
      <c r="E961" s="68"/>
      <c r="F961" s="184"/>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row>
    <row r="962" spans="1:235" ht="29.25" customHeight="1" x14ac:dyDescent="0.35">
      <c r="A962" s="79" t="str">
        <f>A421</f>
        <v>Tender Pricing Schedule</v>
      </c>
      <c r="B962" s="58"/>
      <c r="C962" s="58"/>
      <c r="D962" s="58"/>
      <c r="E962" s="58"/>
      <c r="F962" s="185"/>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row>
    <row r="963" spans="1:235" ht="9.75" customHeight="1" x14ac:dyDescent="0.25">
      <c r="A963" s="80"/>
      <c r="B963" s="22"/>
      <c r="C963" s="22"/>
      <c r="D963" s="22"/>
      <c r="E963" s="22"/>
      <c r="F963" s="18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row>
    <row r="964" spans="1:235" ht="16.5" customHeight="1" x14ac:dyDescent="0.25">
      <c r="A964" s="81" t="s">
        <v>44</v>
      </c>
      <c r="B964" s="24"/>
      <c r="C964" s="24"/>
      <c r="D964" s="24"/>
      <c r="E964" s="24"/>
      <c r="F964" s="187"/>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row>
    <row r="965" spans="1:235" ht="15" customHeight="1" x14ac:dyDescent="0.2">
      <c r="A965" s="334" t="s">
        <v>1</v>
      </c>
      <c r="B965" s="335" t="s">
        <v>23</v>
      </c>
      <c r="C965" s="336" t="s">
        <v>24</v>
      </c>
      <c r="D965" s="336" t="s">
        <v>25</v>
      </c>
      <c r="E965" s="336" t="s">
        <v>26</v>
      </c>
      <c r="F965" s="337"/>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row>
    <row r="966" spans="1:235" ht="15.95" customHeight="1" x14ac:dyDescent="0.2">
      <c r="A966" s="371"/>
      <c r="B966" s="372"/>
      <c r="C966" s="178"/>
      <c r="D966" s="373"/>
      <c r="E966" s="349"/>
      <c r="F966" s="361"/>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row>
    <row r="967" spans="1:235" ht="15.95" customHeight="1" x14ac:dyDescent="0.2">
      <c r="A967" s="84"/>
      <c r="B967" s="69" t="s">
        <v>367</v>
      </c>
      <c r="C967" s="4"/>
      <c r="D967" s="42"/>
      <c r="E967" s="6"/>
      <c r="F967" s="291"/>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row>
    <row r="968" spans="1:235" ht="15.95" customHeight="1" x14ac:dyDescent="0.2">
      <c r="A968" s="84" t="s">
        <v>28</v>
      </c>
      <c r="B968" s="9" t="s">
        <v>366</v>
      </c>
      <c r="C968" s="4">
        <v>1</v>
      </c>
      <c r="D968" s="4" t="s">
        <v>46</v>
      </c>
      <c r="E968" s="6"/>
      <c r="F968" s="291"/>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row>
    <row r="969" spans="1:235" ht="15.95" customHeight="1" x14ac:dyDescent="0.2">
      <c r="A969" s="84"/>
      <c r="B969" s="9"/>
      <c r="C969" s="4"/>
      <c r="D969" s="4"/>
      <c r="E969" s="6"/>
      <c r="F969" s="291"/>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row>
    <row r="970" spans="1:235" ht="15.95" customHeight="1" x14ac:dyDescent="0.2">
      <c r="A970" s="84"/>
      <c r="B970" s="69" t="s">
        <v>503</v>
      </c>
      <c r="C970" s="4"/>
      <c r="D970" s="42"/>
      <c r="E970" s="6"/>
      <c r="F970" s="291"/>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row>
    <row r="971" spans="1:235" ht="15.95" customHeight="1" x14ac:dyDescent="0.2">
      <c r="A971" s="84" t="s">
        <v>30</v>
      </c>
      <c r="B971" s="9" t="s">
        <v>504</v>
      </c>
      <c r="C971" s="4">
        <v>1</v>
      </c>
      <c r="D971" s="4" t="s">
        <v>46</v>
      </c>
      <c r="E971" s="6"/>
      <c r="F971" s="291"/>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row>
    <row r="972" spans="1:235" ht="15.95" customHeight="1" x14ac:dyDescent="0.2">
      <c r="A972" s="84"/>
      <c r="B972" s="41"/>
      <c r="C972" s="4"/>
      <c r="D972" s="42"/>
      <c r="E972" s="6"/>
      <c r="F972" s="291"/>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row>
    <row r="973" spans="1:235" ht="15.95" customHeight="1" x14ac:dyDescent="0.2">
      <c r="A973" s="84"/>
      <c r="B973" s="69" t="s">
        <v>993</v>
      </c>
      <c r="C973" s="4"/>
      <c r="D973" s="42"/>
      <c r="E973" s="6"/>
      <c r="F973" s="291"/>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row>
    <row r="974" spans="1:235" ht="15.95" customHeight="1" x14ac:dyDescent="0.2">
      <c r="A974" s="84" t="s">
        <v>32</v>
      </c>
      <c r="B974" s="9" t="s">
        <v>430</v>
      </c>
      <c r="C974" s="4">
        <v>1</v>
      </c>
      <c r="D974" s="4" t="s">
        <v>46</v>
      </c>
      <c r="E974" s="6"/>
      <c r="F974" s="291"/>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row>
    <row r="975" spans="1:235" ht="15.95" customHeight="1" x14ac:dyDescent="0.2">
      <c r="A975" s="84"/>
      <c r="B975" s="41"/>
      <c r="C975" s="4"/>
      <c r="D975" s="42"/>
      <c r="E975" s="6"/>
      <c r="F975" s="291"/>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row>
    <row r="976" spans="1:235" ht="15.95" customHeight="1" x14ac:dyDescent="0.2">
      <c r="A976" s="84"/>
      <c r="B976" s="69" t="s">
        <v>439</v>
      </c>
      <c r="C976" s="4"/>
      <c r="D976" s="4"/>
      <c r="E976" s="6"/>
      <c r="F976" s="291"/>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row>
    <row r="977" spans="1:235" ht="15.95" customHeight="1" x14ac:dyDescent="0.2">
      <c r="A977" s="84"/>
      <c r="B977" s="69" t="s">
        <v>994</v>
      </c>
      <c r="C977" s="4"/>
      <c r="D977" s="4"/>
      <c r="E977" s="6"/>
      <c r="F977" s="291"/>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row>
    <row r="978" spans="1:235" ht="15.95" customHeight="1" x14ac:dyDescent="0.2">
      <c r="A978" s="84" t="s">
        <v>33</v>
      </c>
      <c r="B978" s="47" t="s">
        <v>435</v>
      </c>
      <c r="C978" s="4">
        <v>1</v>
      </c>
      <c r="D978" s="4" t="s">
        <v>46</v>
      </c>
      <c r="E978" s="6"/>
      <c r="F978" s="291"/>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row>
    <row r="979" spans="1:235" ht="15.95" customHeight="1" x14ac:dyDescent="0.2">
      <c r="A979" s="84"/>
      <c r="B979" s="47"/>
      <c r="C979" s="4"/>
      <c r="D979" s="4"/>
      <c r="E979" s="6"/>
      <c r="F979" s="291"/>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row>
    <row r="980" spans="1:235" ht="15.95" customHeight="1" x14ac:dyDescent="0.2">
      <c r="A980" s="84" t="s">
        <v>34</v>
      </c>
      <c r="B980" s="47" t="s">
        <v>430</v>
      </c>
      <c r="C980" s="4">
        <v>1</v>
      </c>
      <c r="D980" s="4" t="s">
        <v>46</v>
      </c>
      <c r="E980" s="6"/>
      <c r="F980" s="291"/>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row>
    <row r="981" spans="1:235" ht="15.95" customHeight="1" x14ac:dyDescent="0.2">
      <c r="A981" s="84"/>
      <c r="B981" s="47"/>
      <c r="C981" s="47"/>
      <c r="D981" s="49"/>
      <c r="E981" s="6"/>
      <c r="F981" s="291"/>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row>
    <row r="982" spans="1:235" ht="15.95" customHeight="1" x14ac:dyDescent="0.2">
      <c r="A982" s="84"/>
      <c r="B982" s="72" t="s">
        <v>995</v>
      </c>
      <c r="C982" s="47"/>
      <c r="D982" s="49"/>
      <c r="E982" s="6"/>
      <c r="F982" s="291"/>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row>
    <row r="983" spans="1:235" ht="15.95" customHeight="1" x14ac:dyDescent="0.2">
      <c r="A983" s="84" t="s">
        <v>35</v>
      </c>
      <c r="B983" s="47" t="s">
        <v>436</v>
      </c>
      <c r="C983" s="47">
        <v>7</v>
      </c>
      <c r="D983" s="47" t="s">
        <v>46</v>
      </c>
      <c r="E983" s="6"/>
      <c r="F983" s="291"/>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row>
    <row r="984" spans="1:235" ht="15.95" customHeight="1" x14ac:dyDescent="0.2">
      <c r="A984" s="84"/>
      <c r="B984" s="104"/>
      <c r="C984" s="48"/>
      <c r="D984" s="48"/>
      <c r="E984" s="6"/>
      <c r="F984" s="291"/>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row>
    <row r="985" spans="1:235" ht="15.95" customHeight="1" x14ac:dyDescent="0.2">
      <c r="A985" s="84" t="s">
        <v>47</v>
      </c>
      <c r="B985" s="47" t="s">
        <v>138</v>
      </c>
      <c r="C985" s="48">
        <v>1</v>
      </c>
      <c r="D985" s="47" t="s">
        <v>62</v>
      </c>
      <c r="E985" s="6"/>
      <c r="F985" s="291"/>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row>
    <row r="986" spans="1:235" ht="15.95" customHeight="1" x14ac:dyDescent="0.2">
      <c r="A986" s="84"/>
      <c r="B986" s="47"/>
      <c r="C986" s="48"/>
      <c r="D986" s="47"/>
      <c r="E986" s="6"/>
      <c r="F986" s="291"/>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row>
    <row r="987" spans="1:235" ht="16.5" customHeight="1" x14ac:dyDescent="0.2">
      <c r="A987" s="84" t="s">
        <v>36</v>
      </c>
      <c r="B987" s="47" t="s">
        <v>996</v>
      </c>
      <c r="C987" s="48">
        <v>1</v>
      </c>
      <c r="D987" s="47" t="s">
        <v>40</v>
      </c>
      <c r="E987" s="6"/>
      <c r="F987" s="291"/>
    </row>
    <row r="988" spans="1:235" ht="15.95" customHeight="1" x14ac:dyDescent="0.2">
      <c r="A988" s="84"/>
      <c r="B988" s="7"/>
      <c r="C988" s="4"/>
      <c r="D988" s="4"/>
      <c r="E988" s="6"/>
      <c r="F988" s="290"/>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row>
    <row r="989" spans="1:235" ht="15.95" customHeight="1" x14ac:dyDescent="0.2">
      <c r="A989" s="106" t="s">
        <v>37</v>
      </c>
      <c r="B989" s="47" t="s">
        <v>997</v>
      </c>
      <c r="C989" s="47">
        <v>21</v>
      </c>
      <c r="D989" s="49" t="s">
        <v>45</v>
      </c>
      <c r="E989" s="46"/>
      <c r="F989" s="190"/>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row>
    <row r="990" spans="1:235" ht="15.95" customHeight="1" x14ac:dyDescent="0.2">
      <c r="A990" s="107"/>
      <c r="B990" s="48"/>
      <c r="C990" s="48"/>
      <c r="D990" s="48"/>
      <c r="E990" s="46"/>
      <c r="F990" s="291"/>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row>
    <row r="991" spans="1:235" ht="15.95" customHeight="1" x14ac:dyDescent="0.2">
      <c r="A991" s="106" t="s">
        <v>38</v>
      </c>
      <c r="B991" s="47" t="s">
        <v>998</v>
      </c>
      <c r="C991" s="48">
        <f>(4+3*2)+4.5+(4.2+4.2+5+5)+(2.4+2.4+2.2+2.2)</f>
        <v>42.099999999999994</v>
      </c>
      <c r="D991" s="49" t="s">
        <v>45</v>
      </c>
      <c r="E991" s="46"/>
      <c r="F991" s="291"/>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row>
    <row r="992" spans="1:235" ht="15.95" customHeight="1" x14ac:dyDescent="0.2">
      <c r="A992" s="106"/>
      <c r="B992" s="47"/>
      <c r="C992" s="48"/>
      <c r="D992" s="47"/>
      <c r="E992" s="46"/>
      <c r="F992" s="291"/>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row>
    <row r="993" spans="1:235" ht="15.95" customHeight="1" x14ac:dyDescent="0.2">
      <c r="A993" s="107" t="s">
        <v>39</v>
      </c>
      <c r="B993" s="48" t="s">
        <v>438</v>
      </c>
      <c r="C993" s="48">
        <v>1</v>
      </c>
      <c r="D993" s="47" t="s">
        <v>62</v>
      </c>
      <c r="E993" s="46"/>
      <c r="F993" s="291"/>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row>
    <row r="994" spans="1:235" ht="15.95" customHeight="1" x14ac:dyDescent="0.2">
      <c r="A994" s="107"/>
      <c r="B994" s="48"/>
      <c r="C994" s="48"/>
      <c r="D994" s="47"/>
      <c r="E994" s="46"/>
      <c r="F994" s="291"/>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row>
    <row r="995" spans="1:235" ht="15.95" customHeight="1" x14ac:dyDescent="0.2">
      <c r="A995" s="107" t="s">
        <v>48</v>
      </c>
      <c r="B995" s="47" t="s">
        <v>442</v>
      </c>
      <c r="C995" s="48">
        <v>1</v>
      </c>
      <c r="D995" s="49" t="s">
        <v>62</v>
      </c>
      <c r="E995" s="46"/>
      <c r="F995" s="291"/>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row>
    <row r="996" spans="1:235" ht="15.95" customHeight="1" x14ac:dyDescent="0.2">
      <c r="A996" s="107"/>
      <c r="B996" s="48"/>
      <c r="C996" s="48"/>
      <c r="D996" s="47"/>
      <c r="E996" s="46"/>
      <c r="F996" s="291"/>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row>
    <row r="997" spans="1:235" ht="15.95" customHeight="1" x14ac:dyDescent="0.2">
      <c r="A997" s="106" t="s">
        <v>49</v>
      </c>
      <c r="B997" s="47" t="s">
        <v>443</v>
      </c>
      <c r="C997" s="48">
        <v>8</v>
      </c>
      <c r="D997" s="49" t="s">
        <v>45</v>
      </c>
      <c r="E997" s="46"/>
      <c r="F997" s="291"/>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row>
    <row r="998" spans="1:235" ht="15.95" customHeight="1" x14ac:dyDescent="0.2">
      <c r="A998" s="106"/>
      <c r="B998" s="47"/>
      <c r="C998" s="48"/>
      <c r="D998" s="49"/>
      <c r="E998" s="46"/>
      <c r="F998" s="291"/>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row>
    <row r="999" spans="1:235" ht="15.95" customHeight="1" x14ac:dyDescent="0.2">
      <c r="A999" s="106" t="s">
        <v>51</v>
      </c>
      <c r="B999" s="47" t="s">
        <v>556</v>
      </c>
      <c r="C999" s="48">
        <v>1</v>
      </c>
      <c r="D999" s="47" t="s">
        <v>62</v>
      </c>
      <c r="E999" s="46"/>
      <c r="F999" s="291"/>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row>
    <row r="1000" spans="1:235" ht="15.95" customHeight="1" x14ac:dyDescent="0.2">
      <c r="A1000" s="106"/>
      <c r="B1000" s="47"/>
      <c r="C1000" s="48"/>
      <c r="D1000" s="47"/>
      <c r="E1000" s="46"/>
      <c r="F1000" s="291"/>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row>
    <row r="1001" spans="1:235" ht="15.95" customHeight="1" x14ac:dyDescent="0.2">
      <c r="A1001" s="107" t="s">
        <v>50</v>
      </c>
      <c r="B1001" s="48" t="s">
        <v>1097</v>
      </c>
      <c r="C1001" s="48">
        <v>1</v>
      </c>
      <c r="D1001" s="53" t="s">
        <v>62</v>
      </c>
      <c r="E1001" s="46"/>
      <c r="F1001" s="291" t="s">
        <v>1093</v>
      </c>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row>
    <row r="1002" spans="1:235" ht="15.95" customHeight="1" x14ac:dyDescent="0.2">
      <c r="A1002" s="107"/>
      <c r="B1002" s="48"/>
      <c r="C1002" s="48"/>
      <c r="D1002" s="47"/>
      <c r="E1002" s="46"/>
      <c r="F1002" s="291"/>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row>
    <row r="1003" spans="1:235" ht="15.95" customHeight="1" x14ac:dyDescent="0.2">
      <c r="A1003" s="107"/>
      <c r="B1003" s="124" t="s">
        <v>511</v>
      </c>
      <c r="C1003" s="48"/>
      <c r="D1003" s="47"/>
      <c r="E1003" s="46"/>
      <c r="F1003" s="291"/>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row>
    <row r="1004" spans="1:235" ht="15.95" customHeight="1" x14ac:dyDescent="0.2">
      <c r="A1004" s="106" t="s">
        <v>137</v>
      </c>
      <c r="B1004" s="47" t="s">
        <v>505</v>
      </c>
      <c r="C1004" s="47">
        <v>1</v>
      </c>
      <c r="D1004" s="47" t="s">
        <v>62</v>
      </c>
      <c r="E1004" s="46"/>
      <c r="F1004" s="291"/>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row>
    <row r="1005" spans="1:235" ht="15.95" customHeight="1" x14ac:dyDescent="0.2">
      <c r="A1005" s="107"/>
      <c r="B1005" s="48"/>
      <c r="C1005" s="48"/>
      <c r="D1005" s="47"/>
      <c r="E1005" s="46"/>
      <c r="F1005" s="292"/>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row>
    <row r="1006" spans="1:235" ht="15.95" customHeight="1" x14ac:dyDescent="0.2">
      <c r="A1006" s="84" t="s">
        <v>271</v>
      </c>
      <c r="B1006" s="4" t="s">
        <v>517</v>
      </c>
      <c r="C1006" s="4">
        <v>1</v>
      </c>
      <c r="D1006" s="9" t="s">
        <v>62</v>
      </c>
      <c r="E1006" s="6"/>
      <c r="F1006" s="291"/>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row>
    <row r="1007" spans="1:235" ht="15.95" customHeight="1" x14ac:dyDescent="0.2">
      <c r="A1007" s="84"/>
      <c r="B1007" s="42"/>
      <c r="C1007" s="4"/>
      <c r="D1007" s="9"/>
      <c r="E1007" s="6"/>
      <c r="F1007" s="291"/>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row>
    <row r="1008" spans="1:235" ht="15.95" customHeight="1" x14ac:dyDescent="0.2">
      <c r="A1008" s="84" t="s">
        <v>272</v>
      </c>
      <c r="B1008" s="4" t="s">
        <v>520</v>
      </c>
      <c r="C1008" s="4">
        <v>1</v>
      </c>
      <c r="D1008" s="9" t="s">
        <v>62</v>
      </c>
      <c r="E1008" s="6"/>
      <c r="F1008" s="291"/>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row>
    <row r="1009" spans="1:235" ht="15.95" customHeight="1" x14ac:dyDescent="0.2">
      <c r="A1009" s="84"/>
      <c r="B1009" s="42"/>
      <c r="C1009" s="4"/>
      <c r="D1009" s="9"/>
      <c r="E1009" s="6"/>
      <c r="F1009" s="291"/>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row>
    <row r="1010" spans="1:235" ht="15.95" customHeight="1" x14ac:dyDescent="0.2">
      <c r="A1010" s="84"/>
      <c r="B1010" s="42"/>
      <c r="C1010" s="4"/>
      <c r="D1010" s="9"/>
      <c r="E1010" s="6"/>
      <c r="F1010" s="291"/>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row>
    <row r="1011" spans="1:235" ht="15.95" customHeight="1" x14ac:dyDescent="0.2">
      <c r="A1011" s="84"/>
      <c r="B1011" s="42"/>
      <c r="C1011" s="4"/>
      <c r="D1011" s="9"/>
      <c r="E1011" s="6"/>
      <c r="F1011" s="291"/>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row>
    <row r="1012" spans="1:235" ht="15.95" customHeight="1" x14ac:dyDescent="0.2">
      <c r="A1012" s="84"/>
      <c r="B1012" s="42"/>
      <c r="C1012" s="4"/>
      <c r="D1012" s="9"/>
      <c r="E1012" s="6"/>
      <c r="F1012" s="291"/>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row>
    <row r="1013" spans="1:235" ht="15.95" customHeight="1" x14ac:dyDescent="0.2">
      <c r="A1013" s="84"/>
      <c r="B1013" s="42"/>
      <c r="C1013" s="4"/>
      <c r="D1013" s="9"/>
      <c r="E1013" s="6"/>
      <c r="F1013" s="291"/>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row>
    <row r="1014" spans="1:235" ht="15.95" customHeight="1" x14ac:dyDescent="0.2">
      <c r="A1014" s="84"/>
      <c r="B1014" s="42"/>
      <c r="C1014" s="4"/>
      <c r="D1014" s="9"/>
      <c r="E1014" s="6"/>
      <c r="F1014" s="291"/>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row>
    <row r="1015" spans="1:235" ht="15.95" customHeight="1" x14ac:dyDescent="0.2">
      <c r="A1015" s="84"/>
      <c r="B1015" s="42"/>
      <c r="C1015" s="4"/>
      <c r="D1015" s="9"/>
      <c r="E1015" s="6"/>
      <c r="F1015" s="291"/>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row>
    <row r="1016" spans="1:235" ht="15.95" customHeight="1" x14ac:dyDescent="0.2">
      <c r="A1016" s="84"/>
      <c r="B1016" s="42"/>
      <c r="C1016" s="4"/>
      <c r="D1016" s="9"/>
      <c r="E1016" s="6"/>
      <c r="F1016" s="291"/>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row>
    <row r="1017" spans="1:235" ht="15.95" customHeight="1" x14ac:dyDescent="0.2">
      <c r="A1017" s="84"/>
      <c r="B1017" s="42"/>
      <c r="C1017" s="4"/>
      <c r="D1017" s="9"/>
      <c r="E1017" s="6"/>
      <c r="F1017" s="291"/>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row>
    <row r="1018" spans="1:235" ht="15.95" customHeight="1" x14ac:dyDescent="0.2">
      <c r="A1018" s="344"/>
      <c r="B1018" s="370"/>
      <c r="C1018" s="39"/>
      <c r="D1018" s="54"/>
      <c r="E1018" s="40"/>
      <c r="F1018" s="327"/>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row>
    <row r="1019" spans="1:235" ht="17.100000000000001" customHeight="1" x14ac:dyDescent="0.2">
      <c r="A1019" s="340"/>
      <c r="B1019" s="341" t="str">
        <f>$B$60</f>
        <v>Page 2/</v>
      </c>
      <c r="C1019" s="342">
        <f>C960+1</f>
        <v>17</v>
      </c>
      <c r="D1019" s="341"/>
      <c r="E1019" s="343" t="s">
        <v>730</v>
      </c>
      <c r="F1019" s="7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row>
    <row r="1020" spans="1:235" ht="29.25" customHeight="1" x14ac:dyDescent="0.35">
      <c r="A1020" s="78" t="str">
        <f>A1</f>
        <v>The Almonry, High Street, Battle</v>
      </c>
      <c r="B1020" s="156"/>
      <c r="C1020" s="68"/>
      <c r="D1020" s="68"/>
      <c r="E1020" s="68"/>
      <c r="F1020" s="184"/>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row>
    <row r="1021" spans="1:235" ht="29.25" customHeight="1" x14ac:dyDescent="0.35">
      <c r="A1021" s="79" t="str">
        <f>A2</f>
        <v>Tender Pricing Schedule</v>
      </c>
      <c r="B1021" s="296"/>
      <c r="C1021" s="58"/>
      <c r="D1021" s="58"/>
      <c r="E1021" s="58"/>
      <c r="F1021" s="185"/>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row>
    <row r="1022" spans="1:235" ht="9.75" customHeight="1" x14ac:dyDescent="0.25">
      <c r="A1022" s="80"/>
      <c r="B1022" s="22"/>
      <c r="C1022" s="22"/>
      <c r="D1022" s="22"/>
      <c r="E1022" s="22"/>
      <c r="F1022" s="18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row>
    <row r="1023" spans="1:235" ht="16.5" customHeight="1" x14ac:dyDescent="0.25">
      <c r="A1023" s="81" t="str">
        <f>A4</f>
        <v>GROUP ELEMENT 2: Superstructure</v>
      </c>
      <c r="B1023" s="356"/>
      <c r="C1023" s="24"/>
      <c r="D1023" s="24"/>
      <c r="E1023" s="24"/>
      <c r="F1023" s="187"/>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row>
    <row r="1024" spans="1:235" ht="15" customHeight="1" x14ac:dyDescent="0.2">
      <c r="A1024" s="354" t="s">
        <v>1</v>
      </c>
      <c r="B1024" s="334" t="s">
        <v>23</v>
      </c>
      <c r="C1024" s="336" t="s">
        <v>24</v>
      </c>
      <c r="D1024" s="336" t="s">
        <v>25</v>
      </c>
      <c r="E1024" s="336" t="s">
        <v>26</v>
      </c>
      <c r="F1024" s="337"/>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row>
    <row r="1025" spans="1:235" ht="8.1" customHeight="1" x14ac:dyDescent="0.2">
      <c r="A1025" s="83"/>
      <c r="B1025" s="70"/>
      <c r="C1025" s="71"/>
      <c r="D1025" s="71"/>
      <c r="E1025" s="71"/>
      <c r="F1025" s="330"/>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row>
    <row r="1026" spans="1:235" ht="15.95" customHeight="1" x14ac:dyDescent="0.2">
      <c r="A1026" s="84"/>
      <c r="B1026" s="52"/>
      <c r="C1026" s="4"/>
      <c r="D1026" s="4"/>
      <c r="E1026" s="6"/>
      <c r="F1026" s="290"/>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row>
    <row r="1027" spans="1:235" ht="15.95" customHeight="1" x14ac:dyDescent="0.2">
      <c r="A1027" s="84"/>
      <c r="B1027" s="7"/>
      <c r="C1027" s="4"/>
      <c r="D1027" s="4"/>
      <c r="E1027" s="6"/>
      <c r="F1027" s="290"/>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row>
    <row r="1028" spans="1:235" ht="15.95" customHeight="1" x14ac:dyDescent="0.2">
      <c r="A1028" s="116"/>
      <c r="B1028" s="47" t="s">
        <v>673</v>
      </c>
      <c r="C1028" s="47"/>
      <c r="D1028" s="49"/>
      <c r="E1028" s="46"/>
      <c r="F1028" s="190"/>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row>
    <row r="1029" spans="1:235" ht="15.95" customHeight="1" x14ac:dyDescent="0.2">
      <c r="A1029" s="107"/>
      <c r="B1029" s="48"/>
      <c r="C1029" s="48"/>
      <c r="D1029" s="48"/>
      <c r="E1029" s="46"/>
      <c r="F1029" s="291"/>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row>
    <row r="1030" spans="1:235" ht="15.95" customHeight="1" x14ac:dyDescent="0.2">
      <c r="A1030" s="116"/>
      <c r="B1030" s="48" t="s">
        <v>674</v>
      </c>
      <c r="C1030" s="48"/>
      <c r="D1030" s="49"/>
      <c r="E1030" s="46"/>
      <c r="F1030" s="291"/>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row>
    <row r="1031" spans="1:235" ht="15.95" customHeight="1" x14ac:dyDescent="0.2">
      <c r="A1031" s="106"/>
      <c r="B1031" s="47"/>
      <c r="C1031" s="48"/>
      <c r="D1031" s="47"/>
      <c r="E1031" s="46"/>
      <c r="F1031" s="291"/>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row>
    <row r="1032" spans="1:235" ht="15.95" customHeight="1" x14ac:dyDescent="0.2">
      <c r="A1032" s="107"/>
      <c r="B1032" s="47" t="s">
        <v>675</v>
      </c>
      <c r="C1032" s="48"/>
      <c r="D1032" s="47"/>
      <c r="E1032" s="46"/>
      <c r="F1032" s="291"/>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row>
    <row r="1033" spans="1:235" ht="15.95" customHeight="1" x14ac:dyDescent="0.2">
      <c r="A1033" s="107"/>
      <c r="B1033" s="48"/>
      <c r="C1033" s="48"/>
      <c r="D1033" s="47"/>
      <c r="E1033" s="46"/>
      <c r="F1033" s="291"/>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row>
    <row r="1034" spans="1:235" ht="15.95" customHeight="1" x14ac:dyDescent="0.2">
      <c r="A1034" s="107"/>
      <c r="B1034" s="48" t="s">
        <v>676</v>
      </c>
      <c r="C1034" s="48"/>
      <c r="D1034" s="49"/>
      <c r="E1034" s="46"/>
      <c r="F1034" s="291"/>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row>
    <row r="1035" spans="1:235" ht="15.95" customHeight="1" x14ac:dyDescent="0.2">
      <c r="A1035" s="107"/>
      <c r="B1035" s="47"/>
      <c r="C1035" s="48"/>
      <c r="D1035" s="47"/>
      <c r="E1035" s="46"/>
      <c r="F1035" s="291"/>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row>
    <row r="1036" spans="1:235" ht="15.95" customHeight="1" x14ac:dyDescent="0.2">
      <c r="A1036" s="106"/>
      <c r="B1036" s="47" t="s">
        <v>677</v>
      </c>
      <c r="C1036" s="48"/>
      <c r="D1036" s="49"/>
      <c r="E1036" s="46"/>
      <c r="F1036" s="291"/>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row>
    <row r="1037" spans="1:235" ht="15.95" customHeight="1" x14ac:dyDescent="0.2">
      <c r="A1037" s="106"/>
      <c r="B1037" s="48"/>
      <c r="C1037" s="48"/>
      <c r="D1037" s="47"/>
      <c r="E1037" s="46"/>
      <c r="F1037" s="291"/>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row>
    <row r="1038" spans="1:235" ht="15.95" customHeight="1" x14ac:dyDescent="0.2">
      <c r="A1038" s="107"/>
      <c r="B1038" s="48" t="s">
        <v>678</v>
      </c>
      <c r="C1038" s="48"/>
      <c r="D1038" s="53"/>
      <c r="E1038" s="46"/>
      <c r="F1038" s="291"/>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row>
    <row r="1039" spans="1:235" ht="15.95" customHeight="1" x14ac:dyDescent="0.2">
      <c r="A1039" s="107"/>
      <c r="B1039" s="47"/>
      <c r="C1039" s="48"/>
      <c r="D1039" s="47"/>
      <c r="E1039" s="46"/>
      <c r="F1039" s="291"/>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row>
    <row r="1040" spans="1:235" ht="15.95" customHeight="1" x14ac:dyDescent="0.2">
      <c r="A1040" s="107"/>
      <c r="B1040" s="47" t="s">
        <v>679</v>
      </c>
      <c r="C1040" s="48"/>
      <c r="D1040" s="47"/>
      <c r="E1040" s="46"/>
      <c r="F1040" s="291"/>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row>
    <row r="1041" spans="1:235" ht="15.95" customHeight="1" x14ac:dyDescent="0.2">
      <c r="A1041" s="106"/>
      <c r="B1041" s="48"/>
      <c r="C1041" s="48"/>
      <c r="D1041" s="47"/>
      <c r="E1041" s="46"/>
      <c r="F1041" s="291"/>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row>
    <row r="1042" spans="1:235" ht="15.95" customHeight="1" x14ac:dyDescent="0.2">
      <c r="A1042" s="107"/>
      <c r="B1042" s="48" t="s">
        <v>680</v>
      </c>
      <c r="C1042" s="48"/>
      <c r="D1042" s="47"/>
      <c r="E1042" s="46"/>
      <c r="F1042" s="292"/>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row>
    <row r="1043" spans="1:235" ht="15.95" customHeight="1" x14ac:dyDescent="0.2">
      <c r="A1043" s="84"/>
      <c r="B1043" s="47"/>
      <c r="C1043" s="4"/>
      <c r="D1043" s="9"/>
      <c r="E1043" s="6"/>
      <c r="F1043" s="291"/>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row>
    <row r="1044" spans="1:235" ht="15.95" customHeight="1" x14ac:dyDescent="0.2">
      <c r="A1044" s="84"/>
      <c r="B1044" s="47" t="s">
        <v>681</v>
      </c>
      <c r="C1044" s="4"/>
      <c r="D1044" s="9"/>
      <c r="E1044" s="6"/>
      <c r="F1044" s="291"/>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row>
    <row r="1045" spans="1:235" ht="15.95" customHeight="1" x14ac:dyDescent="0.2">
      <c r="A1045" s="84"/>
      <c r="B1045" s="48"/>
      <c r="C1045" s="4"/>
      <c r="D1045" s="9"/>
      <c r="E1045" s="6"/>
      <c r="F1045" s="291"/>
      <c r="G1045" s="16"/>
      <c r="H1045" s="16"/>
      <c r="I1045" s="16"/>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row>
    <row r="1046" spans="1:235" ht="15.95" customHeight="1" x14ac:dyDescent="0.2">
      <c r="A1046" s="84"/>
      <c r="B1046" s="48" t="s">
        <v>682</v>
      </c>
      <c r="C1046" s="4"/>
      <c r="D1046" s="9"/>
      <c r="E1046" s="6"/>
      <c r="F1046" s="291"/>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row>
    <row r="1047" spans="1:235" ht="15.95" customHeight="1" x14ac:dyDescent="0.2">
      <c r="A1047" s="84"/>
      <c r="B1047" s="47"/>
      <c r="C1047" s="4"/>
      <c r="D1047" s="9"/>
      <c r="E1047" s="6"/>
      <c r="F1047" s="291"/>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row>
    <row r="1048" spans="1:235" ht="15.95" customHeight="1" x14ac:dyDescent="0.2">
      <c r="A1048" s="84"/>
      <c r="B1048" s="47" t="s">
        <v>683</v>
      </c>
      <c r="C1048" s="4"/>
      <c r="D1048" s="9"/>
      <c r="E1048" s="6"/>
      <c r="F1048" s="291"/>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row>
    <row r="1049" spans="1:235" ht="15.95" customHeight="1" x14ac:dyDescent="0.2">
      <c r="A1049" s="84"/>
      <c r="B1049" s="48"/>
      <c r="C1049" s="4"/>
      <c r="D1049" s="9"/>
      <c r="E1049" s="6"/>
      <c r="F1049" s="291"/>
      <c r="G1049" s="16"/>
      <c r="H1049" s="16"/>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row>
    <row r="1050" spans="1:235" ht="15.95" customHeight="1" x14ac:dyDescent="0.2">
      <c r="A1050" s="84"/>
      <c r="B1050" s="48" t="s">
        <v>684</v>
      </c>
      <c r="C1050" s="4"/>
      <c r="D1050" s="9"/>
      <c r="E1050" s="6"/>
      <c r="F1050" s="291"/>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row>
    <row r="1051" spans="1:235" ht="15.95" customHeight="1" x14ac:dyDescent="0.2">
      <c r="A1051" s="84"/>
      <c r="B1051" s="47"/>
      <c r="C1051" s="4"/>
      <c r="D1051" s="9"/>
      <c r="E1051" s="6"/>
      <c r="F1051" s="291"/>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row>
    <row r="1052" spans="1:235" ht="15.95" customHeight="1" x14ac:dyDescent="0.2">
      <c r="A1052" s="84"/>
      <c r="B1052" s="47" t="s">
        <v>685</v>
      </c>
      <c r="C1052" s="4"/>
      <c r="D1052" s="9"/>
      <c r="E1052" s="6"/>
      <c r="F1052" s="291"/>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row>
    <row r="1053" spans="1:235" ht="15.95" customHeight="1" x14ac:dyDescent="0.2">
      <c r="A1053" s="84"/>
      <c r="B1053" s="48"/>
      <c r="C1053" s="4"/>
      <c r="D1053" s="9"/>
      <c r="E1053" s="6"/>
      <c r="F1053" s="291"/>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row>
    <row r="1054" spans="1:235" ht="15.95" customHeight="1" x14ac:dyDescent="0.2">
      <c r="A1054" s="84"/>
      <c r="B1054" s="48" t="s">
        <v>1066</v>
      </c>
      <c r="C1054" s="4"/>
      <c r="D1054" s="9"/>
      <c r="E1054" s="6"/>
      <c r="F1054" s="291"/>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row>
    <row r="1055" spans="1:235" ht="15.95" customHeight="1" x14ac:dyDescent="0.2">
      <c r="A1055" s="84"/>
      <c r="B1055" s="47"/>
      <c r="C1055" s="4"/>
      <c r="D1055" s="9"/>
      <c r="E1055" s="6"/>
      <c r="F1055" s="291"/>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row>
    <row r="1056" spans="1:235" ht="15.95" customHeight="1" x14ac:dyDescent="0.2">
      <c r="A1056" s="84"/>
      <c r="B1056" s="47" t="s">
        <v>1067</v>
      </c>
      <c r="C1056" s="4"/>
      <c r="D1056" s="9"/>
      <c r="E1056" s="6"/>
      <c r="F1056" s="291"/>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row>
    <row r="1057" spans="1:235" ht="15.95" customHeight="1" x14ac:dyDescent="0.2">
      <c r="A1057" s="84"/>
      <c r="B1057" s="48"/>
      <c r="C1057" s="4"/>
      <c r="D1057" s="9"/>
      <c r="E1057" s="6"/>
      <c r="F1057" s="291"/>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row>
    <row r="1058" spans="1:235" ht="15.95" customHeight="1" x14ac:dyDescent="0.2">
      <c r="A1058" s="84"/>
      <c r="B1058" s="48" t="s">
        <v>1068</v>
      </c>
      <c r="C1058" s="4"/>
      <c r="D1058" s="9"/>
      <c r="E1058" s="6"/>
      <c r="F1058" s="291"/>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row>
    <row r="1059" spans="1:235" ht="15.95" customHeight="1" x14ac:dyDescent="0.2">
      <c r="A1059" s="84"/>
      <c r="B1059" s="47"/>
      <c r="C1059" s="4"/>
      <c r="D1059" s="9"/>
      <c r="E1059" s="6"/>
      <c r="F1059" s="291"/>
      <c r="G1059" s="16"/>
      <c r="H1059" s="16"/>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row>
    <row r="1060" spans="1:235" ht="15.95" customHeight="1" x14ac:dyDescent="0.2">
      <c r="A1060" s="84"/>
      <c r="B1060" s="47" t="s">
        <v>1069</v>
      </c>
      <c r="C1060" s="4"/>
      <c r="D1060" s="9"/>
      <c r="E1060" s="6"/>
      <c r="F1060" s="291"/>
      <c r="G1060" s="16"/>
      <c r="H1060" s="16"/>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row>
    <row r="1061" spans="1:235" ht="15.95" customHeight="1" x14ac:dyDescent="0.2">
      <c r="A1061" s="84"/>
      <c r="B1061" s="48"/>
      <c r="C1061" s="4"/>
      <c r="D1061" s="9"/>
      <c r="E1061" s="6"/>
      <c r="F1061" s="291"/>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row>
    <row r="1062" spans="1:235" ht="15.95" customHeight="1" x14ac:dyDescent="0.2">
      <c r="A1062" s="84"/>
      <c r="B1062" s="42"/>
      <c r="C1062" s="4"/>
      <c r="D1062" s="9"/>
      <c r="E1062" s="6"/>
      <c r="F1062" s="291"/>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row>
    <row r="1063" spans="1:235" ht="15.95" customHeight="1" x14ac:dyDescent="0.2">
      <c r="A1063" s="84"/>
      <c r="B1063" s="42"/>
      <c r="C1063" s="4"/>
      <c r="D1063" s="9"/>
      <c r="E1063" s="6"/>
      <c r="F1063" s="291"/>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row>
    <row r="1064" spans="1:235" ht="16.5" customHeight="1" x14ac:dyDescent="0.2">
      <c r="A1064" s="84"/>
      <c r="B1064" s="42"/>
      <c r="C1064" s="4"/>
      <c r="D1064" s="9"/>
      <c r="E1064" s="6"/>
      <c r="F1064" s="291"/>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row>
    <row r="1065" spans="1:235" ht="15.95" customHeight="1" x14ac:dyDescent="0.2">
      <c r="A1065" s="84"/>
      <c r="B1065" s="42"/>
      <c r="C1065" s="4"/>
      <c r="D1065" s="9"/>
      <c r="E1065" s="6"/>
      <c r="F1065" s="291"/>
      <c r="G1065" s="16"/>
      <c r="H1065" s="16"/>
      <c r="I1065" s="16"/>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row>
    <row r="1066" spans="1:235" ht="15.95" customHeight="1" x14ac:dyDescent="0.2">
      <c r="A1066" s="84"/>
      <c r="B1066" s="42"/>
      <c r="C1066" s="4"/>
      <c r="D1066" s="9"/>
      <c r="E1066" s="6"/>
      <c r="F1066" s="291"/>
      <c r="G1066" s="16"/>
      <c r="H1066" s="16"/>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row>
    <row r="1067" spans="1:235" ht="15.95" customHeight="1" x14ac:dyDescent="0.2">
      <c r="A1067" s="84"/>
      <c r="B1067" s="42"/>
      <c r="C1067" s="4"/>
      <c r="D1067" s="9"/>
      <c r="E1067" s="6"/>
      <c r="F1067" s="291"/>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row>
    <row r="1068" spans="1:235" ht="15.95" customHeight="1" x14ac:dyDescent="0.2">
      <c r="A1068" s="84"/>
      <c r="B1068" s="4"/>
      <c r="C1068" s="4"/>
      <c r="D1068" s="4"/>
      <c r="E1068" s="6"/>
      <c r="F1068" s="290"/>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row>
    <row r="1069" spans="1:235" ht="15.95" customHeight="1" x14ac:dyDescent="0.2">
      <c r="A1069" s="84"/>
      <c r="B1069" s="4"/>
      <c r="C1069" s="4"/>
      <c r="D1069" s="4"/>
      <c r="E1069" s="6"/>
      <c r="F1069" s="290"/>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row>
    <row r="1070" spans="1:235" ht="15.95" customHeight="1" x14ac:dyDescent="0.2">
      <c r="A1070" s="84"/>
      <c r="B1070" s="4"/>
      <c r="C1070" s="4"/>
      <c r="D1070" s="4"/>
      <c r="E1070" s="6"/>
      <c r="F1070" s="290"/>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row>
    <row r="1071" spans="1:235" ht="15.95" customHeight="1" x14ac:dyDescent="0.2">
      <c r="A1071" s="84"/>
      <c r="B1071" s="4"/>
      <c r="C1071" s="4"/>
      <c r="D1071" s="4"/>
      <c r="E1071" s="6"/>
      <c r="F1071" s="290"/>
      <c r="G1071" s="16"/>
      <c r="H1071" s="16"/>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row>
    <row r="1072" spans="1:235" ht="15.95" customHeight="1" x14ac:dyDescent="0.2">
      <c r="A1072" s="84"/>
      <c r="B1072" s="4"/>
      <c r="C1072" s="4"/>
      <c r="D1072" s="4"/>
      <c r="E1072" s="6"/>
      <c r="F1072" s="290"/>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row>
    <row r="1073" spans="1:235" ht="15.95" customHeight="1" x14ac:dyDescent="0.2">
      <c r="A1073" s="84"/>
      <c r="B1073" s="4"/>
      <c r="C1073" s="4"/>
      <c r="D1073" s="4"/>
      <c r="E1073" s="6"/>
      <c r="F1073" s="290"/>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row>
    <row r="1074" spans="1:235" ht="15.95" customHeight="1" x14ac:dyDescent="0.2">
      <c r="A1074" s="84"/>
      <c r="B1074" s="4"/>
      <c r="C1074" s="4"/>
      <c r="D1074" s="4"/>
      <c r="E1074" s="6"/>
      <c r="F1074" s="290"/>
      <c r="G1074" s="16"/>
      <c r="H1074" s="16"/>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row>
    <row r="1075" spans="1:235" ht="15.95" customHeight="1" x14ac:dyDescent="0.2">
      <c r="A1075" s="84"/>
      <c r="B1075" s="4"/>
      <c r="C1075" s="4"/>
      <c r="D1075" s="4"/>
      <c r="E1075" s="6"/>
      <c r="F1075" s="290"/>
      <c r="G1075" s="16"/>
      <c r="H1075" s="16"/>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row>
    <row r="1076" spans="1:235" ht="15.95" customHeight="1" x14ac:dyDescent="0.2">
      <c r="A1076" s="84"/>
      <c r="B1076" s="4"/>
      <c r="C1076" s="4"/>
      <c r="D1076" s="4"/>
      <c r="E1076" s="6"/>
      <c r="F1076" s="290"/>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row>
    <row r="1077" spans="1:235" ht="15.95" customHeight="1" x14ac:dyDescent="0.2">
      <c r="A1077" s="84"/>
      <c r="B1077" s="4"/>
      <c r="C1077" s="4"/>
      <c r="D1077" s="4"/>
      <c r="E1077" s="6"/>
      <c r="F1077" s="290"/>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row>
    <row r="1078" spans="1:235" ht="16.5" customHeight="1" x14ac:dyDescent="0.2">
      <c r="A1078" s="344"/>
      <c r="B1078" s="39"/>
      <c r="C1078" s="39"/>
      <c r="D1078" s="39"/>
      <c r="E1078" s="39"/>
      <c r="F1078" s="293"/>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row>
    <row r="1079" spans="1:235" ht="17.100000000000001" customHeight="1" x14ac:dyDescent="0.2">
      <c r="A1079" s="340"/>
      <c r="B1079" s="341"/>
      <c r="C1079" s="342"/>
      <c r="D1079" s="341"/>
      <c r="E1079" s="374" t="s">
        <v>731</v>
      </c>
      <c r="F1079" s="76"/>
      <c r="G1079" s="16"/>
      <c r="H1079" s="16"/>
      <c r="I1079" s="16"/>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row>
    <row r="1080" spans="1:235" ht="12.75" customHeight="1" x14ac:dyDescent="0.2">
      <c r="A1080" s="375"/>
      <c r="B1080" s="376"/>
      <c r="C1080" s="376"/>
      <c r="D1080" s="376"/>
      <c r="E1080" s="376"/>
      <c r="F1080" s="377"/>
    </row>
  </sheetData>
  <phoneticPr fontId="52" type="noConversion"/>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5" manualBreakCount="5">
    <brk id="299" max="5" man="1"/>
    <brk id="359" max="5" man="1"/>
    <brk id="539" max="5" man="1"/>
    <brk id="719" max="5" man="1"/>
    <brk id="900"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HV299"/>
  <sheetViews>
    <sheetView workbookViewId="0"/>
  </sheetViews>
  <sheetFormatPr defaultColWidth="6.59765625" defaultRowHeight="12.75" customHeight="1" x14ac:dyDescent="0.2"/>
  <cols>
    <col min="1" max="1" width="3.5" style="12" customWidth="1"/>
    <col min="2" max="2" width="60.19921875" style="12" customWidth="1"/>
    <col min="3" max="3" width="7.5" style="12" customWidth="1"/>
    <col min="4" max="4" width="4.296875" style="12" customWidth="1"/>
    <col min="5" max="5" width="6.796875" style="12" customWidth="1"/>
    <col min="6" max="6" width="8.8984375" style="12" customWidth="1"/>
    <col min="7" max="230" width="6.59765625" style="12" customWidth="1"/>
  </cols>
  <sheetData>
    <row r="1" spans="1:230" ht="27" customHeight="1" x14ac:dyDescent="0.35">
      <c r="A1" s="78" t="str">
        <f>'General Summary'!A1</f>
        <v>The Almonry, High Street, Battle</v>
      </c>
      <c r="B1" s="68"/>
      <c r="C1" s="68"/>
      <c r="D1" s="68"/>
      <c r="E1" s="68"/>
      <c r="F1" s="184"/>
    </row>
    <row r="2" spans="1:230" ht="27" customHeight="1" x14ac:dyDescent="0.35">
      <c r="A2" s="79" t="str">
        <f>'General Summary'!A2</f>
        <v>Tender Pricing Schedule</v>
      </c>
      <c r="B2" s="58"/>
      <c r="C2" s="58"/>
      <c r="D2" s="58"/>
      <c r="E2" s="58"/>
      <c r="F2" s="185"/>
    </row>
    <row r="3" spans="1:230"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row>
    <row r="4" spans="1:230" ht="16.5" customHeight="1" x14ac:dyDescent="0.25">
      <c r="A4" s="81" t="s">
        <v>52</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row>
    <row r="5" spans="1:230"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row>
    <row r="6" spans="1:230" ht="8.1" customHeight="1" x14ac:dyDescent="0.2">
      <c r="A6" s="97"/>
      <c r="B6" s="70"/>
      <c r="C6" s="71"/>
      <c r="D6" s="71"/>
      <c r="E6" s="71"/>
      <c r="F6" s="330"/>
    </row>
    <row r="7" spans="1:230" ht="15.95" customHeight="1" x14ac:dyDescent="0.2">
      <c r="A7" s="84"/>
      <c r="B7" s="65" t="s">
        <v>13</v>
      </c>
      <c r="C7" s="4"/>
      <c r="D7" s="4"/>
      <c r="E7" s="6"/>
      <c r="F7" s="290"/>
    </row>
    <row r="8" spans="1:230" ht="15.95" customHeight="1" x14ac:dyDescent="0.2">
      <c r="A8" s="84"/>
      <c r="B8" s="66"/>
      <c r="C8" s="4"/>
      <c r="D8" s="4"/>
      <c r="E8" s="6"/>
      <c r="F8" s="290"/>
    </row>
    <row r="9" spans="1:230" ht="15.95" customHeight="1" x14ac:dyDescent="0.2">
      <c r="A9" s="107"/>
      <c r="B9" s="124" t="s">
        <v>686</v>
      </c>
      <c r="C9" s="48"/>
      <c r="D9" s="48"/>
      <c r="E9" s="46"/>
      <c r="F9" s="291"/>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row>
    <row r="10" spans="1:230" ht="15.95" customHeight="1" x14ac:dyDescent="0.2">
      <c r="A10" s="107" t="s">
        <v>28</v>
      </c>
      <c r="B10" s="48" t="s">
        <v>505</v>
      </c>
      <c r="C10" s="48">
        <v>1</v>
      </c>
      <c r="D10" s="48" t="s">
        <v>62</v>
      </c>
      <c r="E10" s="4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row>
    <row r="11" spans="1:230" ht="15.95" customHeight="1" x14ac:dyDescent="0.2">
      <c r="A11" s="107"/>
      <c r="B11" s="48"/>
      <c r="C11" s="48"/>
      <c r="D11" s="48"/>
      <c r="E11" s="46"/>
      <c r="F11" s="291"/>
    </row>
    <row r="12" spans="1:230" ht="15.95" customHeight="1" x14ac:dyDescent="0.2">
      <c r="A12" s="115"/>
      <c r="B12" s="72" t="s">
        <v>927</v>
      </c>
      <c r="C12" s="48"/>
      <c r="D12" s="53"/>
      <c r="E12" s="46"/>
      <c r="F12" s="291"/>
    </row>
    <row r="13" spans="1:230" ht="15.95" customHeight="1" x14ac:dyDescent="0.2">
      <c r="A13" s="107" t="s">
        <v>30</v>
      </c>
      <c r="B13" s="48" t="s">
        <v>505</v>
      </c>
      <c r="C13" s="48">
        <v>1</v>
      </c>
      <c r="D13" s="48" t="s">
        <v>62</v>
      </c>
      <c r="E13" s="46"/>
      <c r="F13" s="291"/>
    </row>
    <row r="14" spans="1:230" ht="15.95" customHeight="1" x14ac:dyDescent="0.2">
      <c r="A14" s="107"/>
      <c r="B14" s="48"/>
      <c r="C14" s="48"/>
      <c r="D14" s="48"/>
      <c r="E14" s="46"/>
      <c r="F14" s="291"/>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row>
    <row r="15" spans="1:230" ht="15.95" customHeight="1" x14ac:dyDescent="0.2">
      <c r="A15" s="106" t="s">
        <v>32</v>
      </c>
      <c r="B15" s="47" t="s">
        <v>571</v>
      </c>
      <c r="C15" s="48">
        <v>1</v>
      </c>
      <c r="D15" s="48" t="s">
        <v>62</v>
      </c>
      <c r="E15" s="46"/>
      <c r="F15" s="291"/>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row>
    <row r="16" spans="1:230" ht="15.95" customHeight="1" x14ac:dyDescent="0.2">
      <c r="A16" s="106"/>
      <c r="B16" s="47"/>
      <c r="C16" s="48"/>
      <c r="D16" s="48"/>
      <c r="E16" s="46"/>
      <c r="F16" s="291"/>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row>
    <row r="17" spans="1:230" ht="15.95" customHeight="1" x14ac:dyDescent="0.2">
      <c r="A17" s="107" t="s">
        <v>33</v>
      </c>
      <c r="B17" s="47" t="s">
        <v>586</v>
      </c>
      <c r="C17" s="48">
        <v>1</v>
      </c>
      <c r="D17" s="48" t="s">
        <v>62</v>
      </c>
      <c r="E17" s="4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row>
    <row r="18" spans="1:230" ht="15.95" customHeight="1" x14ac:dyDescent="0.2">
      <c r="A18" s="116"/>
      <c r="B18" s="47"/>
      <c r="C18" s="48"/>
      <c r="D18" s="47"/>
      <c r="E18" s="46"/>
      <c r="F18" s="291"/>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row>
    <row r="19" spans="1:230" ht="15.95" customHeight="1" x14ac:dyDescent="0.2">
      <c r="A19" s="116"/>
      <c r="B19" s="124" t="s">
        <v>516</v>
      </c>
      <c r="C19" s="48"/>
      <c r="D19" s="47"/>
      <c r="E19" s="4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row>
    <row r="20" spans="1:230" ht="15.95" customHeight="1" x14ac:dyDescent="0.2">
      <c r="A20" s="106" t="s">
        <v>34</v>
      </c>
      <c r="B20" s="48" t="s">
        <v>505</v>
      </c>
      <c r="C20" s="48">
        <v>1</v>
      </c>
      <c r="D20" s="48" t="s">
        <v>62</v>
      </c>
      <c r="E20" s="4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row>
    <row r="21" spans="1:230" ht="15.95" customHeight="1" x14ac:dyDescent="0.2">
      <c r="A21" s="106"/>
      <c r="B21" s="48"/>
      <c r="C21" s="48"/>
      <c r="D21" s="48"/>
      <c r="E21" s="4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row>
    <row r="22" spans="1:230" ht="15.95" customHeight="1" x14ac:dyDescent="0.2">
      <c r="A22" s="106" t="s">
        <v>35</v>
      </c>
      <c r="B22" s="47" t="s">
        <v>515</v>
      </c>
      <c r="C22" s="48">
        <v>1</v>
      </c>
      <c r="D22" s="48" t="s">
        <v>62</v>
      </c>
      <c r="E22" s="46"/>
      <c r="F22" s="291"/>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row>
    <row r="23" spans="1:230" ht="15.95" customHeight="1" x14ac:dyDescent="0.2">
      <c r="A23" s="106"/>
      <c r="B23" s="47"/>
      <c r="C23" s="48"/>
      <c r="D23" s="48"/>
      <c r="E23" s="46"/>
      <c r="F23" s="291"/>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row>
    <row r="24" spans="1:230" ht="15.95" customHeight="1" x14ac:dyDescent="0.2">
      <c r="A24" s="106" t="s">
        <v>47</v>
      </c>
      <c r="B24" s="47" t="s">
        <v>552</v>
      </c>
      <c r="C24" s="48">
        <v>1</v>
      </c>
      <c r="D24" s="48" t="s">
        <v>62</v>
      </c>
      <c r="E24" s="46"/>
      <c r="F24" s="291"/>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row>
    <row r="25" spans="1:230" ht="15.95" customHeight="1" x14ac:dyDescent="0.2">
      <c r="A25" s="107"/>
      <c r="B25" s="48"/>
      <c r="C25" s="48"/>
      <c r="D25" s="48"/>
      <c r="E25" s="4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row>
    <row r="26" spans="1:230" ht="15.95" customHeight="1" x14ac:dyDescent="0.2">
      <c r="A26" s="116"/>
      <c r="B26" s="124" t="s">
        <v>513</v>
      </c>
      <c r="C26" s="48"/>
      <c r="D26" s="47"/>
      <c r="E26" s="46"/>
      <c r="F26" s="291"/>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row>
    <row r="27" spans="1:230" ht="15.95" customHeight="1" x14ac:dyDescent="0.2">
      <c r="A27" s="107" t="s">
        <v>36</v>
      </c>
      <c r="B27" s="48" t="s">
        <v>505</v>
      </c>
      <c r="C27" s="48">
        <v>1</v>
      </c>
      <c r="D27" s="48" t="s">
        <v>62</v>
      </c>
      <c r="E27" s="46"/>
      <c r="F27" s="291"/>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row>
    <row r="28" spans="1:230" ht="15.95" customHeight="1" x14ac:dyDescent="0.2">
      <c r="A28" s="107"/>
      <c r="B28" s="56"/>
      <c r="C28" s="48"/>
      <c r="D28" s="48"/>
      <c r="E28" s="46"/>
      <c r="F28" s="291"/>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row>
    <row r="29" spans="1:230" ht="15.95" customHeight="1" x14ac:dyDescent="0.2">
      <c r="A29" s="128" t="s">
        <v>37</v>
      </c>
      <c r="B29" s="39" t="s">
        <v>553</v>
      </c>
      <c r="C29" s="48">
        <v>1</v>
      </c>
      <c r="D29" s="48" t="s">
        <v>62</v>
      </c>
      <c r="E29" s="46"/>
      <c r="F29" s="292"/>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row>
    <row r="30" spans="1:230" ht="15.75" customHeight="1" x14ac:dyDescent="0.2">
      <c r="A30" s="107"/>
      <c r="B30" s="48"/>
      <c r="C30" s="48"/>
      <c r="D30" s="48"/>
      <c r="E30" s="46"/>
      <c r="F30" s="291"/>
    </row>
    <row r="31" spans="1:230" ht="15.75" customHeight="1" x14ac:dyDescent="0.2">
      <c r="A31" s="107"/>
      <c r="B31" s="140" t="s">
        <v>928</v>
      </c>
      <c r="C31" s="48"/>
      <c r="D31" s="48"/>
      <c r="E31" s="46"/>
      <c r="F31" s="291"/>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row>
    <row r="32" spans="1:230" ht="15.95" customHeight="1" x14ac:dyDescent="0.2">
      <c r="A32" s="107" t="s">
        <v>38</v>
      </c>
      <c r="B32" s="39" t="s">
        <v>371</v>
      </c>
      <c r="C32" s="48">
        <v>1</v>
      </c>
      <c r="D32" s="48" t="s">
        <v>62</v>
      </c>
      <c r="E32" s="46"/>
      <c r="F32" s="292"/>
    </row>
    <row r="33" spans="1:230" ht="15.95" customHeight="1" x14ac:dyDescent="0.2">
      <c r="A33" s="107"/>
      <c r="B33" s="48"/>
      <c r="C33" s="48"/>
      <c r="D33" s="48"/>
      <c r="E33" s="46"/>
      <c r="F33" s="291"/>
    </row>
    <row r="34" spans="1:230" ht="15.95" customHeight="1" x14ac:dyDescent="0.2">
      <c r="A34" s="107" t="s">
        <v>39</v>
      </c>
      <c r="B34" s="48" t="s">
        <v>929</v>
      </c>
      <c r="C34" s="48">
        <f>ROUNDUP((((1.5+1.5+2.8+2.8)*2.6)),0)</f>
        <v>23</v>
      </c>
      <c r="D34" s="48" t="s">
        <v>31</v>
      </c>
      <c r="E34" s="46"/>
      <c r="F34" s="291"/>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row>
    <row r="35" spans="1:230" ht="15.95" customHeight="1" x14ac:dyDescent="0.2">
      <c r="A35" s="107"/>
      <c r="B35" s="48"/>
      <c r="C35" s="48"/>
      <c r="D35" s="48"/>
      <c r="E35" s="46"/>
      <c r="F35" s="291"/>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row>
    <row r="36" spans="1:230" ht="15.95" customHeight="1" x14ac:dyDescent="0.2">
      <c r="A36" s="107" t="s">
        <v>48</v>
      </c>
      <c r="B36" s="49" t="s">
        <v>124</v>
      </c>
      <c r="C36" s="48">
        <v>1</v>
      </c>
      <c r="D36" s="47" t="s">
        <v>62</v>
      </c>
      <c r="E36" s="46"/>
      <c r="F36" s="291"/>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row>
    <row r="37" spans="1:230" ht="15.95" customHeight="1" x14ac:dyDescent="0.2">
      <c r="A37" s="107"/>
      <c r="B37" s="49"/>
      <c r="C37" s="48"/>
      <c r="D37" s="47"/>
      <c r="E37" s="46"/>
      <c r="F37" s="291"/>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row>
    <row r="38" spans="1:230" ht="15.95" customHeight="1" x14ac:dyDescent="0.2">
      <c r="A38" s="107" t="s">
        <v>49</v>
      </c>
      <c r="B38" s="53" t="s">
        <v>125</v>
      </c>
      <c r="C38" s="48">
        <v>1</v>
      </c>
      <c r="D38" s="48" t="s">
        <v>62</v>
      </c>
      <c r="E38" s="46"/>
      <c r="F38" s="291"/>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row>
    <row r="39" spans="1:230" ht="15.95" customHeight="1" x14ac:dyDescent="0.2">
      <c r="A39" s="107"/>
      <c r="B39" s="53"/>
      <c r="C39" s="48"/>
      <c r="D39" s="48"/>
      <c r="E39" s="46"/>
      <c r="F39" s="291"/>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row>
    <row r="40" spans="1:230" ht="15.95" customHeight="1" x14ac:dyDescent="0.2">
      <c r="A40" s="107" t="s">
        <v>51</v>
      </c>
      <c r="B40" s="53" t="s">
        <v>74</v>
      </c>
      <c r="C40" s="48">
        <f>10*2.5</f>
        <v>25</v>
      </c>
      <c r="D40" s="53" t="s">
        <v>31</v>
      </c>
      <c r="E40" s="46"/>
      <c r="F40" s="291"/>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row>
    <row r="41" spans="1:230" ht="15.95" customHeight="1" x14ac:dyDescent="0.2">
      <c r="A41" s="107"/>
      <c r="B41" s="48"/>
      <c r="C41" s="48"/>
      <c r="D41" s="48"/>
      <c r="E41" s="46"/>
      <c r="F41" s="291"/>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row>
    <row r="42" spans="1:230" ht="15.95" customHeight="1" x14ac:dyDescent="0.2">
      <c r="A42" s="106" t="s">
        <v>50</v>
      </c>
      <c r="B42" s="47" t="s">
        <v>930</v>
      </c>
      <c r="C42" s="48">
        <v>20</v>
      </c>
      <c r="D42" s="47" t="s">
        <v>31</v>
      </c>
      <c r="E42" s="46"/>
      <c r="F42" s="291"/>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row>
    <row r="43" spans="1:230" ht="15.95" customHeight="1" x14ac:dyDescent="0.2">
      <c r="A43" s="107"/>
      <c r="B43" s="49" t="s">
        <v>66</v>
      </c>
      <c r="C43" s="48"/>
      <c r="D43" s="48"/>
      <c r="E43" s="46"/>
      <c r="F43" s="291"/>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row>
    <row r="44" spans="1:230" ht="15.95" customHeight="1" x14ac:dyDescent="0.2">
      <c r="A44" s="107"/>
      <c r="B44" s="48"/>
      <c r="C44" s="48"/>
      <c r="D44" s="48"/>
      <c r="E44" s="46"/>
      <c r="F44" s="291"/>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row>
    <row r="45" spans="1:230" ht="15.95" customHeight="1" x14ac:dyDescent="0.2">
      <c r="A45" s="106" t="s">
        <v>137</v>
      </c>
      <c r="B45" s="47" t="s">
        <v>715</v>
      </c>
      <c r="C45" s="48">
        <v>1</v>
      </c>
      <c r="D45" s="47" t="s">
        <v>62</v>
      </c>
      <c r="E45" s="46"/>
      <c r="F45" s="291"/>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row>
    <row r="46" spans="1:230" ht="15.95" customHeight="1" x14ac:dyDescent="0.2">
      <c r="A46" s="116"/>
      <c r="B46" s="49"/>
      <c r="C46" s="48"/>
      <c r="D46" s="47"/>
      <c r="E46" s="46"/>
      <c r="F46" s="291"/>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row>
    <row r="47" spans="1:230" ht="15.95" customHeight="1" x14ac:dyDescent="0.2">
      <c r="A47" s="106" t="s">
        <v>271</v>
      </c>
      <c r="B47" s="47" t="s">
        <v>147</v>
      </c>
      <c r="C47" s="48">
        <v>1</v>
      </c>
      <c r="D47" s="47" t="s">
        <v>62</v>
      </c>
      <c r="E47" s="46"/>
      <c r="F47" s="291"/>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row>
    <row r="48" spans="1:230" ht="15.95" customHeight="1" x14ac:dyDescent="0.2">
      <c r="A48" s="106"/>
      <c r="B48" s="47"/>
      <c r="C48" s="48"/>
      <c r="D48" s="47"/>
      <c r="E48" s="46"/>
      <c r="F48" s="291"/>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row>
    <row r="49" spans="1:230" ht="15.95" customHeight="1" x14ac:dyDescent="0.2">
      <c r="A49" s="106" t="s">
        <v>272</v>
      </c>
      <c r="B49" s="47" t="s">
        <v>148</v>
      </c>
      <c r="C49" s="48">
        <v>1</v>
      </c>
      <c r="D49" s="47" t="s">
        <v>62</v>
      </c>
      <c r="E49" s="46"/>
      <c r="F49" s="291"/>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row>
    <row r="50" spans="1:230" ht="15.95" customHeight="1" x14ac:dyDescent="0.2">
      <c r="A50" s="107"/>
      <c r="B50" s="48"/>
      <c r="C50" s="48"/>
      <c r="D50" s="48"/>
      <c r="E50" s="46"/>
      <c r="F50" s="291"/>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row>
    <row r="51" spans="1:230" ht="15.95" customHeight="1" x14ac:dyDescent="0.2">
      <c r="A51" s="107" t="s">
        <v>175</v>
      </c>
      <c r="B51" s="48" t="s">
        <v>149</v>
      </c>
      <c r="C51" s="48">
        <v>1</v>
      </c>
      <c r="D51" s="47" t="s">
        <v>62</v>
      </c>
      <c r="E51" s="46"/>
      <c r="F51" s="291"/>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row>
    <row r="52" spans="1:230" ht="15.95" customHeight="1" x14ac:dyDescent="0.2">
      <c r="A52" s="108"/>
      <c r="B52" s="56"/>
      <c r="C52" s="56"/>
      <c r="D52" s="121"/>
      <c r="E52" s="55"/>
      <c r="F52" s="327"/>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row>
    <row r="53" spans="1:230" ht="15.95" customHeight="1" x14ac:dyDescent="0.2">
      <c r="A53" s="108"/>
      <c r="B53" s="56"/>
      <c r="C53" s="56"/>
      <c r="D53" s="121"/>
      <c r="E53" s="55"/>
      <c r="F53" s="327"/>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row>
    <row r="54" spans="1:230" ht="15.95" customHeight="1" x14ac:dyDescent="0.2">
      <c r="A54" s="108"/>
      <c r="B54" s="56"/>
      <c r="C54" s="56"/>
      <c r="D54" s="121"/>
      <c r="E54" s="55"/>
      <c r="F54" s="327"/>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row>
    <row r="55" spans="1:230" ht="15.95" customHeight="1" x14ac:dyDescent="0.2">
      <c r="A55" s="108"/>
      <c r="B55" s="56"/>
      <c r="C55" s="56"/>
      <c r="D55" s="121"/>
      <c r="E55" s="55"/>
      <c r="F55" s="327"/>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row>
    <row r="56" spans="1:230" ht="15.95" customHeight="1" x14ac:dyDescent="0.2">
      <c r="A56" s="108"/>
      <c r="B56" s="56"/>
      <c r="C56" s="56"/>
      <c r="D56" s="121"/>
      <c r="E56" s="55"/>
      <c r="F56" s="327"/>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row>
    <row r="57" spans="1:230" ht="15.95" customHeight="1" x14ac:dyDescent="0.2">
      <c r="A57" s="108"/>
      <c r="B57" s="56"/>
      <c r="C57" s="56"/>
      <c r="D57" s="121"/>
      <c r="E57" s="55"/>
      <c r="F57" s="327"/>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row>
    <row r="58" spans="1:230" ht="15.95" customHeight="1" x14ac:dyDescent="0.2">
      <c r="A58" s="108"/>
      <c r="B58" s="56"/>
      <c r="C58" s="56"/>
      <c r="D58" s="121"/>
      <c r="E58" s="55"/>
      <c r="F58" s="327"/>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row>
    <row r="59" spans="1:230" ht="15.95" customHeight="1" x14ac:dyDescent="0.2">
      <c r="A59" s="108"/>
      <c r="B59" s="56"/>
      <c r="C59" s="56"/>
      <c r="D59" s="121"/>
      <c r="E59" s="55"/>
      <c r="F59" s="327"/>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row>
    <row r="60" spans="1:230" ht="17.100000000000001" customHeight="1" x14ac:dyDescent="0.2">
      <c r="A60" s="340"/>
      <c r="B60" s="341" t="s">
        <v>716</v>
      </c>
      <c r="C60" s="342">
        <v>1</v>
      </c>
      <c r="D60" s="341"/>
      <c r="E60" s="343" t="s">
        <v>730</v>
      </c>
      <c r="F60" s="76"/>
    </row>
    <row r="61" spans="1:230" ht="27"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row>
    <row r="62" spans="1:230" ht="27"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row>
    <row r="63" spans="1:230"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row>
    <row r="64" spans="1:230" ht="16.5" customHeight="1" x14ac:dyDescent="0.25">
      <c r="A64" s="81" t="s">
        <v>52</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row>
    <row r="65" spans="1:230" ht="15" customHeight="1" x14ac:dyDescent="0.2">
      <c r="A65" s="334" t="s">
        <v>1</v>
      </c>
      <c r="B65" s="335"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row>
    <row r="66" spans="1:230" ht="8.1" customHeight="1" x14ac:dyDescent="0.2">
      <c r="A66" s="97"/>
      <c r="B66" s="70"/>
      <c r="C66" s="71"/>
      <c r="D66" s="71"/>
      <c r="E66" s="71"/>
      <c r="F66" s="330"/>
    </row>
    <row r="67" spans="1:230" ht="15.95" customHeight="1" x14ac:dyDescent="0.2">
      <c r="A67" s="84"/>
      <c r="B67" s="5" t="s">
        <v>14</v>
      </c>
      <c r="C67" s="4"/>
      <c r="D67" s="4"/>
      <c r="E67" s="6"/>
      <c r="F67" s="290"/>
    </row>
    <row r="68" spans="1:230" ht="14.25" customHeight="1" x14ac:dyDescent="0.2">
      <c r="A68" s="106"/>
      <c r="B68" s="64" t="s">
        <v>515</v>
      </c>
      <c r="C68" s="48"/>
      <c r="D68" s="47"/>
      <c r="E68" s="46"/>
      <c r="F68" s="291"/>
    </row>
    <row r="69" spans="1:230" ht="15.95" customHeight="1" x14ac:dyDescent="0.2">
      <c r="A69" s="107" t="s">
        <v>28</v>
      </c>
      <c r="B69" s="48" t="s">
        <v>519</v>
      </c>
      <c r="C69" s="48">
        <v>1</v>
      </c>
      <c r="D69" s="48" t="s">
        <v>62</v>
      </c>
      <c r="E69" s="46"/>
      <c r="F69" s="291"/>
    </row>
    <row r="70" spans="1:230" ht="15.95" customHeight="1" x14ac:dyDescent="0.2">
      <c r="A70" s="106"/>
      <c r="B70" s="47"/>
      <c r="C70" s="48"/>
      <c r="D70" s="47"/>
      <c r="E70" s="46"/>
      <c r="F70" s="291"/>
    </row>
    <row r="71" spans="1:230" ht="15.95" customHeight="1" x14ac:dyDescent="0.2">
      <c r="A71" s="107"/>
      <c r="B71" s="124" t="s">
        <v>931</v>
      </c>
      <c r="C71" s="48"/>
      <c r="D71" s="48"/>
      <c r="E71" s="46"/>
      <c r="F71" s="291"/>
    </row>
    <row r="72" spans="1:230" ht="15.95" customHeight="1" x14ac:dyDescent="0.2">
      <c r="A72" s="106" t="s">
        <v>30</v>
      </c>
      <c r="B72" s="47" t="s">
        <v>932</v>
      </c>
      <c r="C72" s="48">
        <v>1</v>
      </c>
      <c r="D72" s="48" t="s">
        <v>62</v>
      </c>
      <c r="E72" s="46"/>
      <c r="F72" s="291"/>
    </row>
    <row r="73" spans="1:230" ht="15.95" customHeight="1" x14ac:dyDescent="0.2">
      <c r="A73" s="107"/>
      <c r="B73" s="48"/>
      <c r="C73" s="48"/>
      <c r="D73" s="48"/>
      <c r="E73" s="46"/>
      <c r="F73" s="291"/>
    </row>
    <row r="74" spans="1:230" ht="15.95" customHeight="1" x14ac:dyDescent="0.2">
      <c r="A74" s="106"/>
      <c r="B74" s="124" t="s">
        <v>536</v>
      </c>
      <c r="C74" s="48"/>
      <c r="D74" s="53"/>
      <c r="E74" s="46"/>
      <c r="F74" s="291"/>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row>
    <row r="75" spans="1:230" ht="15.95" customHeight="1" x14ac:dyDescent="0.2">
      <c r="A75" s="107" t="s">
        <v>32</v>
      </c>
      <c r="B75" s="48" t="s">
        <v>549</v>
      </c>
      <c r="C75" s="48">
        <v>1</v>
      </c>
      <c r="D75" s="48" t="s">
        <v>62</v>
      </c>
      <c r="E75" s="4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row>
    <row r="76" spans="1:230" ht="15.95" customHeight="1" x14ac:dyDescent="0.2">
      <c r="A76" s="107"/>
      <c r="B76" s="48"/>
      <c r="C76" s="48"/>
      <c r="D76" s="48"/>
      <c r="E76" s="4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row>
    <row r="77" spans="1:230" ht="15.95" customHeight="1" x14ac:dyDescent="0.2">
      <c r="A77" s="106" t="s">
        <v>33</v>
      </c>
      <c r="B77" s="47" t="s">
        <v>550</v>
      </c>
      <c r="C77" s="48">
        <v>1</v>
      </c>
      <c r="D77" s="48" t="s">
        <v>62</v>
      </c>
      <c r="E77" s="46"/>
      <c r="F77" s="292"/>
    </row>
    <row r="78" spans="1:230" ht="15.95" customHeight="1" x14ac:dyDescent="0.2">
      <c r="A78" s="106"/>
      <c r="B78" s="47"/>
      <c r="C78" s="48"/>
      <c r="D78" s="48"/>
      <c r="E78" s="46"/>
      <c r="F78" s="292"/>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row>
    <row r="79" spans="1:230" ht="15.95" customHeight="1" x14ac:dyDescent="0.2">
      <c r="A79" s="107" t="s">
        <v>34</v>
      </c>
      <c r="B79" s="48" t="s">
        <v>551</v>
      </c>
      <c r="C79" s="48">
        <v>1</v>
      </c>
      <c r="D79" s="48" t="s">
        <v>62</v>
      </c>
      <c r="E79" s="46"/>
      <c r="F79" s="291"/>
    </row>
    <row r="80" spans="1:230" ht="15.95" customHeight="1" x14ac:dyDescent="0.2">
      <c r="A80" s="106"/>
      <c r="B80" s="47"/>
      <c r="C80" s="48"/>
      <c r="D80" s="47"/>
      <c r="E80" s="46"/>
      <c r="F80" s="291"/>
    </row>
    <row r="81" spans="1:230" ht="15.95" customHeight="1" x14ac:dyDescent="0.2">
      <c r="A81" s="107"/>
      <c r="B81" s="124" t="s">
        <v>553</v>
      </c>
      <c r="C81" s="48"/>
      <c r="D81" s="48"/>
      <c r="E81" s="46"/>
      <c r="F81" s="291"/>
    </row>
    <row r="82" spans="1:230" ht="15.95" customHeight="1" x14ac:dyDescent="0.2">
      <c r="A82" s="107" t="s">
        <v>35</v>
      </c>
      <c r="B82" s="48" t="s">
        <v>933</v>
      </c>
      <c r="C82" s="48">
        <v>1</v>
      </c>
      <c r="D82" s="48" t="s">
        <v>62</v>
      </c>
      <c r="E82" s="4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row>
    <row r="83" spans="1:230" ht="15.95" customHeight="1" x14ac:dyDescent="0.2">
      <c r="A83" s="107"/>
      <c r="B83" s="48"/>
      <c r="C83" s="48"/>
      <c r="D83" s="48"/>
      <c r="E83" s="46"/>
      <c r="F83" s="291"/>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row>
    <row r="84" spans="1:230" ht="15.95" customHeight="1" x14ac:dyDescent="0.2">
      <c r="A84" s="107" t="s">
        <v>47</v>
      </c>
      <c r="B84" s="48" t="s">
        <v>558</v>
      </c>
      <c r="C84" s="48">
        <v>1</v>
      </c>
      <c r="D84" s="48" t="s">
        <v>62</v>
      </c>
      <c r="E84" s="46"/>
      <c r="F84" s="291"/>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row>
    <row r="85" spans="1:230" ht="15.95" customHeight="1" x14ac:dyDescent="0.2">
      <c r="A85" s="106"/>
      <c r="B85" s="53"/>
      <c r="C85" s="48"/>
      <c r="D85" s="53"/>
      <c r="E85" s="46"/>
      <c r="F85" s="291"/>
    </row>
    <row r="86" spans="1:230" ht="15.95" customHeight="1" x14ac:dyDescent="0.2">
      <c r="A86" s="107"/>
      <c r="B86" s="124" t="s">
        <v>561</v>
      </c>
      <c r="C86" s="48"/>
      <c r="D86" s="48"/>
      <c r="E86" s="46"/>
      <c r="F86" s="291"/>
    </row>
    <row r="87" spans="1:230" ht="15.95" customHeight="1" x14ac:dyDescent="0.2">
      <c r="A87" s="106" t="s">
        <v>36</v>
      </c>
      <c r="B87" s="47" t="s">
        <v>565</v>
      </c>
      <c r="C87" s="48"/>
      <c r="D87" s="47"/>
      <c r="E87" s="46"/>
      <c r="F87" s="291"/>
    </row>
    <row r="88" spans="1:230" ht="15.95" customHeight="1" x14ac:dyDescent="0.2">
      <c r="A88" s="107"/>
      <c r="B88" s="48"/>
      <c r="C88" s="48">
        <v>1</v>
      </c>
      <c r="D88" s="48" t="s">
        <v>62</v>
      </c>
      <c r="E88" s="46"/>
      <c r="F88" s="291"/>
    </row>
    <row r="89" spans="1:230" ht="15.95" customHeight="1" x14ac:dyDescent="0.2">
      <c r="A89" s="107"/>
      <c r="B89" s="72" t="s">
        <v>583</v>
      </c>
      <c r="C89" s="48"/>
      <c r="D89" s="47"/>
      <c r="E89" s="46"/>
      <c r="F89" s="291"/>
    </row>
    <row r="90" spans="1:230" ht="15.95" customHeight="1" x14ac:dyDescent="0.2">
      <c r="A90" s="107" t="s">
        <v>37</v>
      </c>
      <c r="B90" s="48" t="s">
        <v>585</v>
      </c>
      <c r="C90" s="48">
        <v>1</v>
      </c>
      <c r="D90" s="48" t="s">
        <v>62</v>
      </c>
      <c r="E90" s="46"/>
      <c r="F90" s="291"/>
    </row>
    <row r="91" spans="1:230" ht="15.95" customHeight="1" x14ac:dyDescent="0.2">
      <c r="A91" s="107"/>
      <c r="B91" s="48"/>
      <c r="C91" s="48"/>
      <c r="D91" s="48"/>
      <c r="E91" s="46"/>
      <c r="F91" s="291"/>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row>
    <row r="92" spans="1:230" ht="15.95" customHeight="1" x14ac:dyDescent="0.2">
      <c r="A92" s="107"/>
      <c r="B92" s="159" t="s">
        <v>586</v>
      </c>
      <c r="C92" s="48"/>
      <c r="D92" s="48"/>
      <c r="E92" s="46"/>
      <c r="F92" s="291"/>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row>
    <row r="93" spans="1:230" ht="15.95" customHeight="1" x14ac:dyDescent="0.2">
      <c r="A93" s="107" t="s">
        <v>38</v>
      </c>
      <c r="B93" s="48" t="s">
        <v>585</v>
      </c>
      <c r="C93" s="48">
        <v>1</v>
      </c>
      <c r="D93" s="48" t="s">
        <v>62</v>
      </c>
      <c r="E93" s="46"/>
      <c r="F93" s="291"/>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row>
    <row r="94" spans="1:230" ht="15.95" customHeight="1" x14ac:dyDescent="0.2">
      <c r="A94" s="107"/>
      <c r="B94" s="48"/>
      <c r="C94" s="48"/>
      <c r="D94" s="48"/>
      <c r="E94" s="46"/>
      <c r="F94" s="291"/>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row>
    <row r="95" spans="1:230" ht="15.95" customHeight="1" x14ac:dyDescent="0.2">
      <c r="A95" s="107"/>
      <c r="B95" s="159" t="s">
        <v>371</v>
      </c>
      <c r="C95" s="48"/>
      <c r="D95" s="48"/>
      <c r="E95" s="46"/>
      <c r="F95" s="291"/>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row>
    <row r="96" spans="1:230" ht="15.95" customHeight="1" x14ac:dyDescent="0.2">
      <c r="A96" s="107" t="s">
        <v>39</v>
      </c>
      <c r="B96" s="48" t="s">
        <v>591</v>
      </c>
      <c r="C96" s="48">
        <v>1</v>
      </c>
      <c r="D96" s="48" t="s">
        <v>62</v>
      </c>
      <c r="E96" s="46"/>
      <c r="F96" s="291"/>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row>
    <row r="97" spans="1:230" ht="15.95" customHeight="1" x14ac:dyDescent="0.2">
      <c r="A97" s="107"/>
      <c r="B97" s="48"/>
      <c r="C97" s="48"/>
      <c r="D97" s="48"/>
      <c r="E97" s="46"/>
      <c r="F97" s="291"/>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row>
    <row r="98" spans="1:230" ht="15.95" customHeight="1" x14ac:dyDescent="0.2">
      <c r="A98" s="107" t="s">
        <v>48</v>
      </c>
      <c r="B98" s="48" t="s">
        <v>611</v>
      </c>
      <c r="C98" s="48">
        <v>1</v>
      </c>
      <c r="D98" s="48" t="s">
        <v>62</v>
      </c>
      <c r="E98" s="46"/>
      <c r="F98" s="291"/>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row>
    <row r="99" spans="1:230" ht="15.95" customHeight="1" x14ac:dyDescent="0.2">
      <c r="A99" s="107"/>
      <c r="B99" s="48"/>
      <c r="C99" s="48"/>
      <c r="D99" s="48"/>
      <c r="E99" s="46"/>
      <c r="F99" s="291"/>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row>
    <row r="100" spans="1:230" ht="15.95" customHeight="1" x14ac:dyDescent="0.2">
      <c r="A100" s="107" t="s">
        <v>49</v>
      </c>
      <c r="B100" s="48" t="s">
        <v>714</v>
      </c>
      <c r="C100" s="48">
        <v>1</v>
      </c>
      <c r="D100" s="48" t="s">
        <v>62</v>
      </c>
      <c r="E100" s="46"/>
      <c r="F100" s="291"/>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row>
    <row r="101" spans="1:230" ht="15.95" customHeight="1" x14ac:dyDescent="0.2">
      <c r="A101" s="107"/>
      <c r="B101" s="48"/>
      <c r="C101" s="48"/>
      <c r="D101" s="48"/>
      <c r="E101" s="46"/>
      <c r="F101" s="291"/>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row>
    <row r="102" spans="1:230" ht="15.95" customHeight="1" x14ac:dyDescent="0.2">
      <c r="A102" s="106" t="s">
        <v>51</v>
      </c>
      <c r="B102" s="49" t="s">
        <v>95</v>
      </c>
      <c r="C102" s="48">
        <v>3</v>
      </c>
      <c r="D102" s="47" t="s">
        <v>45</v>
      </c>
      <c r="E102" s="46"/>
      <c r="F102" s="291"/>
    </row>
    <row r="103" spans="1:230" ht="15.95" customHeight="1" x14ac:dyDescent="0.2">
      <c r="A103" s="106"/>
      <c r="B103" s="49"/>
      <c r="C103" s="48"/>
      <c r="D103" s="47"/>
      <c r="E103" s="46"/>
      <c r="F103" s="291"/>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row>
    <row r="104" spans="1:230" ht="15.95" customHeight="1" x14ac:dyDescent="0.2">
      <c r="A104" s="106" t="s">
        <v>50</v>
      </c>
      <c r="B104" s="47" t="s">
        <v>173</v>
      </c>
      <c r="C104" s="48">
        <v>33</v>
      </c>
      <c r="D104" s="47" t="s">
        <v>31</v>
      </c>
      <c r="E104" s="46"/>
      <c r="F104" s="291"/>
    </row>
    <row r="105" spans="1:230" ht="15.95" customHeight="1" x14ac:dyDescent="0.2">
      <c r="A105" s="106"/>
      <c r="B105" s="47"/>
      <c r="C105" s="48"/>
      <c r="D105" s="47"/>
      <c r="E105" s="46"/>
      <c r="F105" s="291"/>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row>
    <row r="106" spans="1:230" ht="15.95" customHeight="1" x14ac:dyDescent="0.2">
      <c r="A106" s="106" t="s">
        <v>137</v>
      </c>
      <c r="B106" s="47" t="s">
        <v>151</v>
      </c>
      <c r="C106" s="48">
        <f>C104</f>
        <v>33</v>
      </c>
      <c r="D106" s="47" t="s">
        <v>31</v>
      </c>
      <c r="E106" s="46"/>
      <c r="F106" s="291"/>
    </row>
    <row r="107" spans="1:230" ht="15.95" customHeight="1" x14ac:dyDescent="0.2">
      <c r="A107" s="106"/>
      <c r="B107" s="47"/>
      <c r="C107" s="48"/>
      <c r="D107" s="47"/>
      <c r="E107" s="46"/>
      <c r="F107" s="29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row>
    <row r="108" spans="1:230" ht="15.95" customHeight="1" x14ac:dyDescent="0.2">
      <c r="A108" s="106" t="s">
        <v>271</v>
      </c>
      <c r="B108" s="53" t="s">
        <v>96</v>
      </c>
      <c r="C108" s="48">
        <v>10</v>
      </c>
      <c r="D108" s="53" t="s">
        <v>45</v>
      </c>
      <c r="E108" s="46"/>
      <c r="F108" s="291"/>
    </row>
    <row r="109" spans="1:230" ht="15.95" customHeight="1" x14ac:dyDescent="0.2">
      <c r="A109" s="106"/>
      <c r="B109" s="47"/>
      <c r="C109" s="48"/>
      <c r="D109" s="47"/>
      <c r="E109" s="46"/>
      <c r="F109" s="292"/>
    </row>
    <row r="110" spans="1:230" ht="15.95" customHeight="1" x14ac:dyDescent="0.2">
      <c r="A110" s="106" t="s">
        <v>175</v>
      </c>
      <c r="B110" s="47" t="s">
        <v>934</v>
      </c>
      <c r="C110" s="48">
        <v>23</v>
      </c>
      <c r="D110" s="47" t="s">
        <v>31</v>
      </c>
      <c r="E110" s="46"/>
      <c r="F110" s="291"/>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row>
    <row r="111" spans="1:230" ht="15.95" customHeight="1" x14ac:dyDescent="0.2">
      <c r="A111" s="106"/>
      <c r="B111" s="47"/>
      <c r="C111" s="48"/>
      <c r="D111" s="47"/>
      <c r="E111" s="46"/>
      <c r="F111" s="291"/>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row>
    <row r="112" spans="1:230" ht="15.95" customHeight="1" x14ac:dyDescent="0.2">
      <c r="A112" s="107" t="s">
        <v>278</v>
      </c>
      <c r="B112" s="48" t="s">
        <v>150</v>
      </c>
      <c r="C112" s="48">
        <v>30</v>
      </c>
      <c r="D112" s="48" t="s">
        <v>31</v>
      </c>
      <c r="E112" s="46"/>
      <c r="F112" s="291"/>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row>
    <row r="113" spans="1:230" ht="15.95" customHeight="1" x14ac:dyDescent="0.2">
      <c r="A113" s="107"/>
      <c r="B113" s="48"/>
      <c r="C113" s="48"/>
      <c r="D113" s="48"/>
      <c r="E113" s="46"/>
      <c r="F113" s="291"/>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row>
    <row r="114" spans="1:230" ht="15.95" customHeight="1" x14ac:dyDescent="0.2">
      <c r="A114" s="106" t="s">
        <v>279</v>
      </c>
      <c r="B114" s="53" t="s">
        <v>97</v>
      </c>
      <c r="C114" s="48">
        <v>9</v>
      </c>
      <c r="D114" s="53" t="s">
        <v>45</v>
      </c>
      <c r="E114" s="46"/>
      <c r="F114" s="291"/>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row>
    <row r="115" spans="1:230" ht="15.95" customHeight="1" x14ac:dyDescent="0.2">
      <c r="A115" s="106"/>
      <c r="B115" s="53"/>
      <c r="C115" s="48"/>
      <c r="D115" s="53"/>
      <c r="E115" s="46"/>
      <c r="F115" s="291"/>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row>
    <row r="116" spans="1:230" ht="15.95" customHeight="1" x14ac:dyDescent="0.2">
      <c r="A116" s="107" t="s">
        <v>289</v>
      </c>
      <c r="B116" s="48" t="s">
        <v>717</v>
      </c>
      <c r="C116" s="48">
        <v>1</v>
      </c>
      <c r="D116" s="48" t="s">
        <v>62</v>
      </c>
      <c r="E116" s="46"/>
      <c r="F116" s="291"/>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row>
    <row r="117" spans="1:230" ht="15.95" customHeight="1" x14ac:dyDescent="0.2">
      <c r="A117" s="107"/>
      <c r="B117" s="48"/>
      <c r="C117" s="48"/>
      <c r="D117" s="48"/>
      <c r="E117" s="46"/>
      <c r="F117" s="291"/>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row>
    <row r="118" spans="1:230" ht="15.95" customHeight="1" x14ac:dyDescent="0.2">
      <c r="A118" s="107"/>
      <c r="B118" s="124" t="s">
        <v>98</v>
      </c>
      <c r="C118" s="48"/>
      <c r="D118" s="48"/>
      <c r="E118" s="46"/>
      <c r="F118" s="291"/>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row>
    <row r="119" spans="1:230" ht="15.95" customHeight="1" x14ac:dyDescent="0.2">
      <c r="A119" s="108" t="s">
        <v>48</v>
      </c>
      <c r="B119" s="110" t="s">
        <v>99</v>
      </c>
      <c r="C119" s="56">
        <v>12</v>
      </c>
      <c r="D119" s="110" t="s">
        <v>31</v>
      </c>
      <c r="E119" s="55"/>
      <c r="F119" s="327"/>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row>
    <row r="120" spans="1:230" ht="17.100000000000001" customHeight="1" x14ac:dyDescent="0.2">
      <c r="A120" s="340"/>
      <c r="B120" s="341" t="str">
        <f>$B$60</f>
        <v>Page 3/</v>
      </c>
      <c r="C120" s="342">
        <f>C60+1</f>
        <v>2</v>
      </c>
      <c r="D120" s="341"/>
      <c r="E120" s="343" t="s">
        <v>730</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row>
    <row r="121" spans="1:230" ht="27" customHeight="1" x14ac:dyDescent="0.35">
      <c r="A121" s="78" t="str">
        <f>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row>
    <row r="122" spans="1:230" ht="27" customHeight="1" x14ac:dyDescent="0.35">
      <c r="A122" s="79" t="str">
        <f>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row>
    <row r="123" spans="1:230"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row>
    <row r="124" spans="1:230" ht="16.5" customHeight="1" x14ac:dyDescent="0.25">
      <c r="A124" s="81" t="str">
        <f>A4</f>
        <v>GROUP ELEMENT 3: Internal Finishes</v>
      </c>
      <c r="B124" s="24"/>
      <c r="C124" s="24"/>
      <c r="D124" s="24"/>
      <c r="E124" s="24"/>
      <c r="F124" s="18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row>
    <row r="125" spans="1:230" ht="15" customHeight="1" x14ac:dyDescent="0.2">
      <c r="A125" s="334" t="s">
        <v>1</v>
      </c>
      <c r="B125" s="335" t="s">
        <v>23</v>
      </c>
      <c r="C125" s="336" t="s">
        <v>24</v>
      </c>
      <c r="D125" s="336" t="s">
        <v>25</v>
      </c>
      <c r="E125" s="336" t="s">
        <v>26</v>
      </c>
      <c r="F125" s="337" t="s">
        <v>27</v>
      </c>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row>
    <row r="126" spans="1:230" ht="15.95" customHeight="1" x14ac:dyDescent="0.2">
      <c r="A126" s="357"/>
      <c r="B126" s="383"/>
      <c r="C126" s="359"/>
      <c r="D126" s="383"/>
      <c r="E126" s="360"/>
      <c r="F126" s="361"/>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row>
    <row r="127" spans="1:230" ht="15.95" customHeight="1" x14ac:dyDescent="0.2">
      <c r="A127" s="107" t="s">
        <v>28</v>
      </c>
      <c r="B127" s="48" t="s">
        <v>174</v>
      </c>
      <c r="C127" s="48">
        <v>14</v>
      </c>
      <c r="D127" s="53" t="s">
        <v>31</v>
      </c>
      <c r="E127" s="46"/>
      <c r="F127" s="291"/>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row>
    <row r="128" spans="1:230" ht="15.95" customHeight="1" x14ac:dyDescent="0.2">
      <c r="A128" s="107"/>
      <c r="B128" s="48"/>
      <c r="C128" s="48"/>
      <c r="D128" s="53"/>
      <c r="E128" s="46"/>
      <c r="F128" s="291"/>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row>
    <row r="129" spans="1:230" ht="15.95" customHeight="1" x14ac:dyDescent="0.2">
      <c r="A129" s="107" t="s">
        <v>30</v>
      </c>
      <c r="B129" s="53" t="s">
        <v>100</v>
      </c>
      <c r="C129" s="48">
        <v>102</v>
      </c>
      <c r="D129" s="53" t="s">
        <v>31</v>
      </c>
      <c r="E129" s="46"/>
      <c r="F129" s="291"/>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row>
    <row r="130" spans="1:230" ht="15.95" customHeight="1" x14ac:dyDescent="0.2">
      <c r="A130" s="107"/>
      <c r="B130" s="53"/>
      <c r="C130" s="48"/>
      <c r="D130" s="53"/>
      <c r="E130" s="46"/>
      <c r="F130" s="291"/>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row>
    <row r="131" spans="1:230" ht="15.95" customHeight="1" x14ac:dyDescent="0.2">
      <c r="A131" s="107" t="s">
        <v>32</v>
      </c>
      <c r="B131" s="48" t="s">
        <v>727</v>
      </c>
      <c r="C131" s="48">
        <v>1</v>
      </c>
      <c r="D131" s="48" t="s">
        <v>62</v>
      </c>
      <c r="E131" s="46"/>
      <c r="F131" s="291"/>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row>
    <row r="132" spans="1:230" ht="15.95" customHeight="1" x14ac:dyDescent="0.2">
      <c r="A132" s="107"/>
      <c r="B132" s="124"/>
      <c r="C132" s="48"/>
      <c r="D132" s="48"/>
      <c r="E132" s="46"/>
      <c r="F132" s="291"/>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row>
    <row r="133" spans="1:230" ht="15.95" customHeight="1" x14ac:dyDescent="0.2">
      <c r="A133" s="107"/>
      <c r="B133" s="53"/>
      <c r="C133" s="48"/>
      <c r="D133" s="53"/>
      <c r="E133" s="46"/>
      <c r="F133" s="291"/>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row>
    <row r="134" spans="1:230" ht="15.95" customHeight="1" x14ac:dyDescent="0.2">
      <c r="A134" s="107"/>
      <c r="B134" s="53"/>
      <c r="C134" s="48"/>
      <c r="D134" s="53"/>
      <c r="E134" s="46"/>
      <c r="F134" s="291"/>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row>
    <row r="135" spans="1:230" ht="15.95" customHeight="1" x14ac:dyDescent="0.2">
      <c r="A135" s="107"/>
      <c r="B135" s="53"/>
      <c r="C135" s="48"/>
      <c r="D135" s="53"/>
      <c r="E135" s="46"/>
      <c r="F135" s="291"/>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row>
    <row r="136" spans="1:230" ht="15.95" customHeight="1" x14ac:dyDescent="0.2">
      <c r="A136" s="107"/>
      <c r="B136" s="53"/>
      <c r="C136" s="48"/>
      <c r="D136" s="53"/>
      <c r="E136" s="46"/>
      <c r="F136" s="291"/>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row>
    <row r="137" spans="1:230" ht="15.95" customHeight="1" x14ac:dyDescent="0.2">
      <c r="A137" s="107"/>
      <c r="B137" s="53"/>
      <c r="C137" s="48"/>
      <c r="D137" s="53"/>
      <c r="E137" s="46"/>
      <c r="F137" s="291"/>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row>
    <row r="138" spans="1:230" ht="15.95" customHeight="1" x14ac:dyDescent="0.2">
      <c r="A138" s="107"/>
      <c r="B138" s="53"/>
      <c r="C138" s="48"/>
      <c r="D138" s="53"/>
      <c r="E138" s="46"/>
      <c r="F138" s="291"/>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row>
    <row r="139" spans="1:230" ht="15.95" customHeight="1" x14ac:dyDescent="0.2">
      <c r="A139" s="107"/>
      <c r="B139" s="53"/>
      <c r="C139" s="48"/>
      <c r="D139" s="53"/>
      <c r="E139" s="46"/>
      <c r="F139" s="291"/>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row>
    <row r="140" spans="1:230" ht="15.95" customHeight="1" x14ac:dyDescent="0.2">
      <c r="A140" s="107"/>
      <c r="B140" s="53"/>
      <c r="C140" s="48"/>
      <c r="D140" s="53"/>
      <c r="E140" s="46"/>
      <c r="F140" s="291"/>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row>
    <row r="141" spans="1:230" ht="15.95" customHeight="1" x14ac:dyDescent="0.2">
      <c r="A141" s="107"/>
      <c r="B141" s="53"/>
      <c r="C141" s="48"/>
      <c r="D141" s="53"/>
      <c r="E141" s="46"/>
      <c r="F141" s="291"/>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row>
    <row r="142" spans="1:230" ht="15.95" customHeight="1" x14ac:dyDescent="0.2">
      <c r="A142" s="107"/>
      <c r="B142" s="53"/>
      <c r="C142" s="48"/>
      <c r="D142" s="53"/>
      <c r="E142" s="46"/>
      <c r="F142" s="291"/>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row>
    <row r="143" spans="1:230" ht="15.95" customHeight="1" x14ac:dyDescent="0.2">
      <c r="A143" s="107"/>
      <c r="B143" s="53"/>
      <c r="C143" s="48"/>
      <c r="D143" s="53"/>
      <c r="E143" s="46"/>
      <c r="F143" s="291"/>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row>
    <row r="144" spans="1:230" ht="15.95" customHeight="1" x14ac:dyDescent="0.2">
      <c r="A144" s="107"/>
      <c r="B144" s="53"/>
      <c r="C144" s="48"/>
      <c r="D144" s="53"/>
      <c r="E144" s="46"/>
      <c r="F144" s="291"/>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row>
    <row r="145" spans="1:230" ht="15.95" customHeight="1" x14ac:dyDescent="0.2">
      <c r="A145" s="107"/>
      <c r="B145" s="53"/>
      <c r="C145" s="48"/>
      <c r="D145" s="53"/>
      <c r="E145" s="46"/>
      <c r="F145" s="291"/>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row>
    <row r="146" spans="1:230" ht="15.95" customHeight="1" x14ac:dyDescent="0.2">
      <c r="A146" s="107"/>
      <c r="B146" s="53"/>
      <c r="C146" s="48"/>
      <c r="D146" s="53"/>
      <c r="E146" s="46"/>
      <c r="F146" s="291"/>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row>
    <row r="147" spans="1:230" ht="15.95" customHeight="1" x14ac:dyDescent="0.2">
      <c r="A147" s="107"/>
      <c r="B147" s="53"/>
      <c r="C147" s="48"/>
      <c r="D147" s="53"/>
      <c r="E147" s="46"/>
      <c r="F147" s="291"/>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row>
    <row r="148" spans="1:230" ht="15.95" customHeight="1" x14ac:dyDescent="0.2">
      <c r="A148" s="107"/>
      <c r="B148" s="53"/>
      <c r="C148" s="48"/>
      <c r="D148" s="53"/>
      <c r="E148" s="46"/>
      <c r="F148" s="291"/>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row>
    <row r="149" spans="1:230" ht="15.95" customHeight="1" x14ac:dyDescent="0.2">
      <c r="A149" s="107"/>
      <c r="B149" s="53"/>
      <c r="C149" s="48"/>
      <c r="D149" s="53"/>
      <c r="E149" s="46"/>
      <c r="F149" s="291"/>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row>
    <row r="150" spans="1:230" ht="15.95" customHeight="1" x14ac:dyDescent="0.2">
      <c r="A150" s="107"/>
      <c r="B150" s="53"/>
      <c r="C150" s="48"/>
      <c r="D150" s="53"/>
      <c r="E150" s="46"/>
      <c r="F150" s="291"/>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row>
    <row r="151" spans="1:230" ht="15.95" customHeight="1" x14ac:dyDescent="0.2">
      <c r="A151" s="107"/>
      <c r="B151" s="53"/>
      <c r="C151" s="48"/>
      <c r="D151" s="53"/>
      <c r="E151" s="46"/>
      <c r="F151" s="291"/>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row>
    <row r="152" spans="1:230" ht="15.95" customHeight="1" x14ac:dyDescent="0.2">
      <c r="A152" s="107"/>
      <c r="B152" s="53"/>
      <c r="C152" s="48"/>
      <c r="D152" s="53"/>
      <c r="E152" s="46"/>
      <c r="F152" s="291"/>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row>
    <row r="153" spans="1:230" ht="15.95" customHeight="1" x14ac:dyDescent="0.2">
      <c r="A153" s="107"/>
      <c r="B153" s="53"/>
      <c r="C153" s="48"/>
      <c r="D153" s="53"/>
      <c r="E153" s="46"/>
      <c r="F153" s="291"/>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row>
    <row r="154" spans="1:230" ht="15.95" customHeight="1" x14ac:dyDescent="0.2">
      <c r="A154" s="107"/>
      <c r="B154" s="53"/>
      <c r="C154" s="48"/>
      <c r="D154" s="53"/>
      <c r="E154" s="46"/>
      <c r="F154" s="291"/>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row>
    <row r="155" spans="1:230" ht="15.95" customHeight="1" x14ac:dyDescent="0.2">
      <c r="A155" s="107"/>
      <c r="B155" s="53"/>
      <c r="C155" s="48"/>
      <c r="D155" s="53"/>
      <c r="E155" s="46"/>
      <c r="F155" s="291"/>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row>
    <row r="156" spans="1:230" ht="15.95" customHeight="1" x14ac:dyDescent="0.2">
      <c r="A156" s="107"/>
      <c r="B156" s="53"/>
      <c r="C156" s="48"/>
      <c r="D156" s="53"/>
      <c r="E156" s="46"/>
      <c r="F156" s="291"/>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row>
    <row r="157" spans="1:230" ht="15.95" customHeight="1" x14ac:dyDescent="0.2">
      <c r="A157" s="107"/>
      <c r="B157" s="53"/>
      <c r="C157" s="48"/>
      <c r="D157" s="53"/>
      <c r="E157" s="46"/>
      <c r="F157" s="291"/>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row>
    <row r="158" spans="1:230" ht="15.95" customHeight="1" x14ac:dyDescent="0.2">
      <c r="A158" s="107"/>
      <c r="B158" s="53"/>
      <c r="C158" s="48"/>
      <c r="D158" s="53"/>
      <c r="E158" s="46"/>
      <c r="F158" s="291"/>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row>
    <row r="159" spans="1:230" ht="15.95" customHeight="1" x14ac:dyDescent="0.2">
      <c r="A159" s="107"/>
      <c r="B159" s="53"/>
      <c r="C159" s="48"/>
      <c r="D159" s="53"/>
      <c r="E159" s="46"/>
      <c r="F159" s="291"/>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row>
    <row r="160" spans="1:230" ht="15.95" customHeight="1" x14ac:dyDescent="0.2">
      <c r="A160" s="107"/>
      <c r="B160" s="53"/>
      <c r="C160" s="48"/>
      <c r="D160" s="53"/>
      <c r="E160" s="46"/>
      <c r="F160" s="291"/>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row>
    <row r="161" spans="1:230" ht="15.95" customHeight="1" x14ac:dyDescent="0.2">
      <c r="A161" s="107"/>
      <c r="B161" s="53"/>
      <c r="C161" s="48"/>
      <c r="D161" s="53"/>
      <c r="E161" s="46"/>
      <c r="F161" s="291"/>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row>
    <row r="162" spans="1:230" ht="15.95" customHeight="1" x14ac:dyDescent="0.2">
      <c r="A162" s="107"/>
      <c r="B162" s="53"/>
      <c r="C162" s="48"/>
      <c r="D162" s="53"/>
      <c r="E162" s="46"/>
      <c r="F162" s="291"/>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row>
    <row r="163" spans="1:230" ht="15.95" customHeight="1" x14ac:dyDescent="0.2">
      <c r="A163" s="107"/>
      <c r="B163" s="53"/>
      <c r="C163" s="48"/>
      <c r="D163" s="53"/>
      <c r="E163" s="46"/>
      <c r="F163" s="291"/>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row>
    <row r="164" spans="1:230" ht="15.95" customHeight="1" x14ac:dyDescent="0.2">
      <c r="A164" s="107"/>
      <c r="B164" s="53"/>
      <c r="C164" s="48"/>
      <c r="D164" s="53"/>
      <c r="E164" s="46"/>
      <c r="F164" s="291"/>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row>
    <row r="165" spans="1:230" ht="15.95" customHeight="1" x14ac:dyDescent="0.2">
      <c r="A165" s="107"/>
      <c r="B165" s="53"/>
      <c r="C165" s="48"/>
      <c r="D165" s="53"/>
      <c r="E165" s="46"/>
      <c r="F165" s="291"/>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row>
    <row r="166" spans="1:230" ht="15.95" customHeight="1" x14ac:dyDescent="0.2">
      <c r="A166" s="107"/>
      <c r="B166" s="53"/>
      <c r="C166" s="48"/>
      <c r="D166" s="53"/>
      <c r="E166" s="46"/>
      <c r="F166" s="291"/>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row>
    <row r="167" spans="1:230" ht="15.95" customHeight="1" x14ac:dyDescent="0.2">
      <c r="A167" s="107"/>
      <c r="B167" s="53"/>
      <c r="C167" s="48"/>
      <c r="D167" s="53"/>
      <c r="E167" s="46"/>
      <c r="F167" s="291"/>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row>
    <row r="168" spans="1:230" ht="15.95" customHeight="1" x14ac:dyDescent="0.2">
      <c r="A168" s="107"/>
      <c r="B168" s="53"/>
      <c r="C168" s="48"/>
      <c r="D168" s="53"/>
      <c r="E168" s="46"/>
      <c r="F168" s="291"/>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row>
    <row r="169" spans="1:230" ht="15.95" customHeight="1" x14ac:dyDescent="0.2">
      <c r="A169" s="107"/>
      <c r="B169" s="53"/>
      <c r="C169" s="48"/>
      <c r="D169" s="53"/>
      <c r="E169" s="46"/>
      <c r="F169" s="291"/>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row>
    <row r="170" spans="1:230" ht="15.95" customHeight="1" x14ac:dyDescent="0.2">
      <c r="A170" s="107"/>
      <c r="B170" s="53"/>
      <c r="C170" s="48"/>
      <c r="D170" s="53"/>
      <c r="E170" s="46"/>
      <c r="F170" s="291"/>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row>
    <row r="171" spans="1:230" ht="15.95" customHeight="1" x14ac:dyDescent="0.2">
      <c r="A171" s="107"/>
      <c r="B171" s="53"/>
      <c r="C171" s="48"/>
      <c r="D171" s="53"/>
      <c r="E171" s="46"/>
      <c r="F171" s="291"/>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row>
    <row r="172" spans="1:230" ht="15.95" customHeight="1" x14ac:dyDescent="0.2">
      <c r="A172" s="107"/>
      <c r="B172" s="53"/>
      <c r="C172" s="48"/>
      <c r="D172" s="53"/>
      <c r="E172" s="46"/>
      <c r="F172" s="291"/>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row>
    <row r="173" spans="1:230" ht="15.95" customHeight="1" x14ac:dyDescent="0.2">
      <c r="A173" s="107"/>
      <c r="B173" s="53"/>
      <c r="C173" s="48"/>
      <c r="D173" s="53"/>
      <c r="E173" s="46"/>
      <c r="F173" s="291"/>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row>
    <row r="174" spans="1:230" ht="15.95" customHeight="1" x14ac:dyDescent="0.2">
      <c r="A174" s="107"/>
      <c r="B174" s="53"/>
      <c r="C174" s="48"/>
      <c r="D174" s="53"/>
      <c r="E174" s="46"/>
      <c r="F174" s="291"/>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row>
    <row r="175" spans="1:230" ht="15.95" customHeight="1" x14ac:dyDescent="0.2">
      <c r="A175" s="107"/>
      <c r="B175" s="53"/>
      <c r="C175" s="48"/>
      <c r="D175" s="53"/>
      <c r="E175" s="46"/>
      <c r="F175" s="291"/>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row>
    <row r="176" spans="1:230" ht="15.95" customHeight="1" x14ac:dyDescent="0.2">
      <c r="A176" s="107"/>
      <c r="B176" s="53"/>
      <c r="C176" s="48"/>
      <c r="D176" s="53"/>
      <c r="E176" s="46"/>
      <c r="F176" s="291"/>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row>
    <row r="177" spans="1:230" ht="15.95" customHeight="1" x14ac:dyDescent="0.2">
      <c r="A177" s="107"/>
      <c r="B177" s="53"/>
      <c r="C177" s="48"/>
      <c r="D177" s="53"/>
      <c r="E177" s="46"/>
      <c r="F177" s="291"/>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row>
    <row r="178" spans="1:230" ht="15.95" customHeight="1" x14ac:dyDescent="0.2">
      <c r="A178" s="108"/>
      <c r="B178" s="110"/>
      <c r="C178" s="56"/>
      <c r="D178" s="110"/>
      <c r="E178" s="55"/>
      <c r="F178" s="327"/>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row>
    <row r="179" spans="1:230" ht="17.100000000000001" customHeight="1" x14ac:dyDescent="0.2">
      <c r="A179" s="340"/>
      <c r="B179" s="341" t="str">
        <f>$B$60</f>
        <v>Page 3/</v>
      </c>
      <c r="C179" s="342">
        <f>C120+1</f>
        <v>3</v>
      </c>
      <c r="D179" s="341"/>
      <c r="E179" s="343" t="s">
        <v>730</v>
      </c>
      <c r="F179" s="7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row>
    <row r="180" spans="1:230" ht="27" customHeight="1" x14ac:dyDescent="0.35">
      <c r="A180" s="78" t="str">
        <f>A1</f>
        <v>The Almonry, High Street, Battle</v>
      </c>
      <c r="B180" s="68"/>
      <c r="C180" s="68"/>
      <c r="D180" s="68"/>
      <c r="E180" s="68"/>
      <c r="F180" s="184"/>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row>
    <row r="181" spans="1:230" ht="27" customHeight="1" x14ac:dyDescent="0.35">
      <c r="A181" s="79" t="str">
        <f>A2</f>
        <v>Tender Pricing Schedule</v>
      </c>
      <c r="B181" s="58"/>
      <c r="C181" s="58"/>
      <c r="D181" s="58"/>
      <c r="E181" s="58"/>
      <c r="F181" s="185"/>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row>
    <row r="182" spans="1:230" ht="9.75" customHeight="1" x14ac:dyDescent="0.25">
      <c r="A182" s="80"/>
      <c r="B182" s="22"/>
      <c r="C182" s="22"/>
      <c r="D182" s="22"/>
      <c r="E182" s="22"/>
      <c r="F182" s="18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row>
    <row r="183" spans="1:230" ht="16.5" customHeight="1" x14ac:dyDescent="0.25">
      <c r="A183" s="81" t="s">
        <v>52</v>
      </c>
      <c r="B183" s="24"/>
      <c r="C183" s="24"/>
      <c r="D183" s="24"/>
      <c r="E183" s="24"/>
      <c r="F183" s="187"/>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row>
    <row r="184" spans="1:230" ht="15" customHeight="1" x14ac:dyDescent="0.2">
      <c r="A184" s="334" t="s">
        <v>1</v>
      </c>
      <c r="B184" s="335" t="s">
        <v>23</v>
      </c>
      <c r="C184" s="336" t="s">
        <v>24</v>
      </c>
      <c r="D184" s="336" t="s">
        <v>25</v>
      </c>
      <c r="E184" s="336" t="s">
        <v>26</v>
      </c>
      <c r="F184" s="337" t="s">
        <v>27</v>
      </c>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row>
    <row r="185" spans="1:230" ht="8.1" customHeight="1" x14ac:dyDescent="0.2">
      <c r="A185" s="97"/>
      <c r="B185" s="70"/>
      <c r="C185" s="71"/>
      <c r="D185" s="71"/>
      <c r="E185" s="71"/>
      <c r="F185" s="330"/>
    </row>
    <row r="186" spans="1:230" ht="15.95" customHeight="1" x14ac:dyDescent="0.2">
      <c r="A186" s="84"/>
      <c r="B186" s="5" t="s">
        <v>15</v>
      </c>
      <c r="C186" s="4"/>
      <c r="D186" s="4"/>
      <c r="E186" s="6"/>
      <c r="F186" s="291"/>
    </row>
    <row r="187" spans="1:230" ht="15.95" customHeight="1" x14ac:dyDescent="0.2">
      <c r="A187" s="84"/>
      <c r="B187" s="7"/>
      <c r="C187" s="8"/>
      <c r="D187" s="4"/>
      <c r="E187" s="6"/>
      <c r="F187" s="291"/>
    </row>
    <row r="188" spans="1:230" ht="15.95" customHeight="1" x14ac:dyDescent="0.2">
      <c r="A188" s="106"/>
      <c r="B188" s="72" t="s">
        <v>509</v>
      </c>
      <c r="C188" s="48"/>
      <c r="D188" s="47"/>
      <c r="E188" s="46"/>
      <c r="F188" s="291"/>
    </row>
    <row r="189" spans="1:230" ht="15.95" customHeight="1" x14ac:dyDescent="0.2">
      <c r="A189" s="107" t="s">
        <v>28</v>
      </c>
      <c r="B189" s="48" t="s">
        <v>505</v>
      </c>
      <c r="C189" s="48">
        <v>1</v>
      </c>
      <c r="D189" s="48" t="s">
        <v>62</v>
      </c>
      <c r="E189" s="46"/>
      <c r="F189" s="291"/>
    </row>
    <row r="190" spans="1:230" ht="15.95" customHeight="1" x14ac:dyDescent="0.2">
      <c r="A190" s="107"/>
      <c r="B190" s="48"/>
      <c r="C190" s="48"/>
      <c r="D190" s="48"/>
      <c r="E190" s="46"/>
      <c r="F190" s="291"/>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row>
    <row r="191" spans="1:230" ht="15.95" customHeight="1" x14ac:dyDescent="0.2">
      <c r="A191" s="107" t="s">
        <v>30</v>
      </c>
      <c r="B191" s="47" t="s">
        <v>534</v>
      </c>
      <c r="C191" s="48">
        <v>1</v>
      </c>
      <c r="D191" s="48" t="s">
        <v>62</v>
      </c>
      <c r="E191" s="46"/>
      <c r="F191" s="291"/>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row>
    <row r="192" spans="1:230" ht="15.95" customHeight="1" x14ac:dyDescent="0.2">
      <c r="A192" s="107"/>
      <c r="B192" s="47"/>
      <c r="C192" s="48"/>
      <c r="D192" s="48"/>
      <c r="E192" s="46"/>
      <c r="F192" s="291"/>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row>
    <row r="193" spans="1:230" ht="15.95" customHeight="1" x14ac:dyDescent="0.2">
      <c r="A193" s="107" t="s">
        <v>32</v>
      </c>
      <c r="B193" s="48" t="s">
        <v>613</v>
      </c>
      <c r="C193" s="48">
        <v>13.5</v>
      </c>
      <c r="D193" s="48" t="s">
        <v>31</v>
      </c>
      <c r="E193" s="46"/>
      <c r="F193" s="291"/>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row>
    <row r="194" spans="1:230" ht="15.95" customHeight="1" x14ac:dyDescent="0.2">
      <c r="A194" s="107"/>
      <c r="B194" s="48"/>
      <c r="C194" s="48"/>
      <c r="D194" s="48"/>
      <c r="E194" s="46"/>
      <c r="F194" s="291"/>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row>
    <row r="195" spans="1:230" ht="15.95" customHeight="1" x14ac:dyDescent="0.2">
      <c r="A195" s="106" t="s">
        <v>33</v>
      </c>
      <c r="B195" s="47" t="s">
        <v>571</v>
      </c>
      <c r="C195" s="48">
        <v>1</v>
      </c>
      <c r="D195" s="48" t="s">
        <v>62</v>
      </c>
      <c r="E195" s="105"/>
      <c r="F195" s="291"/>
    </row>
    <row r="196" spans="1:230" ht="15.95" customHeight="1" x14ac:dyDescent="0.2">
      <c r="A196" s="107"/>
      <c r="B196" s="48"/>
      <c r="C196" s="48"/>
      <c r="D196" s="48"/>
      <c r="E196" s="46"/>
      <c r="F196" s="291"/>
    </row>
    <row r="197" spans="1:230" ht="15.95" customHeight="1" x14ac:dyDescent="0.2">
      <c r="A197" s="115"/>
      <c r="B197" s="72" t="s">
        <v>538</v>
      </c>
      <c r="C197" s="48"/>
      <c r="D197" s="53"/>
      <c r="E197" s="46"/>
      <c r="F197" s="291"/>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row>
    <row r="198" spans="1:230" ht="15.95" customHeight="1" x14ac:dyDescent="0.2">
      <c r="A198" s="107" t="s">
        <v>34</v>
      </c>
      <c r="B198" s="48" t="s">
        <v>539</v>
      </c>
      <c r="C198" s="48">
        <v>1</v>
      </c>
      <c r="D198" s="48" t="s">
        <v>62</v>
      </c>
      <c r="E198" s="46"/>
      <c r="F198" s="291"/>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row>
    <row r="199" spans="1:230" ht="15.95" customHeight="1" x14ac:dyDescent="0.2">
      <c r="A199" s="116"/>
      <c r="B199" s="53"/>
      <c r="C199" s="48"/>
      <c r="D199" s="47"/>
      <c r="E199" s="46"/>
      <c r="F199" s="291"/>
    </row>
    <row r="200" spans="1:230" ht="15.95" customHeight="1" x14ac:dyDescent="0.2">
      <c r="A200" s="107"/>
      <c r="B200" s="124" t="s">
        <v>545</v>
      </c>
      <c r="C200" s="48"/>
      <c r="D200" s="48"/>
      <c r="E200" s="46"/>
      <c r="F200" s="291"/>
    </row>
    <row r="201" spans="1:230" ht="15.95" customHeight="1" x14ac:dyDescent="0.2">
      <c r="A201" s="106" t="s">
        <v>35</v>
      </c>
      <c r="B201" s="48" t="s">
        <v>539</v>
      </c>
      <c r="C201" s="48">
        <v>1</v>
      </c>
      <c r="D201" s="48" t="s">
        <v>62</v>
      </c>
      <c r="E201" s="46"/>
      <c r="F201" s="291"/>
    </row>
    <row r="202" spans="1:230" ht="15.95" customHeight="1" x14ac:dyDescent="0.2">
      <c r="A202" s="106"/>
      <c r="B202" s="48"/>
      <c r="C202" s="48"/>
      <c r="D202" s="48"/>
      <c r="E202" s="46"/>
      <c r="F202" s="291"/>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row>
    <row r="203" spans="1:230" ht="15.95" customHeight="1" x14ac:dyDescent="0.2">
      <c r="A203" s="107" t="s">
        <v>47</v>
      </c>
      <c r="B203" s="48" t="s">
        <v>553</v>
      </c>
      <c r="C203" s="48">
        <v>1</v>
      </c>
      <c r="D203" s="48" t="s">
        <v>62</v>
      </c>
      <c r="E203" s="46"/>
      <c r="F203" s="291"/>
    </row>
    <row r="204" spans="1:230" ht="15.95" customHeight="1" x14ac:dyDescent="0.2">
      <c r="A204" s="107"/>
      <c r="B204" s="48"/>
      <c r="C204" s="48"/>
      <c r="D204" s="48"/>
      <c r="E204" s="46"/>
      <c r="F204" s="291"/>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row>
    <row r="205" spans="1:230" ht="15.95" customHeight="1" x14ac:dyDescent="0.2">
      <c r="A205" s="119" t="s">
        <v>36</v>
      </c>
      <c r="B205" s="47" t="s">
        <v>578</v>
      </c>
      <c r="C205" s="48">
        <v>1</v>
      </c>
      <c r="D205" s="48" t="s">
        <v>62</v>
      </c>
      <c r="E205" s="46"/>
      <c r="F205" s="291"/>
    </row>
    <row r="206" spans="1:230" ht="15.95" customHeight="1" x14ac:dyDescent="0.2">
      <c r="A206" s="107"/>
      <c r="B206" s="124"/>
      <c r="C206" s="48"/>
      <c r="D206" s="48"/>
      <c r="E206" s="46"/>
      <c r="F206" s="291"/>
    </row>
    <row r="207" spans="1:230" ht="15.95" customHeight="1" x14ac:dyDescent="0.2">
      <c r="A207" s="115"/>
      <c r="B207" s="124" t="s">
        <v>594</v>
      </c>
      <c r="C207" s="48"/>
      <c r="D207" s="53"/>
      <c r="E207" s="46"/>
      <c r="F207" s="291"/>
    </row>
    <row r="208" spans="1:230" ht="15.95" customHeight="1" x14ac:dyDescent="0.2">
      <c r="A208" s="107" t="s">
        <v>37</v>
      </c>
      <c r="B208" s="48" t="s">
        <v>599</v>
      </c>
      <c r="C208" s="104">
        <f>ROUND(((8.2*2.2)+(4.8*6.2)+(1*1)+(2.8*6)),0)</f>
        <v>66</v>
      </c>
      <c r="D208" s="48" t="s">
        <v>31</v>
      </c>
      <c r="E208" s="46"/>
      <c r="F208" s="291"/>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row>
    <row r="209" spans="1:230" ht="15.95" customHeight="1" x14ac:dyDescent="0.2">
      <c r="A209" s="107"/>
      <c r="B209" s="48"/>
      <c r="C209" s="48"/>
      <c r="D209" s="48"/>
      <c r="E209" s="46"/>
      <c r="F209" s="291"/>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row>
    <row r="210" spans="1:230" ht="15.95" customHeight="1" x14ac:dyDescent="0.2">
      <c r="A210" s="107" t="s">
        <v>38</v>
      </c>
      <c r="B210" s="48" t="s">
        <v>935</v>
      </c>
      <c r="C210" s="8">
        <f>ROUND((8.6*5+(8.4*2)),0)</f>
        <v>60</v>
      </c>
      <c r="D210" s="48" t="s">
        <v>31</v>
      </c>
      <c r="E210" s="46"/>
      <c r="F210" s="291"/>
    </row>
    <row r="211" spans="1:230" ht="15.95" customHeight="1" x14ac:dyDescent="0.2">
      <c r="A211" s="107"/>
      <c r="B211" s="48"/>
      <c r="C211" s="8"/>
      <c r="D211" s="48"/>
      <c r="E211" s="46"/>
      <c r="F211" s="291"/>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row>
    <row r="212" spans="1:230" ht="15.95" customHeight="1" x14ac:dyDescent="0.2">
      <c r="A212" s="107" t="s">
        <v>39</v>
      </c>
      <c r="B212" s="47" t="s">
        <v>615</v>
      </c>
      <c r="C212" s="48">
        <v>1</v>
      </c>
      <c r="D212" s="47" t="s">
        <v>40</v>
      </c>
      <c r="E212" s="46"/>
      <c r="F212" s="291"/>
    </row>
    <row r="213" spans="1:230" ht="15.95" customHeight="1" x14ac:dyDescent="0.2">
      <c r="A213" s="107"/>
      <c r="B213" s="48"/>
      <c r="C213" s="48"/>
      <c r="D213" s="48"/>
      <c r="E213" s="46"/>
      <c r="F213" s="291"/>
    </row>
    <row r="214" spans="1:230" ht="15.95" customHeight="1" x14ac:dyDescent="0.2">
      <c r="A214" s="107" t="s">
        <v>48</v>
      </c>
      <c r="B214" s="49" t="s">
        <v>101</v>
      </c>
      <c r="C214" s="48">
        <v>1</v>
      </c>
      <c r="D214" s="47" t="s">
        <v>62</v>
      </c>
      <c r="E214" s="105"/>
      <c r="F214" s="291"/>
    </row>
    <row r="215" spans="1:230" ht="15.95" customHeight="1" x14ac:dyDescent="0.2">
      <c r="A215" s="107"/>
      <c r="B215" s="48"/>
      <c r="C215" s="48"/>
      <c r="D215" s="48"/>
      <c r="E215" s="46"/>
      <c r="F215" s="291"/>
    </row>
    <row r="216" spans="1:230" ht="15.95" customHeight="1" x14ac:dyDescent="0.2">
      <c r="A216" s="107" t="s">
        <v>49</v>
      </c>
      <c r="B216" s="53" t="s">
        <v>102</v>
      </c>
      <c r="C216" s="48">
        <v>20</v>
      </c>
      <c r="D216" s="53" t="s">
        <v>45</v>
      </c>
      <c r="E216" s="46"/>
      <c r="F216" s="291"/>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row>
    <row r="217" spans="1:230" ht="15.95" customHeight="1" x14ac:dyDescent="0.2">
      <c r="A217" s="107"/>
      <c r="B217" s="48"/>
      <c r="C217" s="48"/>
      <c r="D217" s="48"/>
      <c r="E217" s="46"/>
      <c r="F217" s="291"/>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row>
    <row r="218" spans="1:230" ht="15.95" customHeight="1" x14ac:dyDescent="0.2">
      <c r="A218" s="107" t="s">
        <v>51</v>
      </c>
      <c r="B218" s="49" t="s">
        <v>103</v>
      </c>
      <c r="C218" s="48">
        <v>56</v>
      </c>
      <c r="D218" s="47" t="s">
        <v>31</v>
      </c>
      <c r="E218" s="46"/>
      <c r="F218" s="291"/>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row>
    <row r="219" spans="1:230" ht="15.95" customHeight="1" x14ac:dyDescent="0.2">
      <c r="A219" s="107"/>
      <c r="B219" s="48"/>
      <c r="C219" s="48"/>
      <c r="D219" s="48"/>
      <c r="E219" s="46"/>
      <c r="F219" s="291"/>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row>
    <row r="220" spans="1:230" ht="15.95" customHeight="1" x14ac:dyDescent="0.2">
      <c r="A220" s="107" t="s">
        <v>50</v>
      </c>
      <c r="B220" s="49" t="s">
        <v>104</v>
      </c>
      <c r="C220" s="48">
        <v>180</v>
      </c>
      <c r="D220" s="47" t="s">
        <v>31</v>
      </c>
      <c r="E220" s="46"/>
      <c r="F220" s="291"/>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row>
    <row r="221" spans="1:230" ht="15.95" customHeight="1" x14ac:dyDescent="0.2">
      <c r="A221" s="106"/>
      <c r="B221" s="48"/>
      <c r="C221" s="48"/>
      <c r="D221" s="48"/>
      <c r="E221" s="46"/>
      <c r="F221" s="291"/>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row>
    <row r="222" spans="1:230" ht="15.95" customHeight="1" x14ac:dyDescent="0.2">
      <c r="A222" s="107" t="s">
        <v>137</v>
      </c>
      <c r="B222" s="49" t="s">
        <v>105</v>
      </c>
      <c r="C222" s="48">
        <f>4*2.5</f>
        <v>10</v>
      </c>
      <c r="D222" s="47" t="s">
        <v>31</v>
      </c>
      <c r="E222" s="46"/>
      <c r="F222" s="291"/>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row>
    <row r="223" spans="1:230" ht="15.95" customHeight="1" x14ac:dyDescent="0.2">
      <c r="A223" s="107"/>
      <c r="B223" s="48"/>
      <c r="C223" s="48"/>
      <c r="D223" s="48"/>
      <c r="E223" s="46"/>
      <c r="F223" s="291"/>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row>
    <row r="224" spans="1:230" ht="15.95" customHeight="1" x14ac:dyDescent="0.2">
      <c r="A224" s="107"/>
      <c r="B224" s="53"/>
      <c r="C224" s="48"/>
      <c r="D224" s="53"/>
      <c r="E224" s="46"/>
      <c r="F224" s="291"/>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row>
    <row r="225" spans="1:230" ht="15.95" customHeight="1" x14ac:dyDescent="0.2">
      <c r="A225" s="106"/>
      <c r="B225" s="53"/>
      <c r="C225" s="48"/>
      <c r="D225" s="53"/>
      <c r="E225" s="46"/>
      <c r="F225" s="291"/>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row>
    <row r="226" spans="1:230" ht="15.95" customHeight="1" x14ac:dyDescent="0.2">
      <c r="A226" s="107"/>
      <c r="B226" s="48"/>
      <c r="C226" s="48"/>
      <c r="D226" s="48"/>
      <c r="E226" s="46"/>
      <c r="F226" s="291"/>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row>
    <row r="227" spans="1:230" ht="15.95" customHeight="1" x14ac:dyDescent="0.2">
      <c r="A227" s="115"/>
      <c r="B227" s="48"/>
      <c r="C227" s="48"/>
      <c r="D227" s="48"/>
      <c r="E227" s="46"/>
      <c r="F227" s="291"/>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row>
    <row r="228" spans="1:230" ht="15.95" customHeight="1" x14ac:dyDescent="0.2">
      <c r="A228" s="107"/>
      <c r="B228" s="72"/>
      <c r="C228" s="48"/>
      <c r="D228" s="47"/>
      <c r="E228" s="46"/>
      <c r="F228" s="291"/>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row>
    <row r="229" spans="1:230" ht="15.95" customHeight="1" x14ac:dyDescent="0.2">
      <c r="A229" s="116"/>
      <c r="B229" s="48"/>
      <c r="C229" s="48"/>
      <c r="D229" s="48"/>
      <c r="E229" s="46"/>
      <c r="F229" s="291"/>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row>
    <row r="230" spans="1:230" ht="15.95" customHeight="1" x14ac:dyDescent="0.2">
      <c r="A230" s="107"/>
      <c r="B230" s="47"/>
      <c r="C230" s="48"/>
      <c r="D230" s="47"/>
      <c r="E230" s="46"/>
      <c r="F230" s="292"/>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row>
    <row r="231" spans="1:230" ht="15.95" customHeight="1" x14ac:dyDescent="0.2">
      <c r="A231" s="116"/>
      <c r="B231" s="48"/>
      <c r="C231" s="48"/>
      <c r="D231" s="48"/>
      <c r="E231" s="46"/>
      <c r="F231" s="291"/>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row>
    <row r="232" spans="1:230" ht="15.95" customHeight="1" x14ac:dyDescent="0.2">
      <c r="A232" s="107"/>
      <c r="B232" s="4"/>
      <c r="C232" s="4"/>
      <c r="D232" s="4"/>
      <c r="E232" s="6"/>
      <c r="F232" s="2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row>
    <row r="233" spans="1:230" ht="15.95" customHeight="1" x14ac:dyDescent="0.2">
      <c r="A233" s="117"/>
      <c r="B233" s="49"/>
      <c r="C233" s="48"/>
      <c r="D233" s="47"/>
      <c r="E233" s="46"/>
      <c r="F233" s="291"/>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row>
    <row r="234" spans="1:230" ht="15.95" customHeight="1" x14ac:dyDescent="0.2">
      <c r="A234" s="107"/>
      <c r="B234" s="48"/>
      <c r="C234" s="48"/>
      <c r="D234" s="48"/>
      <c r="E234" s="46"/>
      <c r="F234" s="291"/>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row>
    <row r="235" spans="1:230" ht="15.95" customHeight="1" x14ac:dyDescent="0.2">
      <c r="A235" s="115"/>
      <c r="B235" s="53"/>
      <c r="C235" s="48"/>
      <c r="D235" s="53"/>
      <c r="E235" s="46"/>
      <c r="F235" s="291"/>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row>
    <row r="236" spans="1:230" ht="15.95" customHeight="1" x14ac:dyDescent="0.2">
      <c r="A236" s="115"/>
      <c r="B236" s="53"/>
      <c r="C236" s="48"/>
      <c r="D236" s="53"/>
      <c r="E236" s="46"/>
      <c r="F236" s="291"/>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row>
    <row r="237" spans="1:230" ht="15.95" customHeight="1" x14ac:dyDescent="0.2">
      <c r="A237" s="107"/>
      <c r="B237" s="48"/>
      <c r="C237" s="48"/>
      <c r="D237" s="48"/>
      <c r="E237" s="46"/>
      <c r="F237" s="291"/>
    </row>
    <row r="238" spans="1:230" ht="15.95" customHeight="1" x14ac:dyDescent="0.2">
      <c r="A238" s="108"/>
      <c r="B238" s="56"/>
      <c r="C238" s="56"/>
      <c r="D238" s="56"/>
      <c r="E238" s="55"/>
      <c r="F238" s="327"/>
    </row>
    <row r="239" spans="1:230" ht="17.100000000000001" customHeight="1" x14ac:dyDescent="0.2">
      <c r="A239" s="340"/>
      <c r="B239" s="341" t="str">
        <f>$B$60</f>
        <v>Page 3/</v>
      </c>
      <c r="C239" s="342">
        <f>C179+1</f>
        <v>4</v>
      </c>
      <c r="D239" s="341"/>
      <c r="E239" s="343" t="s">
        <v>730</v>
      </c>
      <c r="F239" s="7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row>
    <row r="240" spans="1:230" ht="27" customHeight="1" x14ac:dyDescent="0.35">
      <c r="A240" s="78" t="str">
        <f>A61</f>
        <v>The Almonry, High Street, Battle</v>
      </c>
      <c r="B240" s="68"/>
      <c r="C240" s="68"/>
      <c r="D240" s="68"/>
      <c r="E240" s="68"/>
      <c r="F240" s="184"/>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row>
    <row r="241" spans="1:230" ht="27" customHeight="1" x14ac:dyDescent="0.35">
      <c r="A241" s="79" t="str">
        <f>A62</f>
        <v>Tender Pricing Schedule</v>
      </c>
      <c r="B241" s="58"/>
      <c r="C241" s="58"/>
      <c r="D241" s="58"/>
      <c r="E241" s="58"/>
      <c r="F241" s="185"/>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row>
    <row r="242" spans="1:230" ht="9.75" customHeight="1" x14ac:dyDescent="0.25">
      <c r="A242" s="80"/>
      <c r="B242" s="22"/>
      <c r="C242" s="22"/>
      <c r="D242" s="22"/>
      <c r="E242" s="22"/>
      <c r="F242" s="18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row>
    <row r="243" spans="1:230" ht="16.5" customHeight="1" x14ac:dyDescent="0.25">
      <c r="A243" s="81" t="s">
        <v>52</v>
      </c>
      <c r="B243" s="24"/>
      <c r="C243" s="24"/>
      <c r="D243" s="24"/>
      <c r="E243" s="24"/>
      <c r="F243" s="187"/>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row>
    <row r="244" spans="1:230" ht="15" customHeight="1" x14ac:dyDescent="0.2">
      <c r="A244" s="334" t="s">
        <v>1</v>
      </c>
      <c r="B244" s="335" t="s">
        <v>23</v>
      </c>
      <c r="C244" s="336" t="s">
        <v>24</v>
      </c>
      <c r="D244" s="336" t="s">
        <v>25</v>
      </c>
      <c r="E244" s="336" t="s">
        <v>26</v>
      </c>
      <c r="F244" s="337" t="s">
        <v>27</v>
      </c>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row>
    <row r="245" spans="1:230" ht="8.1" customHeight="1" x14ac:dyDescent="0.2">
      <c r="A245" s="97"/>
      <c r="B245" s="70"/>
      <c r="C245" s="71"/>
      <c r="D245" s="71"/>
      <c r="E245" s="71"/>
      <c r="F245" s="330"/>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row>
    <row r="246" spans="1:230" ht="15.95" customHeight="1" x14ac:dyDescent="0.2">
      <c r="A246" s="84"/>
      <c r="B246" s="5"/>
      <c r="C246" s="4"/>
      <c r="D246" s="4"/>
      <c r="E246" s="6"/>
      <c r="F246" s="291"/>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row>
    <row r="247" spans="1:230" ht="15.95" customHeight="1" x14ac:dyDescent="0.2">
      <c r="A247" s="84"/>
      <c r="B247" s="7"/>
      <c r="C247" s="8"/>
      <c r="D247" s="4"/>
      <c r="E247" s="6"/>
      <c r="F247" s="291"/>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row>
    <row r="248" spans="1:230" ht="15.95" customHeight="1" x14ac:dyDescent="0.2">
      <c r="A248" s="106"/>
      <c r="B248" s="47" t="s">
        <v>718</v>
      </c>
      <c r="C248" s="48"/>
      <c r="D248" s="47"/>
      <c r="E248" s="46"/>
      <c r="F248" s="291"/>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row>
    <row r="249" spans="1:230" ht="15.95" customHeight="1" x14ac:dyDescent="0.2">
      <c r="A249" s="107"/>
      <c r="B249" s="48"/>
      <c r="C249" s="48"/>
      <c r="D249" s="48"/>
      <c r="E249" s="46"/>
      <c r="F249" s="291"/>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row>
    <row r="250" spans="1:230" ht="15.95" customHeight="1" x14ac:dyDescent="0.2">
      <c r="A250" s="107"/>
      <c r="B250" s="47" t="s">
        <v>719</v>
      </c>
      <c r="C250" s="48"/>
      <c r="D250" s="48"/>
      <c r="E250" s="46"/>
      <c r="F250" s="291"/>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row>
    <row r="251" spans="1:230" ht="15.95" customHeight="1" x14ac:dyDescent="0.2">
      <c r="A251" s="107"/>
      <c r="B251" s="48"/>
      <c r="C251" s="48"/>
      <c r="D251" s="48"/>
      <c r="E251" s="46"/>
      <c r="F251" s="291"/>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row>
    <row r="252" spans="1:230" ht="15.95" customHeight="1" x14ac:dyDescent="0.2">
      <c r="A252" s="106"/>
      <c r="B252" s="47" t="s">
        <v>720</v>
      </c>
      <c r="C252" s="48"/>
      <c r="D252" s="48"/>
      <c r="E252" s="105"/>
      <c r="F252" s="291"/>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row>
    <row r="253" spans="1:230" ht="15.95" customHeight="1" x14ac:dyDescent="0.2">
      <c r="A253" s="107"/>
      <c r="B253" s="48"/>
      <c r="C253" s="48"/>
      <c r="D253" s="48"/>
      <c r="E253" s="46"/>
      <c r="F253" s="291"/>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row>
    <row r="254" spans="1:230" ht="15.95" customHeight="1" x14ac:dyDescent="0.2">
      <c r="A254" s="115"/>
      <c r="B254" s="47" t="s">
        <v>1072</v>
      </c>
      <c r="C254" s="48"/>
      <c r="D254" s="53"/>
      <c r="E254" s="46"/>
      <c r="F254" s="291"/>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row>
    <row r="255" spans="1:230" ht="15.95" customHeight="1" x14ac:dyDescent="0.2">
      <c r="A255" s="107"/>
      <c r="B255" s="48"/>
      <c r="C255" s="48"/>
      <c r="D255" s="48"/>
      <c r="E255" s="46"/>
      <c r="F255" s="291"/>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row>
    <row r="256" spans="1:230" ht="15.95" customHeight="1" x14ac:dyDescent="0.2">
      <c r="A256" s="116"/>
      <c r="B256" s="53"/>
      <c r="C256" s="48"/>
      <c r="D256" s="47"/>
      <c r="E256" s="46"/>
      <c r="F256" s="291"/>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row>
    <row r="257" spans="1:230" ht="15.95" customHeight="1" x14ac:dyDescent="0.2">
      <c r="A257" s="107"/>
      <c r="B257" s="124"/>
      <c r="C257" s="48"/>
      <c r="D257" s="48"/>
      <c r="E257" s="46"/>
      <c r="F257" s="291"/>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row>
    <row r="258" spans="1:230" ht="15.95" customHeight="1" x14ac:dyDescent="0.2">
      <c r="A258" s="106"/>
      <c r="B258" s="48"/>
      <c r="C258" s="48"/>
      <c r="D258" s="48"/>
      <c r="E258" s="46"/>
      <c r="F258" s="291"/>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row>
    <row r="259" spans="1:230" ht="15.95" customHeight="1" x14ac:dyDescent="0.2">
      <c r="A259" s="107"/>
      <c r="B259" s="48"/>
      <c r="C259" s="48"/>
      <c r="D259" s="48"/>
      <c r="E259" s="46"/>
      <c r="F259" s="291"/>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row>
    <row r="260" spans="1:230" ht="15.95" customHeight="1" x14ac:dyDescent="0.2">
      <c r="A260" s="119"/>
      <c r="B260" s="47"/>
      <c r="C260" s="48"/>
      <c r="D260" s="48"/>
      <c r="E260" s="46"/>
      <c r="F260" s="291"/>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row>
    <row r="261" spans="1:230" ht="15.95" customHeight="1" x14ac:dyDescent="0.2">
      <c r="A261" s="107"/>
      <c r="B261" s="124"/>
      <c r="C261" s="48"/>
      <c r="D261" s="48"/>
      <c r="E261" s="46"/>
      <c r="F261" s="291"/>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row>
    <row r="262" spans="1:230" ht="15.95" customHeight="1" x14ac:dyDescent="0.2">
      <c r="A262" s="115"/>
      <c r="B262" s="124"/>
      <c r="C262" s="48"/>
      <c r="D262" s="53"/>
      <c r="E262" s="46"/>
      <c r="F262" s="291"/>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row>
    <row r="263" spans="1:230" ht="15.95" customHeight="1" x14ac:dyDescent="0.2">
      <c r="A263" s="107"/>
      <c r="B263" s="48"/>
      <c r="C263" s="104"/>
      <c r="D263" s="48"/>
      <c r="E263" s="46"/>
      <c r="F263" s="291"/>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row>
    <row r="264" spans="1:230" ht="15.95" customHeight="1" x14ac:dyDescent="0.2">
      <c r="A264" s="107"/>
      <c r="B264" s="48"/>
      <c r="C264" s="48"/>
      <c r="D264" s="48"/>
      <c r="E264" s="46"/>
      <c r="F264" s="291"/>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row>
    <row r="265" spans="1:230" ht="15.95" customHeight="1" x14ac:dyDescent="0.2">
      <c r="A265" s="107"/>
      <c r="B265" s="48"/>
      <c r="C265" s="8"/>
      <c r="D265" s="48"/>
      <c r="E265" s="46"/>
      <c r="F265" s="291"/>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row>
    <row r="266" spans="1:230" ht="15.95" customHeight="1" x14ac:dyDescent="0.2">
      <c r="A266" s="107"/>
      <c r="B266" s="47"/>
      <c r="C266" s="48"/>
      <c r="D266" s="47"/>
      <c r="E266" s="46"/>
      <c r="F266" s="291"/>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row>
    <row r="267" spans="1:230" ht="15.95" customHeight="1" x14ac:dyDescent="0.2">
      <c r="A267" s="107"/>
      <c r="B267" s="48"/>
      <c r="C267" s="48"/>
      <c r="D267" s="48"/>
      <c r="E267" s="46"/>
      <c r="F267" s="291"/>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row>
    <row r="268" spans="1:230" ht="15.95" customHeight="1" x14ac:dyDescent="0.2">
      <c r="A268" s="107"/>
      <c r="B268" s="49"/>
      <c r="C268" s="48"/>
      <c r="D268" s="47"/>
      <c r="E268" s="105"/>
      <c r="F268" s="291"/>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row>
    <row r="269" spans="1:230" ht="15.95" customHeight="1" x14ac:dyDescent="0.2">
      <c r="A269" s="107"/>
      <c r="B269" s="48"/>
      <c r="C269" s="48"/>
      <c r="D269" s="48"/>
      <c r="E269" s="46"/>
      <c r="F269" s="291"/>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row>
    <row r="270" spans="1:230" ht="15.95" customHeight="1" x14ac:dyDescent="0.2">
      <c r="A270" s="107"/>
      <c r="B270" s="53"/>
      <c r="C270" s="48"/>
      <c r="D270" s="53"/>
      <c r="E270" s="46"/>
      <c r="F270" s="291"/>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row>
    <row r="271" spans="1:230" ht="15.95" customHeight="1" x14ac:dyDescent="0.2">
      <c r="A271" s="107"/>
      <c r="B271" s="48"/>
      <c r="C271" s="48"/>
      <c r="D271" s="48"/>
      <c r="E271" s="46"/>
      <c r="F271" s="291"/>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row>
    <row r="272" spans="1:230" ht="15.95" customHeight="1" x14ac:dyDescent="0.2">
      <c r="A272" s="107"/>
      <c r="B272" s="49"/>
      <c r="C272" s="48"/>
      <c r="D272" s="47"/>
      <c r="E272" s="46"/>
      <c r="F272" s="291"/>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row>
    <row r="273" spans="1:230" ht="15.95" customHeight="1" x14ac:dyDescent="0.2">
      <c r="A273" s="107"/>
      <c r="B273" s="48"/>
      <c r="C273" s="48"/>
      <c r="D273" s="48"/>
      <c r="E273" s="46"/>
      <c r="F273" s="291"/>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row>
    <row r="274" spans="1:230" ht="15.95" customHeight="1" x14ac:dyDescent="0.2">
      <c r="A274" s="107"/>
      <c r="B274" s="49"/>
      <c r="C274" s="48"/>
      <c r="D274" s="47"/>
      <c r="E274" s="46"/>
      <c r="F274" s="291"/>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row>
    <row r="275" spans="1:230" ht="15.95" customHeight="1" x14ac:dyDescent="0.2">
      <c r="A275" s="106"/>
      <c r="B275" s="48"/>
      <c r="C275" s="48"/>
      <c r="D275" s="48"/>
      <c r="E275" s="46"/>
      <c r="F275" s="291"/>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row>
    <row r="276" spans="1:230" ht="15.95" customHeight="1" x14ac:dyDescent="0.2">
      <c r="A276" s="107"/>
      <c r="B276" s="49"/>
      <c r="C276" s="48"/>
      <c r="D276" s="47"/>
      <c r="E276" s="46"/>
      <c r="F276" s="291"/>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row>
    <row r="277" spans="1:230" ht="15.95" customHeight="1" x14ac:dyDescent="0.2">
      <c r="A277" s="107"/>
      <c r="B277" s="48"/>
      <c r="C277" s="48"/>
      <c r="D277" s="48"/>
      <c r="E277" s="46"/>
      <c r="F277" s="291"/>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row>
    <row r="278" spans="1:230" ht="15.95" customHeight="1" x14ac:dyDescent="0.2">
      <c r="A278" s="107"/>
      <c r="B278" s="53"/>
      <c r="C278" s="48"/>
      <c r="D278" s="53"/>
      <c r="E278" s="46"/>
      <c r="F278" s="291"/>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row>
    <row r="279" spans="1:230" ht="15.95" customHeight="1" x14ac:dyDescent="0.2">
      <c r="A279" s="106"/>
      <c r="B279" s="53"/>
      <c r="C279" s="48"/>
      <c r="D279" s="53"/>
      <c r="E279" s="46"/>
      <c r="F279" s="291"/>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row>
    <row r="280" spans="1:230" ht="15.95" customHeight="1" x14ac:dyDescent="0.2">
      <c r="A280" s="107"/>
      <c r="B280" s="48"/>
      <c r="C280" s="48"/>
      <c r="D280" s="48"/>
      <c r="E280" s="46"/>
      <c r="F280" s="291"/>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row>
    <row r="281" spans="1:230" ht="15.95" customHeight="1" x14ac:dyDescent="0.2">
      <c r="A281" s="115"/>
      <c r="B281" s="48"/>
      <c r="C281" s="48"/>
      <c r="D281" s="48"/>
      <c r="E281" s="46"/>
      <c r="F281" s="291"/>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row>
    <row r="282" spans="1:230" ht="15.95" customHeight="1" x14ac:dyDescent="0.2">
      <c r="A282" s="107"/>
      <c r="B282" s="72"/>
      <c r="C282" s="48"/>
      <c r="D282" s="47"/>
      <c r="E282" s="46"/>
      <c r="F282" s="291"/>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row>
    <row r="283" spans="1:230" ht="15.95" customHeight="1" x14ac:dyDescent="0.2">
      <c r="A283" s="116"/>
      <c r="B283" s="48"/>
      <c r="C283" s="48"/>
      <c r="D283" s="48"/>
      <c r="E283" s="46"/>
      <c r="F283" s="291"/>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row>
    <row r="284" spans="1:230" ht="15.95" customHeight="1" x14ac:dyDescent="0.2">
      <c r="A284" s="107"/>
      <c r="B284" s="47"/>
      <c r="C284" s="48"/>
      <c r="D284" s="47"/>
      <c r="E284" s="46"/>
      <c r="F284" s="292"/>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row>
    <row r="285" spans="1:230" ht="15.95" customHeight="1" x14ac:dyDescent="0.2">
      <c r="A285" s="116"/>
      <c r="B285" s="48"/>
      <c r="C285" s="48"/>
      <c r="D285" s="48"/>
      <c r="E285" s="46"/>
      <c r="F285" s="291"/>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row>
    <row r="286" spans="1:230" ht="15.95" customHeight="1" x14ac:dyDescent="0.2">
      <c r="A286" s="107"/>
      <c r="B286" s="4"/>
      <c r="C286" s="4"/>
      <c r="D286" s="4"/>
      <c r="E286" s="6"/>
      <c r="F286" s="2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row>
    <row r="287" spans="1:230" ht="15.95" customHeight="1" x14ac:dyDescent="0.2">
      <c r="A287" s="117"/>
      <c r="B287" s="49"/>
      <c r="C287" s="48"/>
      <c r="D287" s="47"/>
      <c r="E287" s="46"/>
      <c r="F287" s="291"/>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row>
    <row r="288" spans="1:230" ht="15.95" customHeight="1" x14ac:dyDescent="0.2">
      <c r="A288" s="107"/>
      <c r="B288" s="48"/>
      <c r="C288" s="48"/>
      <c r="D288" s="48"/>
      <c r="E288" s="46"/>
      <c r="F288" s="291"/>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row>
    <row r="289" spans="1:230" ht="15.95" customHeight="1" x14ac:dyDescent="0.2">
      <c r="A289" s="115"/>
      <c r="B289" s="53"/>
      <c r="C289" s="48"/>
      <c r="D289" s="53"/>
      <c r="E289" s="46"/>
      <c r="F289" s="291"/>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row>
    <row r="290" spans="1:230" ht="15.95" customHeight="1" x14ac:dyDescent="0.2">
      <c r="A290" s="115"/>
      <c r="B290" s="53"/>
      <c r="C290" s="48"/>
      <c r="D290" s="53"/>
      <c r="E290" s="46"/>
      <c r="F290" s="291"/>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row>
    <row r="291" spans="1:230" ht="15.95" customHeight="1" x14ac:dyDescent="0.2">
      <c r="A291" s="107"/>
      <c r="B291" s="48"/>
      <c r="C291" s="48"/>
      <c r="D291" s="48"/>
      <c r="E291" s="46"/>
      <c r="F291" s="291"/>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row>
    <row r="292" spans="1:230" ht="15.95" customHeight="1" x14ac:dyDescent="0.2">
      <c r="A292" s="107"/>
      <c r="B292" s="48"/>
      <c r="C292" s="48"/>
      <c r="D292" s="48"/>
      <c r="E292" s="46"/>
      <c r="F292" s="291"/>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row>
    <row r="293" spans="1:230" ht="15.95" customHeight="1" x14ac:dyDescent="0.2">
      <c r="A293" s="107"/>
      <c r="B293" s="72"/>
      <c r="C293" s="48"/>
      <c r="D293" s="47"/>
      <c r="E293" s="46"/>
      <c r="F293" s="291"/>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row>
    <row r="294" spans="1:230" ht="15.95" customHeight="1" x14ac:dyDescent="0.2">
      <c r="A294" s="107"/>
      <c r="B294" s="48"/>
      <c r="C294" s="48"/>
      <c r="D294" s="48"/>
      <c r="E294" s="46"/>
      <c r="F294" s="291"/>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row>
    <row r="295" spans="1:230" ht="15.95" customHeight="1" x14ac:dyDescent="0.2">
      <c r="A295" s="107"/>
      <c r="B295" s="47"/>
      <c r="C295" s="48"/>
      <c r="D295" s="47"/>
      <c r="E295" s="46"/>
      <c r="F295" s="292"/>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row>
    <row r="296" spans="1:230" ht="15.95" customHeight="1" x14ac:dyDescent="0.2">
      <c r="A296" s="107"/>
      <c r="B296" s="48"/>
      <c r="C296" s="48"/>
      <c r="D296" s="48"/>
      <c r="E296" s="46"/>
      <c r="F296" s="291"/>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row>
    <row r="297" spans="1:230" ht="15.95" customHeight="1" x14ac:dyDescent="0.2">
      <c r="A297" s="84"/>
      <c r="B297" s="4"/>
      <c r="C297" s="4"/>
      <c r="D297" s="4"/>
      <c r="E297" s="6"/>
      <c r="F297" s="2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row>
    <row r="298" spans="1:230" ht="16.5" customHeight="1" x14ac:dyDescent="0.2">
      <c r="A298" s="344"/>
      <c r="B298" s="39"/>
      <c r="C298" s="39"/>
      <c r="D298" s="39"/>
      <c r="E298" s="39"/>
      <c r="F298" s="293"/>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row>
    <row r="299" spans="1:230" ht="17.100000000000001" customHeight="1" x14ac:dyDescent="0.2">
      <c r="A299" s="340"/>
      <c r="B299" s="341"/>
      <c r="C299" s="342"/>
      <c r="D299" s="341"/>
      <c r="E299" s="374" t="s">
        <v>731</v>
      </c>
      <c r="F299" s="7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2" manualBreakCount="2">
    <brk id="60" max="5" man="1"/>
    <brk id="179"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P120"/>
  <sheetViews>
    <sheetView workbookViewId="0"/>
  </sheetViews>
  <sheetFormatPr defaultColWidth="6.59765625" defaultRowHeight="12.75" customHeight="1" x14ac:dyDescent="0.2"/>
  <cols>
    <col min="1" max="1" width="3.5" style="13" customWidth="1"/>
    <col min="2" max="2" width="60.19921875" style="13" customWidth="1"/>
    <col min="3" max="3" width="7.5" style="13" customWidth="1"/>
    <col min="4" max="4" width="4.296875" style="13" customWidth="1"/>
    <col min="5" max="5" width="6.796875" style="13" customWidth="1"/>
    <col min="6" max="6" width="8.8984375" style="13" customWidth="1"/>
    <col min="7" max="227" width="6.59765625" style="13" customWidth="1"/>
  </cols>
  <sheetData>
    <row r="1" spans="1:227" ht="27.75" customHeight="1" x14ac:dyDescent="0.35">
      <c r="A1" s="78" t="str">
        <f>'General Summary'!A1</f>
        <v>The Almonry, High Street, Battle</v>
      </c>
      <c r="B1" s="68"/>
      <c r="C1" s="68"/>
      <c r="D1" s="68"/>
      <c r="E1" s="68"/>
      <c r="F1" s="184"/>
    </row>
    <row r="2" spans="1:227" ht="27.75" customHeight="1" x14ac:dyDescent="0.35">
      <c r="A2" s="79" t="str">
        <f>'General Summary'!A2</f>
        <v>Tender Pricing Schedule</v>
      </c>
      <c r="B2" s="58"/>
      <c r="C2" s="58"/>
      <c r="D2" s="58"/>
      <c r="E2" s="58"/>
      <c r="F2" s="185"/>
    </row>
    <row r="3" spans="1:227"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row>
    <row r="4" spans="1:227" ht="16.5" customHeight="1" x14ac:dyDescent="0.25">
      <c r="A4" s="81" t="s">
        <v>61</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row>
    <row r="5" spans="1:227"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row>
    <row r="6" spans="1:227" ht="8.1" customHeight="1" x14ac:dyDescent="0.2">
      <c r="A6" s="97"/>
      <c r="B6" s="70"/>
      <c r="C6" s="71"/>
      <c r="D6" s="71"/>
      <c r="E6" s="71"/>
      <c r="F6" s="330"/>
    </row>
    <row r="7" spans="1:227" ht="15.95" customHeight="1" x14ac:dyDescent="0.2">
      <c r="A7" s="84"/>
      <c r="B7" s="4"/>
      <c r="C7" s="48"/>
      <c r="D7" s="4"/>
      <c r="E7" s="6"/>
      <c r="F7" s="291"/>
    </row>
    <row r="8" spans="1:227" ht="15.95" customHeight="1" x14ac:dyDescent="0.2">
      <c r="A8" s="84" t="s">
        <v>28</v>
      </c>
      <c r="B8" s="4" t="s">
        <v>722</v>
      </c>
      <c r="C8" s="48">
        <v>2</v>
      </c>
      <c r="D8" s="4" t="s">
        <v>46</v>
      </c>
      <c r="E8" s="6"/>
      <c r="F8" s="291"/>
    </row>
    <row r="9" spans="1:227" ht="15.95" customHeight="1" x14ac:dyDescent="0.2">
      <c r="A9" s="84"/>
      <c r="B9" s="4"/>
      <c r="C9" s="48"/>
      <c r="D9" s="4"/>
      <c r="E9" s="6"/>
      <c r="F9" s="291"/>
    </row>
    <row r="10" spans="1:227" ht="15.95" customHeight="1" x14ac:dyDescent="0.2">
      <c r="A10" s="84" t="s">
        <v>30</v>
      </c>
      <c r="B10" s="4" t="s">
        <v>723</v>
      </c>
      <c r="C10" s="48">
        <v>2</v>
      </c>
      <c r="D10" s="4" t="s">
        <v>46</v>
      </c>
      <c r="E10" s="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row>
    <row r="11" spans="1:227" ht="15.95" customHeight="1" x14ac:dyDescent="0.2">
      <c r="A11" s="84"/>
      <c r="B11" s="4"/>
      <c r="C11" s="48"/>
      <c r="D11" s="4"/>
      <c r="E11" s="6"/>
      <c r="F11" s="291"/>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row>
    <row r="12" spans="1:227" ht="15.95" customHeight="1" x14ac:dyDescent="0.2">
      <c r="A12" s="84" t="s">
        <v>30</v>
      </c>
      <c r="B12" s="4" t="s">
        <v>1094</v>
      </c>
      <c r="C12" s="48">
        <v>1</v>
      </c>
      <c r="D12" s="4" t="s">
        <v>46</v>
      </c>
      <c r="E12" s="6"/>
      <c r="F12" s="291" t="s">
        <v>1093</v>
      </c>
    </row>
    <row r="13" spans="1:227" ht="15.95" customHeight="1" x14ac:dyDescent="0.2">
      <c r="A13" s="84"/>
      <c r="B13" s="4"/>
      <c r="C13" s="48"/>
      <c r="D13" s="4"/>
      <c r="E13" s="6"/>
      <c r="F13" s="291"/>
    </row>
    <row r="14" spans="1:227" ht="15.95" customHeight="1" x14ac:dyDescent="0.2">
      <c r="A14" s="84" t="s">
        <v>32</v>
      </c>
      <c r="B14" s="4" t="s">
        <v>106</v>
      </c>
      <c r="C14" s="48">
        <v>1</v>
      </c>
      <c r="D14" s="4" t="s">
        <v>62</v>
      </c>
      <c r="E14" s="6"/>
      <c r="F14" s="291"/>
    </row>
    <row r="15" spans="1:227" ht="15.95" customHeight="1" x14ac:dyDescent="0.2">
      <c r="A15" s="84"/>
      <c r="B15" s="4"/>
      <c r="C15" s="48"/>
      <c r="D15" s="4"/>
      <c r="E15" s="6"/>
      <c r="F15" s="291"/>
    </row>
    <row r="16" spans="1:227" ht="15.95" customHeight="1" x14ac:dyDescent="0.2">
      <c r="A16" s="84" t="s">
        <v>33</v>
      </c>
      <c r="B16" s="4" t="s">
        <v>128</v>
      </c>
      <c r="C16" s="48">
        <v>2</v>
      </c>
      <c r="D16" s="4" t="s">
        <v>46</v>
      </c>
      <c r="E16" s="6"/>
      <c r="F16" s="291"/>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row>
    <row r="17" spans="1:227" ht="15.95" customHeight="1" x14ac:dyDescent="0.2">
      <c r="A17" s="84"/>
      <c r="B17" s="4"/>
      <c r="C17" s="48"/>
      <c r="D17" s="4"/>
      <c r="E17" s="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row>
    <row r="18" spans="1:227" ht="15.95" customHeight="1" x14ac:dyDescent="0.2">
      <c r="A18" s="84" t="s">
        <v>34</v>
      </c>
      <c r="B18" s="4" t="s">
        <v>721</v>
      </c>
      <c r="C18" s="48">
        <v>1</v>
      </c>
      <c r="D18" s="4" t="s">
        <v>46</v>
      </c>
      <c r="E18" s="6"/>
      <c r="F18" s="291"/>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row>
    <row r="19" spans="1:227" ht="15.95" customHeight="1" x14ac:dyDescent="0.2">
      <c r="A19" s="84"/>
      <c r="B19" s="4"/>
      <c r="C19" s="48"/>
      <c r="D19" s="4"/>
      <c r="E19" s="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row>
    <row r="20" spans="1:227" ht="15.95" customHeight="1" x14ac:dyDescent="0.2">
      <c r="A20" s="84" t="s">
        <v>35</v>
      </c>
      <c r="B20" s="4" t="s">
        <v>377</v>
      </c>
      <c r="C20" s="48">
        <v>1</v>
      </c>
      <c r="D20" s="4" t="s">
        <v>46</v>
      </c>
      <c r="E20" s="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row>
    <row r="21" spans="1:227" ht="15.95" customHeight="1" x14ac:dyDescent="0.2">
      <c r="A21" s="84"/>
      <c r="B21" s="4"/>
      <c r="C21" s="48"/>
      <c r="D21" s="4"/>
      <c r="E21" s="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row>
    <row r="22" spans="1:227" ht="15.95" customHeight="1" x14ac:dyDescent="0.2">
      <c r="A22" s="84"/>
      <c r="B22" s="4"/>
      <c r="C22" s="48"/>
      <c r="D22" s="4"/>
      <c r="E22" s="6"/>
      <c r="F22" s="291"/>
    </row>
    <row r="23" spans="1:227" ht="15.95" customHeight="1" x14ac:dyDescent="0.2">
      <c r="A23" s="84"/>
      <c r="B23" s="4"/>
      <c r="C23" s="48"/>
      <c r="D23" s="4"/>
      <c r="E23" s="6"/>
      <c r="F23" s="291"/>
    </row>
    <row r="24" spans="1:227" ht="15.95" customHeight="1" x14ac:dyDescent="0.2">
      <c r="A24" s="84"/>
      <c r="B24" s="4"/>
      <c r="C24" s="48"/>
      <c r="D24" s="4"/>
      <c r="E24" s="6"/>
      <c r="F24" s="291"/>
    </row>
    <row r="25" spans="1:227" ht="15.95" customHeight="1" x14ac:dyDescent="0.2">
      <c r="A25" s="84"/>
      <c r="B25" s="4"/>
      <c r="C25" s="48"/>
      <c r="D25" s="4"/>
      <c r="E25" s="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row>
    <row r="26" spans="1:227" ht="15.75" customHeight="1" x14ac:dyDescent="0.2">
      <c r="A26" s="84"/>
      <c r="B26" s="4"/>
      <c r="C26" s="48"/>
      <c r="D26" s="4"/>
      <c r="E26" s="6"/>
      <c r="F26" s="291"/>
    </row>
    <row r="27" spans="1:227" ht="15" x14ac:dyDescent="0.2">
      <c r="A27" s="84"/>
      <c r="B27" s="4"/>
      <c r="C27" s="48"/>
      <c r="D27" s="4"/>
      <c r="E27" s="6"/>
      <c r="F27" s="291"/>
    </row>
    <row r="28" spans="1:227" ht="15.95" customHeight="1" x14ac:dyDescent="0.2">
      <c r="A28" s="84"/>
      <c r="B28" s="4"/>
      <c r="C28" s="48"/>
      <c r="D28" s="4"/>
      <c r="E28" s="6"/>
      <c r="F28" s="291"/>
    </row>
    <row r="29" spans="1:227" ht="15.95" customHeight="1" x14ac:dyDescent="0.2">
      <c r="A29" s="84"/>
      <c r="B29" s="4"/>
      <c r="C29" s="48"/>
      <c r="D29" s="4"/>
      <c r="E29" s="6"/>
      <c r="F29" s="291"/>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row>
    <row r="30" spans="1:227" ht="15.95" customHeight="1" x14ac:dyDescent="0.2">
      <c r="A30" s="84"/>
      <c r="B30" s="4"/>
      <c r="C30" s="48"/>
      <c r="D30" s="4"/>
      <c r="E30" s="6"/>
      <c r="F30" s="291"/>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row>
    <row r="31" spans="1:227" ht="15.95" customHeight="1" x14ac:dyDescent="0.2">
      <c r="A31" s="84"/>
      <c r="B31" s="4"/>
      <c r="C31" s="48"/>
      <c r="D31" s="4"/>
      <c r="E31" s="6"/>
      <c r="F31" s="291"/>
    </row>
    <row r="32" spans="1:227" ht="15" x14ac:dyDescent="0.2">
      <c r="A32" s="84"/>
      <c r="B32" s="4"/>
      <c r="C32" s="48"/>
      <c r="D32" s="4"/>
      <c r="E32" s="6"/>
      <c r="F32" s="291"/>
    </row>
    <row r="33" spans="1:227" ht="15.95" customHeight="1" x14ac:dyDescent="0.2">
      <c r="A33" s="84"/>
      <c r="B33" s="4"/>
      <c r="C33" s="48"/>
      <c r="D33" s="4"/>
      <c r="E33" s="6"/>
      <c r="F33" s="291"/>
    </row>
    <row r="34" spans="1:227" ht="15.95" customHeight="1" x14ac:dyDescent="0.2">
      <c r="A34" s="84"/>
      <c r="B34" s="9"/>
      <c r="C34" s="48"/>
      <c r="D34" s="9"/>
      <c r="E34" s="6"/>
      <c r="F34" s="191"/>
    </row>
    <row r="35" spans="1:227" ht="15.95" customHeight="1" x14ac:dyDescent="0.2">
      <c r="A35" s="84"/>
      <c r="B35" s="9"/>
      <c r="C35" s="48"/>
      <c r="D35" s="9"/>
      <c r="E35" s="6"/>
      <c r="F35" s="191"/>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row>
    <row r="36" spans="1:227" ht="15.95" customHeight="1" x14ac:dyDescent="0.2">
      <c r="A36" s="96"/>
      <c r="B36" s="63"/>
      <c r="C36" s="48"/>
      <c r="D36" s="9"/>
      <c r="E36" s="6"/>
      <c r="F36" s="292"/>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row>
    <row r="37" spans="1:227" ht="15.95" customHeight="1" x14ac:dyDescent="0.2">
      <c r="A37" s="84"/>
      <c r="B37" s="9"/>
      <c r="C37" s="48"/>
      <c r="D37" s="9"/>
      <c r="E37" s="6"/>
      <c r="F37" s="191"/>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row>
    <row r="38" spans="1:227" ht="15.95" customHeight="1" x14ac:dyDescent="0.2">
      <c r="A38" s="84"/>
      <c r="B38" s="9"/>
      <c r="C38" s="48"/>
      <c r="D38" s="9"/>
      <c r="E38" s="6"/>
      <c r="F38" s="191"/>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row>
    <row r="39" spans="1:227" ht="15.95" customHeight="1" x14ac:dyDescent="0.2">
      <c r="A39" s="84"/>
      <c r="B39" s="9"/>
      <c r="C39" s="48"/>
      <c r="D39" s="9"/>
      <c r="E39" s="6"/>
      <c r="F39" s="191"/>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row>
    <row r="40" spans="1:227" ht="15.95" customHeight="1" x14ac:dyDescent="0.2">
      <c r="A40" s="84"/>
      <c r="B40" s="9"/>
      <c r="C40" s="48"/>
      <c r="D40" s="9"/>
      <c r="E40" s="6"/>
      <c r="F40" s="191"/>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row>
    <row r="41" spans="1:227" ht="15.95" customHeight="1" x14ac:dyDescent="0.2">
      <c r="A41" s="84"/>
      <c r="B41" s="9"/>
      <c r="C41" s="48"/>
      <c r="D41" s="9"/>
      <c r="E41" s="6"/>
      <c r="F41" s="191"/>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row>
    <row r="42" spans="1:227" ht="15.95" customHeight="1" x14ac:dyDescent="0.2">
      <c r="A42" s="84"/>
      <c r="B42" s="9"/>
      <c r="C42" s="48"/>
      <c r="D42" s="9"/>
      <c r="E42" s="6"/>
      <c r="F42" s="191"/>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row>
    <row r="43" spans="1:227" ht="15.95" customHeight="1" x14ac:dyDescent="0.2">
      <c r="A43" s="84"/>
      <c r="B43" s="9"/>
      <c r="C43" s="48"/>
      <c r="D43" s="9"/>
      <c r="E43" s="6"/>
      <c r="F43" s="191"/>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row>
    <row r="44" spans="1:227" ht="15.95" customHeight="1" x14ac:dyDescent="0.2">
      <c r="A44" s="84"/>
      <c r="B44" s="9"/>
      <c r="C44" s="48"/>
      <c r="D44" s="9"/>
      <c r="E44" s="6"/>
      <c r="F44" s="191"/>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row>
    <row r="45" spans="1:227" ht="15.95" customHeight="1" x14ac:dyDescent="0.2">
      <c r="A45" s="84"/>
      <c r="B45" s="9"/>
      <c r="C45" s="48"/>
      <c r="D45" s="9"/>
      <c r="E45" s="6"/>
      <c r="F45" s="191"/>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row>
    <row r="46" spans="1:227" ht="15.95" customHeight="1" x14ac:dyDescent="0.2">
      <c r="A46" s="84"/>
      <c r="B46" s="9"/>
      <c r="C46" s="48"/>
      <c r="D46" s="9"/>
      <c r="E46" s="6"/>
      <c r="F46" s="191"/>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row>
    <row r="47" spans="1:227" ht="15.95" customHeight="1" x14ac:dyDescent="0.2">
      <c r="A47" s="84"/>
      <c r="B47" s="9"/>
      <c r="C47" s="48"/>
      <c r="D47" s="9"/>
      <c r="E47" s="6"/>
      <c r="F47" s="191"/>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row>
    <row r="48" spans="1:227" ht="15.95" customHeight="1" x14ac:dyDescent="0.2">
      <c r="A48" s="84"/>
      <c r="B48" s="9"/>
      <c r="C48" s="48"/>
      <c r="D48" s="9"/>
      <c r="E48" s="6"/>
      <c r="F48" s="191"/>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row>
    <row r="49" spans="1:227" ht="15.95" customHeight="1" x14ac:dyDescent="0.2">
      <c r="A49" s="84"/>
      <c r="B49" s="9"/>
      <c r="C49" s="48"/>
      <c r="D49" s="9"/>
      <c r="E49" s="6"/>
      <c r="F49" s="191"/>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row>
    <row r="50" spans="1:227" ht="15.95" customHeight="1" x14ac:dyDescent="0.2">
      <c r="A50" s="84"/>
      <c r="B50" s="9"/>
      <c r="C50" s="48"/>
      <c r="D50" s="9"/>
      <c r="E50" s="6"/>
      <c r="F50" s="191"/>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row>
    <row r="51" spans="1:227" ht="15.95" customHeight="1" x14ac:dyDescent="0.2">
      <c r="A51" s="84"/>
      <c r="B51" s="9"/>
      <c r="C51" s="48"/>
      <c r="D51" s="9"/>
      <c r="E51" s="6"/>
      <c r="F51" s="191"/>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row>
    <row r="52" spans="1:227" ht="15.95" customHeight="1" x14ac:dyDescent="0.2">
      <c r="A52" s="84"/>
      <c r="B52" s="9"/>
      <c r="C52" s="48"/>
      <c r="D52" s="9"/>
      <c r="E52" s="6"/>
      <c r="F52" s="191"/>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row>
    <row r="53" spans="1:227" ht="15.95" customHeight="1" x14ac:dyDescent="0.2">
      <c r="A53" s="84"/>
      <c r="B53" s="9"/>
      <c r="C53" s="48"/>
      <c r="D53" s="9"/>
      <c r="E53" s="6"/>
      <c r="F53" s="191"/>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row>
    <row r="54" spans="1:227" ht="15.95" customHeight="1" x14ac:dyDescent="0.2">
      <c r="A54" s="84"/>
      <c r="B54" s="9"/>
      <c r="C54" s="48"/>
      <c r="D54" s="9"/>
      <c r="E54" s="6"/>
      <c r="F54" s="191"/>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row>
    <row r="55" spans="1:227" ht="15.95" customHeight="1" x14ac:dyDescent="0.2">
      <c r="A55" s="84"/>
      <c r="B55" s="9"/>
      <c r="C55" s="48"/>
      <c r="D55" s="9"/>
      <c r="E55" s="6"/>
      <c r="F55" s="191"/>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row>
    <row r="56" spans="1:227" ht="15.95" customHeight="1" x14ac:dyDescent="0.2">
      <c r="A56" s="84"/>
      <c r="B56" s="9"/>
      <c r="C56" s="48"/>
      <c r="D56" s="9"/>
      <c r="E56" s="6"/>
      <c r="F56" s="191"/>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row>
    <row r="57" spans="1:227" ht="15.95" customHeight="1" x14ac:dyDescent="0.2">
      <c r="A57" s="84"/>
      <c r="B57" s="9"/>
      <c r="C57" s="48"/>
      <c r="D57" s="9"/>
      <c r="E57" s="6"/>
      <c r="F57" s="191"/>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row>
    <row r="58" spans="1:227" ht="15.95" customHeight="1" x14ac:dyDescent="0.2">
      <c r="A58" s="84"/>
      <c r="B58" s="4"/>
      <c r="C58" s="4"/>
      <c r="D58" s="4"/>
      <c r="E58" s="6"/>
      <c r="F58" s="290"/>
    </row>
    <row r="59" spans="1:227" ht="16.5" customHeight="1" x14ac:dyDescent="0.2">
      <c r="A59" s="344"/>
      <c r="B59" s="39"/>
      <c r="C59" s="39"/>
      <c r="D59" s="39"/>
      <c r="E59" s="39"/>
      <c r="F59" s="385"/>
    </row>
    <row r="60" spans="1:227" ht="17.100000000000001" customHeight="1" x14ac:dyDescent="0.2">
      <c r="A60" s="340"/>
      <c r="B60" s="341" t="s">
        <v>724</v>
      </c>
      <c r="C60" s="342">
        <v>1</v>
      </c>
      <c r="D60" s="341"/>
      <c r="E60" s="343" t="s">
        <v>730</v>
      </c>
      <c r="F60" s="76"/>
    </row>
    <row r="61" spans="1:227" ht="27.75" customHeight="1" x14ac:dyDescent="0.35">
      <c r="A61" s="78" t="str">
        <f>A1</f>
        <v>The Almonry, High Street, Battle</v>
      </c>
      <c r="B61" s="156"/>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row>
    <row r="62" spans="1:227" ht="27.75" customHeight="1" x14ac:dyDescent="0.35">
      <c r="A62" s="79" t="str">
        <f>A2</f>
        <v>Tender Pricing Schedule</v>
      </c>
      <c r="B62" s="296"/>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row>
    <row r="63" spans="1:227" ht="9.75" customHeight="1" x14ac:dyDescent="0.25">
      <c r="A63" s="80"/>
      <c r="B63" s="355"/>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row>
    <row r="64" spans="1:227" ht="16.5" customHeight="1" x14ac:dyDescent="0.25">
      <c r="A64" s="81" t="s">
        <v>61</v>
      </c>
      <c r="B64" s="356"/>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row>
    <row r="65" spans="1:227" ht="15" customHeight="1" x14ac:dyDescent="0.2">
      <c r="A65" s="354" t="s">
        <v>1</v>
      </c>
      <c r="B65" s="334"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row>
    <row r="66" spans="1:227" ht="8.1" customHeight="1" x14ac:dyDescent="0.2">
      <c r="A66" s="83"/>
      <c r="B66" s="70"/>
      <c r="C66" s="71"/>
      <c r="D66" s="71"/>
      <c r="E66" s="71"/>
      <c r="F66" s="330"/>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row>
    <row r="67" spans="1:227" ht="15.95" customHeight="1" x14ac:dyDescent="0.2">
      <c r="A67" s="84"/>
      <c r="B67" s="7"/>
      <c r="C67" s="4"/>
      <c r="D67" s="4"/>
      <c r="E67" s="6"/>
      <c r="F67" s="290"/>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row>
    <row r="68" spans="1:227" ht="15.95" customHeight="1" x14ac:dyDescent="0.2">
      <c r="A68" s="88"/>
      <c r="B68" s="9"/>
      <c r="C68" s="9"/>
      <c r="D68" s="9"/>
      <c r="E68" s="6"/>
      <c r="F68" s="291"/>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row>
    <row r="69" spans="1:227" ht="15.95" customHeight="1" x14ac:dyDescent="0.2">
      <c r="A69" s="84"/>
      <c r="B69" s="4"/>
      <c r="C69" s="4"/>
      <c r="D69" s="4"/>
      <c r="E69" s="6"/>
      <c r="F69" s="291"/>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row>
    <row r="70" spans="1:227" ht="15.95" customHeight="1" x14ac:dyDescent="0.2">
      <c r="A70" s="84"/>
      <c r="B70" s="4" t="s">
        <v>725</v>
      </c>
      <c r="C70" s="4"/>
      <c r="D70" s="4"/>
      <c r="E70" s="6"/>
      <c r="F70" s="291"/>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row>
    <row r="71" spans="1:227" ht="15.95" customHeight="1" x14ac:dyDescent="0.2">
      <c r="A71" s="84"/>
      <c r="B71" s="4"/>
      <c r="C71" s="4"/>
      <c r="D71" s="4"/>
      <c r="E71" s="6"/>
      <c r="F71" s="291"/>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row>
    <row r="72" spans="1:227" ht="15.95" customHeight="1" x14ac:dyDescent="0.2">
      <c r="A72" s="88"/>
      <c r="B72" s="41"/>
      <c r="C72" s="4"/>
      <c r="D72" s="9"/>
      <c r="E72" s="6"/>
      <c r="F72" s="291"/>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row>
    <row r="73" spans="1:227" ht="15.95" customHeight="1" x14ac:dyDescent="0.2">
      <c r="A73" s="84"/>
      <c r="B73" s="4"/>
      <c r="C73" s="4"/>
      <c r="D73" s="4"/>
      <c r="E73" s="6"/>
      <c r="F73" s="291"/>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row>
    <row r="74" spans="1:227" ht="15.95" customHeight="1" x14ac:dyDescent="0.2">
      <c r="A74" s="88"/>
      <c r="B74" s="41"/>
      <c r="C74" s="4"/>
      <c r="D74" s="41"/>
      <c r="E74" s="6"/>
      <c r="F74" s="291"/>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row>
    <row r="75" spans="1:227" ht="15.95" customHeight="1" x14ac:dyDescent="0.2">
      <c r="A75" s="84"/>
      <c r="B75" s="4"/>
      <c r="C75" s="4"/>
      <c r="D75" s="4"/>
      <c r="E75" s="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row>
    <row r="76" spans="1:227" ht="15.95" customHeight="1" x14ac:dyDescent="0.2">
      <c r="A76" s="84"/>
      <c r="B76" s="41"/>
      <c r="C76" s="4"/>
      <c r="D76" s="9"/>
      <c r="E76" s="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row>
    <row r="77" spans="1:227" ht="15.95" customHeight="1" x14ac:dyDescent="0.2">
      <c r="A77" s="84"/>
      <c r="B77" s="4"/>
      <c r="C77" s="4"/>
      <c r="D77" s="4"/>
      <c r="E77" s="6"/>
      <c r="F77" s="291"/>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row>
    <row r="78" spans="1:227" ht="15.95" customHeight="1" x14ac:dyDescent="0.2">
      <c r="A78" s="84"/>
      <c r="B78" s="4"/>
      <c r="C78" s="4"/>
      <c r="D78" s="4"/>
      <c r="E78" s="6"/>
      <c r="F78" s="291"/>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row>
    <row r="79" spans="1:227" ht="15.95" customHeight="1" x14ac:dyDescent="0.2">
      <c r="A79" s="84"/>
      <c r="B79" s="4"/>
      <c r="C79" s="4"/>
      <c r="D79" s="4"/>
      <c r="E79" s="6"/>
      <c r="F79" s="291"/>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row>
    <row r="80" spans="1:227" ht="15.95" customHeight="1" x14ac:dyDescent="0.2">
      <c r="A80" s="84"/>
      <c r="B80" s="9"/>
      <c r="C80" s="48"/>
      <c r="D80" s="9"/>
      <c r="E80" s="43"/>
      <c r="F80" s="291"/>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row>
    <row r="81" spans="1:227" ht="15.95" customHeight="1" x14ac:dyDescent="0.2">
      <c r="A81" s="84"/>
      <c r="B81" s="4"/>
      <c r="C81" s="4"/>
      <c r="D81" s="4"/>
      <c r="E81" s="6"/>
      <c r="F81" s="291"/>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row>
    <row r="82" spans="1:227" ht="15.95" customHeight="1" x14ac:dyDescent="0.2">
      <c r="A82" s="88"/>
      <c r="B82" s="41"/>
      <c r="C82" s="4"/>
      <c r="D82" s="42"/>
      <c r="E82" s="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row>
    <row r="83" spans="1:227" ht="15.95" customHeight="1" x14ac:dyDescent="0.2">
      <c r="A83" s="84"/>
      <c r="B83" s="4"/>
      <c r="C83" s="4"/>
      <c r="D83" s="4"/>
      <c r="E83" s="6"/>
      <c r="F83" s="291"/>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row>
    <row r="84" spans="1:227" ht="15.95" customHeight="1" x14ac:dyDescent="0.2">
      <c r="A84" s="88"/>
      <c r="B84" s="47"/>
      <c r="C84" s="48"/>
      <c r="D84" s="9"/>
      <c r="E84" s="46"/>
      <c r="F84" s="384"/>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row>
    <row r="85" spans="1:227" ht="15.95" customHeight="1" x14ac:dyDescent="0.2">
      <c r="A85" s="88"/>
      <c r="B85" s="9"/>
      <c r="C85" s="4"/>
      <c r="D85" s="9"/>
      <c r="E85" s="6"/>
      <c r="F85" s="291"/>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row>
    <row r="86" spans="1:227" ht="15.75" customHeight="1" x14ac:dyDescent="0.2">
      <c r="A86" s="88"/>
      <c r="B86" s="9"/>
      <c r="C86" s="48"/>
      <c r="D86" s="9"/>
      <c r="E86" s="6"/>
      <c r="F86" s="291"/>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row>
    <row r="87" spans="1:227" ht="15" x14ac:dyDescent="0.2">
      <c r="A87" s="84"/>
      <c r="B87" s="4"/>
      <c r="C87" s="48"/>
      <c r="D87" s="4"/>
      <c r="E87" s="6"/>
      <c r="F87" s="291"/>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row>
    <row r="88" spans="1:227" ht="15.95" customHeight="1" x14ac:dyDescent="0.2">
      <c r="A88" s="88"/>
      <c r="B88" s="9"/>
      <c r="C88" s="48"/>
      <c r="D88" s="9"/>
      <c r="E88" s="6"/>
      <c r="F88" s="291"/>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row>
    <row r="89" spans="1:227" ht="15.95" customHeight="1" x14ac:dyDescent="0.2">
      <c r="A89" s="88"/>
      <c r="B89" s="9"/>
      <c r="C89" s="48"/>
      <c r="D89" s="9"/>
      <c r="E89" s="6"/>
      <c r="F89" s="291"/>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row>
    <row r="90" spans="1:227" ht="15.95" customHeight="1" x14ac:dyDescent="0.2">
      <c r="A90" s="88"/>
      <c r="B90" s="9"/>
      <c r="C90" s="48"/>
      <c r="D90" s="9"/>
      <c r="E90" s="6"/>
      <c r="F90" s="291"/>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row>
    <row r="91" spans="1:227" ht="15.95" customHeight="1" x14ac:dyDescent="0.2">
      <c r="A91" s="84"/>
      <c r="B91" s="4"/>
      <c r="C91" s="4"/>
      <c r="D91" s="4"/>
      <c r="E91" s="6"/>
      <c r="F91" s="291"/>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row>
    <row r="92" spans="1:227" ht="15" x14ac:dyDescent="0.2">
      <c r="A92" s="96"/>
      <c r="B92" s="63"/>
      <c r="C92" s="48"/>
      <c r="D92" s="9"/>
      <c r="E92" s="6"/>
      <c r="F92" s="292"/>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row>
    <row r="93" spans="1:227" ht="15.95" customHeight="1" x14ac:dyDescent="0.2">
      <c r="A93" s="84"/>
      <c r="B93" s="4"/>
      <c r="C93" s="48"/>
      <c r="D93" s="4"/>
      <c r="E93" s="6"/>
      <c r="F93" s="291"/>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row>
    <row r="94" spans="1:227" ht="15.95" customHeight="1" x14ac:dyDescent="0.2">
      <c r="A94" s="84"/>
      <c r="B94" s="9"/>
      <c r="C94" s="48"/>
      <c r="D94" s="9"/>
      <c r="E94" s="6"/>
      <c r="F94" s="191"/>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row>
    <row r="95" spans="1:227" ht="15.95" customHeight="1" x14ac:dyDescent="0.2">
      <c r="A95" s="84"/>
      <c r="B95" s="9"/>
      <c r="C95" s="48"/>
      <c r="D95" s="9"/>
      <c r="E95" s="6"/>
      <c r="F95" s="191"/>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row>
    <row r="96" spans="1:227" ht="15.95" customHeight="1" x14ac:dyDescent="0.2">
      <c r="A96" s="96"/>
      <c r="B96" s="63"/>
      <c r="C96" s="48"/>
      <c r="D96" s="9"/>
      <c r="E96" s="6"/>
      <c r="F96" s="292"/>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row>
    <row r="97" spans="1:227" ht="15.95" customHeight="1" x14ac:dyDescent="0.2">
      <c r="A97" s="84"/>
      <c r="B97" s="9"/>
      <c r="C97" s="48"/>
      <c r="D97" s="9"/>
      <c r="E97" s="6"/>
      <c r="F97" s="191"/>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row>
    <row r="98" spans="1:227" ht="15.95" customHeight="1" x14ac:dyDescent="0.2">
      <c r="A98" s="84"/>
      <c r="B98" s="9"/>
      <c r="C98" s="48"/>
      <c r="D98" s="9"/>
      <c r="E98" s="6"/>
      <c r="F98" s="191"/>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row>
    <row r="99" spans="1:227" ht="15.95" customHeight="1" x14ac:dyDescent="0.2">
      <c r="A99" s="84"/>
      <c r="B99" s="9"/>
      <c r="C99" s="48"/>
      <c r="D99" s="9"/>
      <c r="E99" s="6"/>
      <c r="F99" s="191"/>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row>
    <row r="100" spans="1:227" ht="15.95" customHeight="1" x14ac:dyDescent="0.2">
      <c r="A100" s="84"/>
      <c r="B100" s="9"/>
      <c r="C100" s="48"/>
      <c r="D100" s="9"/>
      <c r="E100" s="6"/>
      <c r="F100" s="191"/>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row>
    <row r="101" spans="1:227" ht="15.95" customHeight="1" x14ac:dyDescent="0.2">
      <c r="A101" s="84"/>
      <c r="B101" s="9"/>
      <c r="C101" s="48"/>
      <c r="D101" s="9"/>
      <c r="E101" s="6"/>
      <c r="F101" s="191"/>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row>
    <row r="102" spans="1:227" ht="15.95" customHeight="1" x14ac:dyDescent="0.2">
      <c r="A102" s="84"/>
      <c r="B102" s="9"/>
      <c r="C102" s="48"/>
      <c r="D102" s="9"/>
      <c r="E102" s="6"/>
      <c r="F102" s="191"/>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row>
    <row r="103" spans="1:227" ht="15.95" customHeight="1" x14ac:dyDescent="0.2">
      <c r="A103" s="84"/>
      <c r="B103" s="9"/>
      <c r="C103" s="48"/>
      <c r="D103" s="9"/>
      <c r="E103" s="6"/>
      <c r="F103" s="191"/>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row>
    <row r="104" spans="1:227" ht="15.95" customHeight="1" x14ac:dyDescent="0.2">
      <c r="A104" s="84"/>
      <c r="B104" s="9"/>
      <c r="C104" s="48"/>
      <c r="D104" s="9"/>
      <c r="E104" s="6"/>
      <c r="F104" s="191"/>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row>
    <row r="105" spans="1:227" ht="15.95" customHeight="1" x14ac:dyDescent="0.2">
      <c r="A105" s="84"/>
      <c r="B105" s="9"/>
      <c r="C105" s="48"/>
      <c r="D105" s="9"/>
      <c r="E105" s="6"/>
      <c r="F105" s="191"/>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row>
    <row r="106" spans="1:227" ht="15.95" customHeight="1" x14ac:dyDescent="0.2">
      <c r="A106" s="84"/>
      <c r="B106" s="9"/>
      <c r="C106" s="48"/>
      <c r="D106" s="9"/>
      <c r="E106" s="6"/>
      <c r="F106" s="191"/>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row>
    <row r="107" spans="1:227" ht="15.95" customHeight="1" x14ac:dyDescent="0.2">
      <c r="A107" s="84"/>
      <c r="B107" s="9"/>
      <c r="C107" s="48"/>
      <c r="D107" s="9"/>
      <c r="E107" s="6"/>
      <c r="F107" s="19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row>
    <row r="108" spans="1:227" ht="15.95" customHeight="1" x14ac:dyDescent="0.2">
      <c r="A108" s="84"/>
      <c r="B108" s="9"/>
      <c r="C108" s="48"/>
      <c r="D108" s="9"/>
      <c r="E108" s="6"/>
      <c r="F108" s="191"/>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row>
    <row r="109" spans="1:227" ht="15.95" customHeight="1" x14ac:dyDescent="0.2">
      <c r="A109" s="84"/>
      <c r="B109" s="9"/>
      <c r="C109" s="48"/>
      <c r="D109" s="9"/>
      <c r="E109" s="6"/>
      <c r="F109" s="191"/>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row>
    <row r="110" spans="1:227" ht="15.95" customHeight="1" x14ac:dyDescent="0.2">
      <c r="A110" s="84"/>
      <c r="B110" s="9"/>
      <c r="C110" s="48"/>
      <c r="D110" s="9"/>
      <c r="E110" s="6"/>
      <c r="F110" s="191"/>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row>
    <row r="111" spans="1:227" ht="15.95" customHeight="1" x14ac:dyDescent="0.2">
      <c r="A111" s="84"/>
      <c r="B111" s="9"/>
      <c r="C111" s="48"/>
      <c r="D111" s="9"/>
      <c r="E111" s="6"/>
      <c r="F111" s="191"/>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row>
    <row r="112" spans="1:227" ht="15.95" customHeight="1" x14ac:dyDescent="0.2">
      <c r="A112" s="84"/>
      <c r="B112" s="9"/>
      <c r="C112" s="48"/>
      <c r="D112" s="9"/>
      <c r="E112" s="6"/>
      <c r="F112" s="191"/>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row>
    <row r="113" spans="1:250" ht="15.95" customHeight="1" x14ac:dyDescent="0.2">
      <c r="A113" s="84"/>
      <c r="B113" s="9"/>
      <c r="C113" s="48"/>
      <c r="D113" s="9"/>
      <c r="E113" s="6"/>
      <c r="F113" s="191"/>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row>
    <row r="114" spans="1:250" ht="15.95" customHeight="1" x14ac:dyDescent="0.2">
      <c r="A114" s="84"/>
      <c r="B114" s="9"/>
      <c r="C114" s="48"/>
      <c r="D114" s="9"/>
      <c r="E114" s="6"/>
      <c r="F114" s="191"/>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row>
    <row r="115" spans="1:250" ht="15.95" customHeight="1" x14ac:dyDescent="0.2">
      <c r="A115" s="84"/>
      <c r="B115" s="9"/>
      <c r="C115" s="48"/>
      <c r="D115" s="9"/>
      <c r="E115" s="6"/>
      <c r="F115" s="191"/>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row>
    <row r="116" spans="1:250" ht="15.95" customHeight="1" x14ac:dyDescent="0.2">
      <c r="A116" s="84"/>
      <c r="B116" s="9"/>
      <c r="C116" s="48"/>
      <c r="D116" s="9"/>
      <c r="E116" s="6"/>
      <c r="F116" s="191"/>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row>
    <row r="117" spans="1:250" ht="15.95" customHeight="1" x14ac:dyDescent="0.2">
      <c r="A117" s="84"/>
      <c r="B117" s="9"/>
      <c r="C117" s="48"/>
      <c r="D117" s="9"/>
      <c r="E117" s="6"/>
      <c r="F117" s="191"/>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row>
    <row r="118" spans="1:250" ht="15.95" customHeight="1" x14ac:dyDescent="0.2">
      <c r="A118" s="84"/>
      <c r="B118" s="4"/>
      <c r="C118" s="4"/>
      <c r="D118" s="4"/>
      <c r="E118" s="6"/>
      <c r="F118" s="290"/>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row>
    <row r="119" spans="1:250" ht="16.5" customHeight="1" x14ac:dyDescent="0.2">
      <c r="A119" s="344"/>
      <c r="B119" s="39"/>
      <c r="C119" s="39"/>
      <c r="D119" s="39"/>
      <c r="E119" s="39"/>
      <c r="F119" s="385"/>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row>
    <row r="120" spans="1:250" ht="17.100000000000001" customHeight="1" x14ac:dyDescent="0.2">
      <c r="A120" s="340"/>
      <c r="B120" s="341"/>
      <c r="C120" s="342"/>
      <c r="D120" s="341"/>
      <c r="E120" s="374" t="s">
        <v>731</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P300"/>
  <sheetViews>
    <sheetView workbookViewId="0"/>
  </sheetViews>
  <sheetFormatPr defaultColWidth="6.59765625" defaultRowHeight="12.75" customHeight="1" x14ac:dyDescent="0.2"/>
  <cols>
    <col min="1" max="1" width="3.5" style="14" customWidth="1"/>
    <col min="2" max="2" width="60.19921875" style="14" customWidth="1"/>
    <col min="3" max="3" width="7.5" style="14" customWidth="1"/>
    <col min="4" max="4" width="4.296875" style="14" customWidth="1"/>
    <col min="5" max="5" width="6.796875" style="14" customWidth="1"/>
    <col min="6" max="6" width="8.8984375" style="14" customWidth="1"/>
    <col min="7" max="247" width="6.59765625" style="14" customWidth="1"/>
  </cols>
  <sheetData>
    <row r="1" spans="1:247" ht="27" customHeight="1" x14ac:dyDescent="0.35">
      <c r="A1" s="78" t="str">
        <f>'General Summary'!A1</f>
        <v>The Almonry, High Street, Battle</v>
      </c>
      <c r="B1" s="68"/>
      <c r="C1" s="68"/>
      <c r="D1" s="68"/>
      <c r="E1" s="68"/>
      <c r="F1" s="184"/>
    </row>
    <row r="2" spans="1:247" ht="27" customHeight="1" x14ac:dyDescent="0.35">
      <c r="A2" s="79" t="str">
        <f>'General Summary'!A2</f>
        <v>Tender Pricing Schedule</v>
      </c>
      <c r="B2" s="58"/>
      <c r="C2" s="58"/>
      <c r="D2" s="58"/>
      <c r="E2" s="58"/>
      <c r="F2" s="185"/>
    </row>
    <row r="3" spans="1:247"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row>
    <row r="4" spans="1:247" ht="16.5" customHeight="1" x14ac:dyDescent="0.25">
      <c r="A4" s="81" t="s">
        <v>53</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row>
    <row r="5" spans="1:247"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row>
    <row r="6" spans="1:247" ht="8.1" customHeight="1" x14ac:dyDescent="0.2">
      <c r="A6" s="97"/>
      <c r="B6" s="70"/>
      <c r="C6" s="71"/>
      <c r="D6" s="71"/>
      <c r="E6" s="71"/>
      <c r="F6" s="330"/>
    </row>
    <row r="7" spans="1:247" ht="15.95" customHeight="1" x14ac:dyDescent="0.2">
      <c r="A7" s="84"/>
      <c r="B7" s="5" t="s">
        <v>455</v>
      </c>
      <c r="C7" s="4"/>
      <c r="D7" s="4"/>
      <c r="E7" s="6"/>
      <c r="F7" s="290"/>
    </row>
    <row r="8" spans="1:247" ht="15.95" customHeight="1" x14ac:dyDescent="0.2">
      <c r="A8" s="84"/>
      <c r="B8" s="7"/>
      <c r="C8" s="8"/>
      <c r="D8" s="4"/>
      <c r="E8" s="6"/>
      <c r="F8" s="290"/>
    </row>
    <row r="9" spans="1:247" ht="15.95" customHeight="1" x14ac:dyDescent="0.2">
      <c r="A9" s="88" t="s">
        <v>28</v>
      </c>
      <c r="B9" s="9" t="s">
        <v>457</v>
      </c>
      <c r="C9" s="4">
        <v>1</v>
      </c>
      <c r="D9" s="9" t="s">
        <v>62</v>
      </c>
      <c r="E9" s="6"/>
      <c r="F9" s="291"/>
    </row>
    <row r="10" spans="1:247" ht="15.95" customHeight="1" x14ac:dyDescent="0.2">
      <c r="A10" s="84"/>
      <c r="B10" s="4" t="s">
        <v>458</v>
      </c>
      <c r="C10" s="42"/>
      <c r="D10" s="4"/>
      <c r="E10" s="6"/>
      <c r="F10" s="291"/>
    </row>
    <row r="11" spans="1:247" ht="15.95" customHeight="1" x14ac:dyDescent="0.2">
      <c r="A11" s="88"/>
      <c r="B11" s="9"/>
      <c r="C11" s="4"/>
      <c r="D11" s="9"/>
      <c r="E11" s="6"/>
      <c r="F11" s="291"/>
    </row>
    <row r="12" spans="1:247" ht="15.95" customHeight="1" x14ac:dyDescent="0.2">
      <c r="A12" s="84" t="s">
        <v>30</v>
      </c>
      <c r="B12" s="318" t="s">
        <v>459</v>
      </c>
      <c r="C12" s="4">
        <v>1</v>
      </c>
      <c r="D12" s="9" t="s">
        <v>62</v>
      </c>
      <c r="E12" s="6"/>
      <c r="F12" s="291"/>
    </row>
    <row r="13" spans="1:247" ht="15.95" customHeight="1" x14ac:dyDescent="0.2">
      <c r="A13" s="88"/>
      <c r="B13" s="4"/>
      <c r="C13" s="4"/>
      <c r="D13" s="42"/>
      <c r="E13" s="6"/>
      <c r="F13" s="291"/>
    </row>
    <row r="14" spans="1:247" ht="15.95" customHeight="1" x14ac:dyDescent="0.2">
      <c r="A14" s="84" t="s">
        <v>32</v>
      </c>
      <c r="B14" s="318" t="s">
        <v>460</v>
      </c>
      <c r="C14" s="4">
        <v>1</v>
      </c>
      <c r="D14" s="9" t="s">
        <v>62</v>
      </c>
      <c r="E14" s="6"/>
      <c r="F14" s="291"/>
    </row>
    <row r="15" spans="1:247" ht="15.95" customHeight="1" x14ac:dyDescent="0.2">
      <c r="A15" s="86"/>
      <c r="B15" s="41"/>
      <c r="C15" s="4"/>
      <c r="D15" s="41"/>
      <c r="E15" s="6"/>
      <c r="F15" s="291"/>
    </row>
    <row r="16" spans="1:247" ht="15.95" customHeight="1" x14ac:dyDescent="0.2">
      <c r="A16" s="84" t="s">
        <v>33</v>
      </c>
      <c r="B16" s="4" t="s">
        <v>461</v>
      </c>
      <c r="C16" s="4">
        <v>1</v>
      </c>
      <c r="D16" s="9" t="s">
        <v>62</v>
      </c>
      <c r="E16" s="6"/>
      <c r="F16" s="291"/>
    </row>
    <row r="17" spans="1:247" ht="15.95" customHeight="1" x14ac:dyDescent="0.2">
      <c r="A17" s="84"/>
      <c r="B17" s="4"/>
      <c r="C17" s="4"/>
      <c r="D17" s="4"/>
      <c r="E17" s="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row>
    <row r="18" spans="1:247" ht="15.95" customHeight="1" x14ac:dyDescent="0.2">
      <c r="A18" s="84" t="s">
        <v>34</v>
      </c>
      <c r="B18" s="4" t="s">
        <v>462</v>
      </c>
      <c r="C18" s="4">
        <v>1</v>
      </c>
      <c r="D18" s="9" t="s">
        <v>62</v>
      </c>
      <c r="E18" s="6"/>
      <c r="F18" s="291"/>
    </row>
    <row r="19" spans="1:247" ht="15.95" customHeight="1" x14ac:dyDescent="0.2">
      <c r="A19" s="84"/>
      <c r="B19" s="4"/>
      <c r="C19" s="4"/>
      <c r="D19" s="4"/>
      <c r="E19" s="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row>
    <row r="20" spans="1:247" ht="15.95" customHeight="1" x14ac:dyDescent="0.2">
      <c r="A20" s="84" t="s">
        <v>35</v>
      </c>
      <c r="B20" s="4" t="s">
        <v>463</v>
      </c>
      <c r="C20" s="4">
        <v>1</v>
      </c>
      <c r="D20" s="9" t="s">
        <v>62</v>
      </c>
      <c r="E20" s="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row>
    <row r="21" spans="1:247" ht="15.95" customHeight="1" x14ac:dyDescent="0.2">
      <c r="A21" s="84"/>
      <c r="B21" s="4"/>
      <c r="C21" s="4"/>
      <c r="D21" s="4"/>
      <c r="E21" s="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row>
    <row r="22" spans="1:247" ht="15.95" customHeight="1" x14ac:dyDescent="0.2">
      <c r="A22" s="84" t="s">
        <v>47</v>
      </c>
      <c r="B22" s="9" t="s">
        <v>464</v>
      </c>
      <c r="C22" s="4">
        <v>1</v>
      </c>
      <c r="D22" s="9" t="s">
        <v>62</v>
      </c>
      <c r="E22" s="6"/>
      <c r="F22" s="291"/>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row>
    <row r="23" spans="1:247" ht="15.95" customHeight="1" x14ac:dyDescent="0.2">
      <c r="A23" s="84"/>
      <c r="B23" s="9"/>
      <c r="C23" s="4"/>
      <c r="D23" s="9"/>
      <c r="E23" s="6"/>
      <c r="F23" s="291"/>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row>
    <row r="24" spans="1:247" ht="15.95" customHeight="1" x14ac:dyDescent="0.2">
      <c r="A24" s="84" t="s">
        <v>36</v>
      </c>
      <c r="B24" s="4" t="s">
        <v>465</v>
      </c>
      <c r="C24" s="4">
        <v>1</v>
      </c>
      <c r="D24" s="9" t="s">
        <v>62</v>
      </c>
      <c r="E24" s="6"/>
      <c r="F24" s="291"/>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row>
    <row r="25" spans="1:247" ht="15.95" customHeight="1" x14ac:dyDescent="0.2">
      <c r="A25" s="84"/>
      <c r="B25" s="4"/>
      <c r="C25" s="4"/>
      <c r="D25" s="4"/>
      <c r="E25" s="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row>
    <row r="26" spans="1:247" ht="15.95" customHeight="1" x14ac:dyDescent="0.2">
      <c r="A26" s="84" t="s">
        <v>37</v>
      </c>
      <c r="B26" s="4" t="s">
        <v>466</v>
      </c>
      <c r="C26" s="4">
        <v>1</v>
      </c>
      <c r="D26" s="9" t="s">
        <v>62</v>
      </c>
      <c r="E26" s="6"/>
      <c r="F26" s="291"/>
    </row>
    <row r="27" spans="1:247" ht="15.95" customHeight="1" x14ac:dyDescent="0.2">
      <c r="A27" s="84"/>
      <c r="B27" s="4"/>
      <c r="C27" s="4"/>
      <c r="D27" s="4"/>
      <c r="E27" s="6"/>
      <c r="F27" s="291"/>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row>
    <row r="28" spans="1:247" ht="15.95" customHeight="1" x14ac:dyDescent="0.2">
      <c r="A28" s="84" t="s">
        <v>38</v>
      </c>
      <c r="B28" s="4" t="s">
        <v>467</v>
      </c>
      <c r="C28" s="4">
        <v>1</v>
      </c>
      <c r="D28" s="9" t="s">
        <v>62</v>
      </c>
      <c r="E28" s="6"/>
      <c r="F28" s="291"/>
    </row>
    <row r="29" spans="1:247" ht="15.95" customHeight="1" x14ac:dyDescent="0.2">
      <c r="A29" s="84"/>
      <c r="B29" s="4"/>
      <c r="C29" s="4"/>
      <c r="D29" s="4"/>
      <c r="E29" s="6"/>
      <c r="F29" s="291"/>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row>
    <row r="30" spans="1:247" ht="15.95" customHeight="1" x14ac:dyDescent="0.2">
      <c r="A30" s="84" t="s">
        <v>39</v>
      </c>
      <c r="B30" s="4" t="s">
        <v>468</v>
      </c>
      <c r="C30" s="4">
        <v>1</v>
      </c>
      <c r="D30" s="9" t="s">
        <v>62</v>
      </c>
      <c r="E30" s="6"/>
      <c r="F30" s="386"/>
    </row>
    <row r="31" spans="1:247" ht="15.95" customHeight="1" x14ac:dyDescent="0.2">
      <c r="A31" s="85"/>
      <c r="B31" s="42"/>
      <c r="C31" s="4"/>
      <c r="D31" s="42"/>
      <c r="E31" s="6"/>
      <c r="F31" s="38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row>
    <row r="32" spans="1:247" ht="15.95" customHeight="1" x14ac:dyDescent="0.2">
      <c r="A32" s="387" t="s">
        <v>48</v>
      </c>
      <c r="B32" s="4" t="s">
        <v>469</v>
      </c>
      <c r="C32" s="4">
        <v>1</v>
      </c>
      <c r="D32" s="9" t="s">
        <v>62</v>
      </c>
      <c r="E32" s="6"/>
      <c r="F32" s="290"/>
    </row>
    <row r="33" spans="1:247" ht="15.95" customHeight="1" x14ac:dyDescent="0.2">
      <c r="A33" s="387"/>
      <c r="B33" s="4"/>
      <c r="C33" s="4"/>
      <c r="D33" s="4"/>
      <c r="E33" s="6"/>
      <c r="F33" s="290"/>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row>
    <row r="34" spans="1:247" ht="15.95" customHeight="1" x14ac:dyDescent="0.2">
      <c r="A34" s="387" t="s">
        <v>49</v>
      </c>
      <c r="B34" s="4" t="s">
        <v>470</v>
      </c>
      <c r="C34" s="4">
        <v>1</v>
      </c>
      <c r="D34" s="9" t="s">
        <v>62</v>
      </c>
      <c r="E34" s="6"/>
      <c r="F34" s="290"/>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row>
    <row r="35" spans="1:247" ht="15.95" customHeight="1" x14ac:dyDescent="0.2">
      <c r="A35" s="387"/>
      <c r="B35" s="4"/>
      <c r="C35" s="4"/>
      <c r="D35" s="4"/>
      <c r="E35" s="6"/>
      <c r="F35" s="290"/>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row>
    <row r="36" spans="1:247" ht="15.95" customHeight="1" x14ac:dyDescent="0.2">
      <c r="A36" s="387" t="s">
        <v>51</v>
      </c>
      <c r="B36" s="4" t="s">
        <v>471</v>
      </c>
      <c r="C36" s="4">
        <v>1</v>
      </c>
      <c r="D36" s="9" t="s">
        <v>62</v>
      </c>
      <c r="E36" s="6"/>
      <c r="F36" s="290"/>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row>
    <row r="37" spans="1:247" ht="15.95" customHeight="1" x14ac:dyDescent="0.2">
      <c r="A37" s="387"/>
      <c r="B37" s="4"/>
      <c r="C37" s="4"/>
      <c r="D37" s="4"/>
      <c r="E37" s="6"/>
      <c r="F37" s="290"/>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row>
    <row r="38" spans="1:247" ht="15.95" customHeight="1" x14ac:dyDescent="0.2">
      <c r="A38" s="387" t="s">
        <v>50</v>
      </c>
      <c r="B38" s="4" t="s">
        <v>472</v>
      </c>
      <c r="C38" s="4">
        <v>1</v>
      </c>
      <c r="D38" s="9" t="s">
        <v>62</v>
      </c>
      <c r="E38" s="6"/>
      <c r="F38" s="290"/>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row>
    <row r="39" spans="1:247" ht="15.95" customHeight="1" x14ac:dyDescent="0.2">
      <c r="A39" s="387"/>
      <c r="B39" s="4"/>
      <c r="C39" s="4"/>
      <c r="D39" s="4"/>
      <c r="E39" s="6"/>
      <c r="F39" s="290"/>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row>
    <row r="40" spans="1:247" ht="15.95" customHeight="1" x14ac:dyDescent="0.2">
      <c r="A40" s="387" t="s">
        <v>137</v>
      </c>
      <c r="B40" s="4" t="s">
        <v>473</v>
      </c>
      <c r="C40" s="4">
        <v>1</v>
      </c>
      <c r="D40" s="9" t="s">
        <v>62</v>
      </c>
      <c r="E40" s="6"/>
      <c r="F40" s="290"/>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row>
    <row r="41" spans="1:247" ht="15.95" customHeight="1" x14ac:dyDescent="0.2">
      <c r="A41" s="387"/>
      <c r="B41" s="4"/>
      <c r="C41" s="4"/>
      <c r="D41" s="4"/>
      <c r="E41" s="6"/>
      <c r="F41" s="290"/>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row>
    <row r="42" spans="1:247" ht="15.95" customHeight="1" x14ac:dyDescent="0.2">
      <c r="A42" s="387" t="s">
        <v>271</v>
      </c>
      <c r="B42" s="4" t="s">
        <v>474</v>
      </c>
      <c r="C42" s="4">
        <v>1</v>
      </c>
      <c r="D42" s="9" t="s">
        <v>62</v>
      </c>
      <c r="E42" s="6"/>
      <c r="F42" s="290"/>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row>
    <row r="43" spans="1:247" ht="15.95" customHeight="1" x14ac:dyDescent="0.2">
      <c r="A43" s="387"/>
      <c r="B43" s="4"/>
      <c r="C43" s="4"/>
      <c r="D43" s="4"/>
      <c r="E43" s="6"/>
      <c r="F43" s="290"/>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row>
    <row r="44" spans="1:247" ht="15.95" customHeight="1" x14ac:dyDescent="0.2">
      <c r="A44" s="387" t="s">
        <v>272</v>
      </c>
      <c r="B44" s="4" t="s">
        <v>475</v>
      </c>
      <c r="C44" s="4">
        <v>1</v>
      </c>
      <c r="D44" s="9" t="s">
        <v>62</v>
      </c>
      <c r="E44" s="6"/>
      <c r="F44" s="290"/>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row>
    <row r="45" spans="1:247" ht="15.95" customHeight="1" x14ac:dyDescent="0.2">
      <c r="A45" s="387"/>
      <c r="B45" s="4"/>
      <c r="C45" s="4"/>
      <c r="D45" s="4"/>
      <c r="E45" s="6"/>
      <c r="F45" s="290"/>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row>
    <row r="46" spans="1:247" ht="15.95" customHeight="1" x14ac:dyDescent="0.2">
      <c r="A46" s="387" t="s">
        <v>175</v>
      </c>
      <c r="B46" s="4" t="s">
        <v>476</v>
      </c>
      <c r="C46" s="4">
        <v>1</v>
      </c>
      <c r="D46" s="9" t="s">
        <v>62</v>
      </c>
      <c r="E46" s="6"/>
      <c r="F46" s="290"/>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row>
    <row r="47" spans="1:247" ht="15.95" customHeight="1" x14ac:dyDescent="0.2">
      <c r="A47" s="387"/>
      <c r="B47" s="4"/>
      <c r="C47" s="4"/>
      <c r="D47" s="4"/>
      <c r="E47" s="6"/>
      <c r="F47" s="290"/>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row>
    <row r="48" spans="1:247" ht="15.95" customHeight="1" x14ac:dyDescent="0.2">
      <c r="A48" s="387" t="s">
        <v>278</v>
      </c>
      <c r="B48" s="48" t="s">
        <v>156</v>
      </c>
      <c r="C48" s="48">
        <v>1</v>
      </c>
      <c r="D48" s="48" t="s">
        <v>62</v>
      </c>
      <c r="E48" s="6"/>
      <c r="F48" s="290"/>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row>
    <row r="49" spans="1:247" ht="15.95" customHeight="1" x14ac:dyDescent="0.2">
      <c r="A49" s="387"/>
      <c r="B49" s="47" t="s">
        <v>158</v>
      </c>
      <c r="C49" s="48"/>
      <c r="D49" s="47"/>
      <c r="E49" s="6"/>
      <c r="F49" s="290"/>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row>
    <row r="50" spans="1:247" ht="15.95" customHeight="1" x14ac:dyDescent="0.2">
      <c r="A50" s="387"/>
      <c r="B50" s="47"/>
      <c r="C50" s="48"/>
      <c r="D50" s="47"/>
      <c r="E50" s="6"/>
      <c r="F50" s="290"/>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row>
    <row r="51" spans="1:247" ht="15.95" customHeight="1" x14ac:dyDescent="0.2">
      <c r="A51" s="387" t="s">
        <v>279</v>
      </c>
      <c r="B51" s="48" t="s">
        <v>157</v>
      </c>
      <c r="C51" s="48">
        <v>1</v>
      </c>
      <c r="D51" s="48" t="s">
        <v>62</v>
      </c>
      <c r="E51" s="6"/>
      <c r="F51" s="290"/>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row>
    <row r="52" spans="1:247" ht="15.95" customHeight="1" x14ac:dyDescent="0.2">
      <c r="A52" s="387"/>
      <c r="B52" s="4"/>
      <c r="C52" s="4"/>
      <c r="D52" s="4"/>
      <c r="E52" s="6"/>
      <c r="F52" s="290"/>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row>
    <row r="53" spans="1:247" ht="15.95" customHeight="1" x14ac:dyDescent="0.2">
      <c r="A53" s="387"/>
      <c r="B53" s="4"/>
      <c r="C53" s="4"/>
      <c r="D53" s="4"/>
      <c r="E53" s="6"/>
      <c r="F53" s="290"/>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row>
    <row r="54" spans="1:247" ht="15.95" customHeight="1" x14ac:dyDescent="0.2">
      <c r="A54" s="387"/>
      <c r="B54" s="4"/>
      <c r="C54" s="4"/>
      <c r="D54" s="4"/>
      <c r="E54" s="6"/>
      <c r="F54" s="290"/>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row>
    <row r="55" spans="1:247" ht="15.95" customHeight="1" x14ac:dyDescent="0.2">
      <c r="A55" s="387"/>
      <c r="B55" s="4"/>
      <c r="C55" s="4"/>
      <c r="D55" s="4"/>
      <c r="E55" s="6"/>
      <c r="F55" s="290"/>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row>
    <row r="56" spans="1:247" ht="15.95" customHeight="1" x14ac:dyDescent="0.2">
      <c r="A56" s="387"/>
      <c r="B56" s="4"/>
      <c r="C56" s="4"/>
      <c r="D56" s="4"/>
      <c r="E56" s="6"/>
      <c r="F56" s="290"/>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row>
    <row r="57" spans="1:247" ht="15.95" customHeight="1" x14ac:dyDescent="0.2">
      <c r="A57" s="387"/>
      <c r="B57" s="4"/>
      <c r="C57" s="4"/>
      <c r="D57" s="4"/>
      <c r="E57" s="6"/>
      <c r="F57" s="290"/>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row>
    <row r="58" spans="1:247" ht="15.95" customHeight="1" x14ac:dyDescent="0.2">
      <c r="A58" s="387"/>
      <c r="B58" s="4"/>
      <c r="C58" s="4"/>
      <c r="D58" s="4"/>
      <c r="E58" s="6"/>
      <c r="F58" s="290"/>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row>
    <row r="59" spans="1:247" ht="15.95" customHeight="1" x14ac:dyDescent="0.2">
      <c r="A59" s="388"/>
      <c r="B59" s="39"/>
      <c r="C59" s="39"/>
      <c r="D59" s="39"/>
      <c r="E59" s="40"/>
      <c r="F59" s="293"/>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row>
    <row r="60" spans="1:247" ht="17.100000000000001" customHeight="1" x14ac:dyDescent="0.2">
      <c r="A60" s="340"/>
      <c r="B60" s="341" t="s">
        <v>709</v>
      </c>
      <c r="C60" s="342">
        <v>1</v>
      </c>
      <c r="D60" s="341"/>
      <c r="E60" s="343" t="s">
        <v>730</v>
      </c>
      <c r="F60" s="76"/>
    </row>
    <row r="61" spans="1:247" ht="27"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row>
    <row r="62" spans="1:247" ht="27"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row>
    <row r="63" spans="1:247"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row>
    <row r="64" spans="1:247" ht="16.5" customHeight="1" x14ac:dyDescent="0.25">
      <c r="A64" s="81" t="s">
        <v>53</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row>
    <row r="65" spans="1:247" ht="15" customHeight="1" x14ac:dyDescent="0.2">
      <c r="A65" s="334" t="s">
        <v>1</v>
      </c>
      <c r="B65" s="335"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row>
    <row r="66" spans="1:247" ht="8.1" customHeight="1" x14ac:dyDescent="0.2">
      <c r="A66" s="97"/>
      <c r="B66" s="70"/>
      <c r="C66" s="71"/>
      <c r="D66" s="71"/>
      <c r="E66" s="71"/>
      <c r="F66" s="330"/>
    </row>
    <row r="67" spans="1:247" ht="15.95" customHeight="1" x14ac:dyDescent="0.2">
      <c r="A67" s="84"/>
      <c r="B67" s="5" t="s">
        <v>477</v>
      </c>
      <c r="C67" s="4"/>
      <c r="D67" s="4"/>
      <c r="E67" s="6"/>
      <c r="F67" s="290"/>
    </row>
    <row r="68" spans="1:247" ht="15.95" customHeight="1" x14ac:dyDescent="0.2">
      <c r="A68" s="84"/>
      <c r="B68" s="7"/>
      <c r="C68" s="8"/>
      <c r="D68" s="4"/>
      <c r="E68" s="6"/>
      <c r="F68" s="290"/>
    </row>
    <row r="69" spans="1:247" ht="15.95" customHeight="1" x14ac:dyDescent="0.2">
      <c r="A69" s="88" t="s">
        <v>28</v>
      </c>
      <c r="B69" s="9" t="s">
        <v>456</v>
      </c>
      <c r="C69" s="4">
        <v>1</v>
      </c>
      <c r="D69" s="9" t="s">
        <v>62</v>
      </c>
      <c r="E69" s="6"/>
      <c r="F69" s="389"/>
    </row>
    <row r="70" spans="1:247" ht="15.95" customHeight="1" x14ac:dyDescent="0.2">
      <c r="A70" s="84"/>
      <c r="B70" s="4"/>
      <c r="C70" s="4"/>
      <c r="D70" s="4"/>
      <c r="E70" s="6"/>
      <c r="F70" s="290"/>
    </row>
    <row r="71" spans="1:247" ht="15.95" customHeight="1" x14ac:dyDescent="0.2">
      <c r="A71" s="85" t="s">
        <v>30</v>
      </c>
      <c r="B71" s="42" t="s">
        <v>459</v>
      </c>
      <c r="C71" s="4">
        <v>1</v>
      </c>
      <c r="D71" s="9" t="s">
        <v>62</v>
      </c>
      <c r="E71" s="6"/>
      <c r="F71" s="290"/>
    </row>
    <row r="72" spans="1:247" ht="15.95" customHeight="1" x14ac:dyDescent="0.2">
      <c r="A72" s="84"/>
      <c r="B72" s="4"/>
      <c r="C72" s="4"/>
      <c r="D72" s="4"/>
      <c r="E72" s="6"/>
      <c r="F72" s="290"/>
    </row>
    <row r="73" spans="1:247" ht="15.95" customHeight="1" x14ac:dyDescent="0.2">
      <c r="A73" s="84" t="s">
        <v>32</v>
      </c>
      <c r="B73" s="4" t="s">
        <v>478</v>
      </c>
      <c r="C73" s="4">
        <v>1</v>
      </c>
      <c r="D73" s="9" t="s">
        <v>62</v>
      </c>
      <c r="E73" s="6"/>
      <c r="F73" s="290"/>
    </row>
    <row r="74" spans="1:247" ht="15.95" customHeight="1" x14ac:dyDescent="0.2">
      <c r="A74" s="84"/>
      <c r="B74" s="4"/>
      <c r="C74" s="4"/>
      <c r="D74" s="4"/>
      <c r="E74" s="6"/>
      <c r="F74" s="290"/>
    </row>
    <row r="75" spans="1:247" ht="15.95" customHeight="1" x14ac:dyDescent="0.2">
      <c r="A75" s="84" t="s">
        <v>33</v>
      </c>
      <c r="B75" s="4" t="s">
        <v>479</v>
      </c>
      <c r="C75" s="4">
        <v>1</v>
      </c>
      <c r="D75" s="9" t="s">
        <v>62</v>
      </c>
      <c r="E75" s="6"/>
      <c r="F75" s="290"/>
    </row>
    <row r="76" spans="1:247" ht="15.95" customHeight="1" x14ac:dyDescent="0.2">
      <c r="A76" s="84"/>
      <c r="B76" s="4"/>
      <c r="C76" s="4"/>
      <c r="D76" s="4"/>
      <c r="E76" s="6"/>
      <c r="F76" s="290"/>
    </row>
    <row r="77" spans="1:247" ht="15.95" customHeight="1" x14ac:dyDescent="0.2">
      <c r="A77" s="84" t="s">
        <v>34</v>
      </c>
      <c r="B77" s="4" t="s">
        <v>480</v>
      </c>
      <c r="C77" s="4">
        <v>1</v>
      </c>
      <c r="D77" s="9" t="s">
        <v>62</v>
      </c>
      <c r="E77" s="6"/>
      <c r="F77" s="290"/>
    </row>
    <row r="78" spans="1:247" ht="15.95" customHeight="1" x14ac:dyDescent="0.2">
      <c r="A78" s="84"/>
      <c r="B78" s="4"/>
      <c r="C78" s="4"/>
      <c r="D78" s="4"/>
      <c r="E78" s="6"/>
      <c r="F78" s="290"/>
    </row>
    <row r="79" spans="1:247" ht="15.95" customHeight="1" x14ac:dyDescent="0.2">
      <c r="A79" s="84" t="s">
        <v>35</v>
      </c>
      <c r="B79" s="48" t="s">
        <v>481</v>
      </c>
      <c r="C79" s="4">
        <v>1</v>
      </c>
      <c r="D79" s="9" t="s">
        <v>62</v>
      </c>
      <c r="E79" s="6"/>
      <c r="F79" s="290"/>
    </row>
    <row r="80" spans="1:247" ht="15.95" customHeight="1" x14ac:dyDescent="0.2">
      <c r="A80" s="84"/>
      <c r="B80" s="48"/>
      <c r="C80" s="4"/>
      <c r="D80" s="4"/>
      <c r="E80" s="6"/>
      <c r="F80" s="290"/>
    </row>
    <row r="81" spans="1:247" ht="15.95" customHeight="1" x14ac:dyDescent="0.2">
      <c r="A81" s="84" t="s">
        <v>47</v>
      </c>
      <c r="B81" s="48" t="s">
        <v>482</v>
      </c>
      <c r="C81" s="4">
        <v>1</v>
      </c>
      <c r="D81" s="9" t="s">
        <v>62</v>
      </c>
      <c r="E81" s="6"/>
      <c r="F81" s="290"/>
    </row>
    <row r="82" spans="1:247" ht="15.95" customHeight="1" x14ac:dyDescent="0.2">
      <c r="A82" s="84"/>
      <c r="B82" s="48"/>
      <c r="C82" s="4"/>
      <c r="D82" s="4"/>
      <c r="E82" s="6"/>
      <c r="F82" s="290"/>
    </row>
    <row r="83" spans="1:247" ht="15.95" customHeight="1" x14ac:dyDescent="0.2">
      <c r="A83" s="84" t="s">
        <v>36</v>
      </c>
      <c r="B83" s="48" t="s">
        <v>483</v>
      </c>
      <c r="C83" s="4">
        <v>1</v>
      </c>
      <c r="D83" s="9" t="s">
        <v>62</v>
      </c>
      <c r="E83" s="6"/>
      <c r="F83" s="290"/>
    </row>
    <row r="84" spans="1:247" ht="15.95" customHeight="1" x14ac:dyDescent="0.2">
      <c r="A84" s="84"/>
      <c r="B84" s="4"/>
      <c r="C84" s="4"/>
      <c r="D84" s="4"/>
      <c r="E84" s="6"/>
      <c r="F84" s="290"/>
    </row>
    <row r="85" spans="1:247" ht="15.95" customHeight="1" x14ac:dyDescent="0.2">
      <c r="A85" s="84" t="s">
        <v>37</v>
      </c>
      <c r="B85" s="4" t="s">
        <v>484</v>
      </c>
      <c r="C85" s="4">
        <v>1</v>
      </c>
      <c r="D85" s="9" t="s">
        <v>62</v>
      </c>
      <c r="E85" s="6"/>
      <c r="F85" s="290"/>
    </row>
    <row r="86" spans="1:247" ht="15.95" customHeight="1" x14ac:dyDescent="0.2">
      <c r="A86" s="84"/>
      <c r="B86" s="4"/>
      <c r="C86" s="4"/>
      <c r="D86" s="4"/>
      <c r="E86" s="6"/>
      <c r="F86" s="290"/>
    </row>
    <row r="87" spans="1:247" ht="15.95" customHeight="1" x14ac:dyDescent="0.2">
      <c r="A87" s="84" t="s">
        <v>38</v>
      </c>
      <c r="B87" s="4" t="s">
        <v>485</v>
      </c>
      <c r="C87" s="4">
        <v>1</v>
      </c>
      <c r="D87" s="9" t="s">
        <v>62</v>
      </c>
      <c r="E87" s="6"/>
      <c r="F87" s="290"/>
    </row>
    <row r="88" spans="1:247" ht="15.95" customHeight="1" x14ac:dyDescent="0.2">
      <c r="A88" s="84"/>
      <c r="B88" s="4"/>
      <c r="C88" s="4"/>
      <c r="D88" s="4"/>
      <c r="E88" s="6"/>
      <c r="F88" s="290"/>
    </row>
    <row r="89" spans="1:247" ht="15.95" customHeight="1" x14ac:dyDescent="0.2">
      <c r="A89" s="84" t="s">
        <v>39</v>
      </c>
      <c r="B89" s="4" t="s">
        <v>486</v>
      </c>
      <c r="C89" s="4">
        <v>1</v>
      </c>
      <c r="D89" s="9" t="s">
        <v>62</v>
      </c>
      <c r="E89" s="6"/>
      <c r="F89" s="290"/>
    </row>
    <row r="90" spans="1:247" ht="15.95" customHeight="1" x14ac:dyDescent="0.2">
      <c r="A90" s="84"/>
      <c r="B90" s="4"/>
      <c r="C90" s="4"/>
      <c r="D90" s="4"/>
      <c r="E90" s="6"/>
      <c r="F90" s="290"/>
    </row>
    <row r="91" spans="1:247" ht="15.95" customHeight="1" x14ac:dyDescent="0.2">
      <c r="A91" s="84" t="s">
        <v>48</v>
      </c>
      <c r="B91" s="4" t="s">
        <v>487</v>
      </c>
      <c r="C91" s="4">
        <v>1</v>
      </c>
      <c r="D91" s="9" t="s">
        <v>62</v>
      </c>
      <c r="E91" s="6"/>
      <c r="F91" s="290"/>
    </row>
    <row r="92" spans="1:247" ht="15.95" customHeight="1" x14ac:dyDescent="0.2">
      <c r="A92" s="84"/>
      <c r="B92" s="4"/>
      <c r="C92" s="4"/>
      <c r="D92" s="4"/>
      <c r="E92" s="6"/>
      <c r="F92" s="290"/>
    </row>
    <row r="93" spans="1:247" ht="15.95" customHeight="1" x14ac:dyDescent="0.2">
      <c r="A93" s="84"/>
      <c r="B93" s="4"/>
      <c r="C93" s="4"/>
      <c r="D93" s="4"/>
      <c r="E93" s="6"/>
      <c r="F93" s="290"/>
    </row>
    <row r="94" spans="1:247" ht="15.95" customHeight="1" x14ac:dyDescent="0.2">
      <c r="A94" s="84"/>
      <c r="B94" s="4"/>
      <c r="C94" s="4"/>
      <c r="D94" s="4"/>
      <c r="E94" s="6"/>
      <c r="F94" s="290"/>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row>
    <row r="95" spans="1:247" ht="15.95" customHeight="1" x14ac:dyDescent="0.2">
      <c r="A95" s="84"/>
      <c r="B95" s="4"/>
      <c r="C95" s="4"/>
      <c r="D95" s="4"/>
      <c r="E95" s="6"/>
      <c r="F95" s="290"/>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row>
    <row r="96" spans="1:247" ht="15.95" customHeight="1" x14ac:dyDescent="0.2">
      <c r="A96" s="84"/>
      <c r="B96" s="4"/>
      <c r="C96" s="4"/>
      <c r="D96" s="4"/>
      <c r="E96" s="6"/>
      <c r="F96" s="290"/>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row>
    <row r="97" spans="1:247" ht="15.95" customHeight="1" x14ac:dyDescent="0.2">
      <c r="A97" s="84"/>
      <c r="B97" s="4"/>
      <c r="C97" s="4"/>
      <c r="D97" s="4"/>
      <c r="E97" s="6"/>
      <c r="F97" s="290"/>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row>
    <row r="98" spans="1:247" ht="15.95" customHeight="1" x14ac:dyDescent="0.2">
      <c r="A98" s="84"/>
      <c r="B98" s="4"/>
      <c r="C98" s="4"/>
      <c r="D98" s="4"/>
      <c r="E98" s="6"/>
      <c r="F98" s="290"/>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row>
    <row r="99" spans="1:247" ht="15.95" customHeight="1" x14ac:dyDescent="0.2">
      <c r="A99" s="84"/>
      <c r="B99" s="4"/>
      <c r="C99" s="4"/>
      <c r="D99" s="4"/>
      <c r="E99" s="6"/>
      <c r="F99" s="290"/>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row>
    <row r="100" spans="1:247" ht="15.95" customHeight="1" x14ac:dyDescent="0.2">
      <c r="A100" s="344"/>
      <c r="B100" s="39"/>
      <c r="C100" s="39"/>
      <c r="D100" s="39"/>
      <c r="E100" s="40"/>
      <c r="F100" s="293"/>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row>
    <row r="101" spans="1:247" ht="15.95" customHeight="1" x14ac:dyDescent="0.2">
      <c r="A101" s="344"/>
      <c r="B101" s="39"/>
      <c r="C101" s="39"/>
      <c r="D101" s="39"/>
      <c r="E101" s="40"/>
      <c r="F101" s="293"/>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row>
    <row r="102" spans="1:247" ht="15.95" customHeight="1" x14ac:dyDescent="0.2">
      <c r="A102" s="344"/>
      <c r="B102" s="39"/>
      <c r="C102" s="39"/>
      <c r="D102" s="39"/>
      <c r="E102" s="40"/>
      <c r="F102" s="293"/>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row>
    <row r="103" spans="1:247" ht="15.95" customHeight="1" x14ac:dyDescent="0.2">
      <c r="A103" s="344"/>
      <c r="B103" s="39"/>
      <c r="C103" s="39"/>
      <c r="D103" s="39"/>
      <c r="E103" s="40"/>
      <c r="F103" s="293"/>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row>
    <row r="104" spans="1:247" ht="15.95" customHeight="1" x14ac:dyDescent="0.2">
      <c r="A104" s="344"/>
      <c r="B104" s="39"/>
      <c r="C104" s="39"/>
      <c r="D104" s="39"/>
      <c r="E104" s="40"/>
      <c r="F104" s="293"/>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row>
    <row r="105" spans="1:247" ht="15.95" customHeight="1" x14ac:dyDescent="0.2">
      <c r="A105" s="344"/>
      <c r="B105" s="39"/>
      <c r="C105" s="39"/>
      <c r="D105" s="39"/>
      <c r="E105" s="40"/>
      <c r="F105" s="293"/>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row>
    <row r="106" spans="1:247" ht="15.95" customHeight="1" x14ac:dyDescent="0.2">
      <c r="A106" s="344"/>
      <c r="B106" s="39"/>
      <c r="C106" s="39"/>
      <c r="D106" s="39"/>
      <c r="E106" s="40"/>
      <c r="F106" s="293"/>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row>
    <row r="107" spans="1:247" ht="15.95" customHeight="1" x14ac:dyDescent="0.2">
      <c r="A107" s="344"/>
      <c r="B107" s="39"/>
      <c r="C107" s="39"/>
      <c r="D107" s="39"/>
      <c r="E107" s="40"/>
      <c r="F107" s="293"/>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row>
    <row r="108" spans="1:247" ht="15.95" customHeight="1" x14ac:dyDescent="0.2">
      <c r="A108" s="344"/>
      <c r="B108" s="39"/>
      <c r="C108" s="39"/>
      <c r="D108" s="39"/>
      <c r="E108" s="40"/>
      <c r="F108" s="293"/>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row>
    <row r="109" spans="1:247" ht="15.95" customHeight="1" x14ac:dyDescent="0.2">
      <c r="A109" s="344"/>
      <c r="B109" s="39"/>
      <c r="C109" s="39"/>
      <c r="D109" s="39"/>
      <c r="E109" s="40"/>
      <c r="F109" s="293"/>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row>
    <row r="110" spans="1:247" ht="15.95" customHeight="1" x14ac:dyDescent="0.2">
      <c r="A110" s="344"/>
      <c r="B110" s="39"/>
      <c r="C110" s="39"/>
      <c r="D110" s="39"/>
      <c r="E110" s="40"/>
      <c r="F110" s="293"/>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row>
    <row r="111" spans="1:247" ht="15.95" customHeight="1" x14ac:dyDescent="0.2">
      <c r="A111" s="344"/>
      <c r="B111" s="39"/>
      <c r="C111" s="39"/>
      <c r="D111" s="39"/>
      <c r="E111" s="40"/>
      <c r="F111" s="293"/>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row>
    <row r="112" spans="1:247" ht="15.95" customHeight="1" x14ac:dyDescent="0.2">
      <c r="A112" s="344"/>
      <c r="B112" s="39"/>
      <c r="C112" s="39"/>
      <c r="D112" s="39"/>
      <c r="E112" s="40"/>
      <c r="F112" s="293"/>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row>
    <row r="113" spans="1:247" ht="15.95" customHeight="1" x14ac:dyDescent="0.2">
      <c r="A113" s="344"/>
      <c r="B113" s="39"/>
      <c r="C113" s="39"/>
      <c r="D113" s="39"/>
      <c r="E113" s="40"/>
      <c r="F113" s="293"/>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row>
    <row r="114" spans="1:247" ht="15.95" customHeight="1" x14ac:dyDescent="0.2">
      <c r="A114" s="344"/>
      <c r="B114" s="39"/>
      <c r="C114" s="39"/>
      <c r="D114" s="39"/>
      <c r="E114" s="40"/>
      <c r="F114" s="293"/>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row>
    <row r="115" spans="1:247" ht="15.95" customHeight="1" x14ac:dyDescent="0.2">
      <c r="A115" s="344"/>
      <c r="B115" s="39"/>
      <c r="C115" s="39"/>
      <c r="D115" s="39"/>
      <c r="E115" s="40"/>
      <c r="F115" s="293"/>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row>
    <row r="116" spans="1:247" ht="15.95" customHeight="1" x14ac:dyDescent="0.2">
      <c r="A116" s="344"/>
      <c r="B116" s="39"/>
      <c r="C116" s="39"/>
      <c r="D116" s="39"/>
      <c r="E116" s="40"/>
      <c r="F116" s="293"/>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row>
    <row r="117" spans="1:247" ht="15.95" customHeight="1" x14ac:dyDescent="0.2">
      <c r="A117" s="344"/>
      <c r="B117" s="39"/>
      <c r="C117" s="39"/>
      <c r="D117" s="39"/>
      <c r="E117" s="40"/>
      <c r="F117" s="293"/>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row>
    <row r="118" spans="1:247" ht="15.95" customHeight="1" x14ac:dyDescent="0.2">
      <c r="A118" s="344"/>
      <c r="B118" s="39"/>
      <c r="C118" s="39"/>
      <c r="D118" s="39"/>
      <c r="E118" s="40"/>
      <c r="F118" s="293"/>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row>
    <row r="119" spans="1:247" ht="16.5" customHeight="1" x14ac:dyDescent="0.2">
      <c r="A119" s="344"/>
      <c r="B119" s="39"/>
      <c r="C119" s="39"/>
      <c r="D119" s="39"/>
      <c r="E119" s="39"/>
      <c r="F119" s="293"/>
    </row>
    <row r="120" spans="1:247" ht="17.100000000000001" customHeight="1" x14ac:dyDescent="0.2">
      <c r="A120" s="340"/>
      <c r="B120" s="341" t="str">
        <f>$B$60</f>
        <v>Page 5/</v>
      </c>
      <c r="C120" s="342">
        <f>C60+1</f>
        <v>2</v>
      </c>
      <c r="D120" s="341"/>
      <c r="E120" s="343" t="s">
        <v>730</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row>
    <row r="121" spans="1:247" ht="27" customHeight="1" x14ac:dyDescent="0.35">
      <c r="A121" s="78" t="str">
        <f>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row>
    <row r="122" spans="1:247" ht="27" customHeight="1" x14ac:dyDescent="0.35">
      <c r="A122" s="79" t="str">
        <f>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row>
    <row r="123" spans="1:247"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row>
    <row r="124" spans="1:247" ht="16.5" customHeight="1" x14ac:dyDescent="0.25">
      <c r="A124" s="81" t="s">
        <v>53</v>
      </c>
      <c r="B124" s="24"/>
      <c r="C124" s="24"/>
      <c r="D124" s="24"/>
      <c r="E124" s="24"/>
      <c r="F124" s="18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row>
    <row r="125" spans="1:247" ht="15" customHeight="1" x14ac:dyDescent="0.2">
      <c r="A125" s="334" t="s">
        <v>1</v>
      </c>
      <c r="B125" s="335" t="s">
        <v>23</v>
      </c>
      <c r="C125" s="336" t="s">
        <v>24</v>
      </c>
      <c r="D125" s="336" t="s">
        <v>25</v>
      </c>
      <c r="E125" s="336" t="s">
        <v>26</v>
      </c>
      <c r="F125" s="337" t="s">
        <v>27</v>
      </c>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row>
    <row r="126" spans="1:247" ht="8.1" customHeight="1" x14ac:dyDescent="0.2">
      <c r="A126" s="97"/>
      <c r="B126" s="70"/>
      <c r="C126" s="71"/>
      <c r="D126" s="71"/>
      <c r="E126" s="71"/>
      <c r="F126" s="330"/>
    </row>
    <row r="127" spans="1:247" ht="15.95" customHeight="1" x14ac:dyDescent="0.2">
      <c r="A127" s="84"/>
      <c r="B127" s="5" t="s">
        <v>488</v>
      </c>
      <c r="C127" s="4"/>
      <c r="D127" s="4"/>
      <c r="E127" s="6"/>
      <c r="F127" s="290"/>
    </row>
    <row r="128" spans="1:247" ht="15.95" customHeight="1" x14ac:dyDescent="0.2">
      <c r="A128" s="84"/>
      <c r="B128" s="7"/>
      <c r="C128" s="8"/>
      <c r="D128" s="4"/>
      <c r="E128" s="6"/>
      <c r="F128" s="290"/>
    </row>
    <row r="129" spans="1:247" ht="15.95" customHeight="1" x14ac:dyDescent="0.2">
      <c r="A129" s="88" t="s">
        <v>28</v>
      </c>
      <c r="B129" s="9" t="s">
        <v>457</v>
      </c>
      <c r="C129" s="4">
        <v>1</v>
      </c>
      <c r="D129" s="9" t="s">
        <v>62</v>
      </c>
      <c r="E129" s="6"/>
      <c r="F129" s="292"/>
    </row>
    <row r="130" spans="1:247" ht="15.95" customHeight="1" x14ac:dyDescent="0.2">
      <c r="A130" s="88"/>
      <c r="B130" s="41" t="s">
        <v>458</v>
      </c>
      <c r="C130" s="4"/>
      <c r="D130" s="41"/>
      <c r="E130" s="6"/>
      <c r="F130" s="292"/>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row>
    <row r="131" spans="1:247" ht="15.95" customHeight="1" x14ac:dyDescent="0.2">
      <c r="A131" s="84"/>
      <c r="B131" s="41"/>
      <c r="C131" s="4"/>
      <c r="D131" s="4"/>
      <c r="E131" s="6"/>
      <c r="F131" s="291"/>
    </row>
    <row r="132" spans="1:247" ht="15.95" customHeight="1" x14ac:dyDescent="0.2">
      <c r="A132" s="85" t="s">
        <v>30</v>
      </c>
      <c r="B132" s="4" t="s">
        <v>459</v>
      </c>
      <c r="C132" s="4">
        <v>1</v>
      </c>
      <c r="D132" s="9" t="s">
        <v>62</v>
      </c>
      <c r="E132" s="46"/>
      <c r="F132" s="291"/>
    </row>
    <row r="133" spans="1:247" ht="15.95" customHeight="1" x14ac:dyDescent="0.2">
      <c r="A133" s="86"/>
      <c r="B133" s="41"/>
      <c r="C133" s="4"/>
      <c r="D133" s="41"/>
      <c r="E133" s="6"/>
      <c r="F133" s="291"/>
    </row>
    <row r="134" spans="1:247" ht="15.95" customHeight="1" x14ac:dyDescent="0.2">
      <c r="A134" s="84" t="s">
        <v>32</v>
      </c>
      <c r="B134" s="4" t="s">
        <v>478</v>
      </c>
      <c r="C134" s="4">
        <v>1</v>
      </c>
      <c r="D134" s="9" t="s">
        <v>62</v>
      </c>
      <c r="E134" s="6"/>
      <c r="F134" s="290"/>
    </row>
    <row r="135" spans="1:247" ht="15.95" customHeight="1" x14ac:dyDescent="0.2">
      <c r="A135" s="88"/>
      <c r="B135" s="9"/>
      <c r="C135" s="4"/>
      <c r="D135" s="9"/>
      <c r="E135" s="6"/>
      <c r="F135" s="290"/>
    </row>
    <row r="136" spans="1:247" ht="15.95" customHeight="1" x14ac:dyDescent="0.2">
      <c r="A136" s="84" t="s">
        <v>33</v>
      </c>
      <c r="B136" s="4" t="s">
        <v>489</v>
      </c>
      <c r="C136" s="4">
        <v>1</v>
      </c>
      <c r="D136" s="9" t="s">
        <v>62</v>
      </c>
      <c r="E136" s="6"/>
      <c r="F136" s="290"/>
    </row>
    <row r="137" spans="1:247" ht="15.95" customHeight="1" x14ac:dyDescent="0.2">
      <c r="A137" s="84"/>
      <c r="B137" s="4"/>
      <c r="C137" s="4"/>
      <c r="D137" s="4"/>
      <c r="E137" s="6"/>
      <c r="F137" s="290"/>
    </row>
    <row r="138" spans="1:247" ht="15.95" customHeight="1" x14ac:dyDescent="0.2">
      <c r="A138" s="84" t="s">
        <v>34</v>
      </c>
      <c r="B138" s="4" t="s">
        <v>490</v>
      </c>
      <c r="C138" s="4">
        <v>1</v>
      </c>
      <c r="D138" s="9" t="s">
        <v>62</v>
      </c>
      <c r="E138" s="6"/>
      <c r="F138" s="390"/>
    </row>
    <row r="139" spans="1:247" ht="15.95" customHeight="1" x14ac:dyDescent="0.2">
      <c r="A139" s="84"/>
      <c r="B139" s="4"/>
      <c r="C139" s="4"/>
      <c r="D139" s="4"/>
      <c r="E139" s="6"/>
      <c r="F139" s="290"/>
    </row>
    <row r="140" spans="1:247" ht="15.95" customHeight="1" x14ac:dyDescent="0.2">
      <c r="A140" s="84" t="s">
        <v>35</v>
      </c>
      <c r="B140" s="4" t="s">
        <v>491</v>
      </c>
      <c r="C140" s="4">
        <v>1</v>
      </c>
      <c r="D140" s="9" t="s">
        <v>62</v>
      </c>
      <c r="E140" s="6"/>
      <c r="F140" s="290"/>
    </row>
    <row r="141" spans="1:247" ht="15.95" customHeight="1" x14ac:dyDescent="0.2">
      <c r="A141" s="84"/>
      <c r="B141" s="4"/>
      <c r="C141" s="4"/>
      <c r="D141" s="4"/>
      <c r="E141" s="6"/>
      <c r="F141" s="290"/>
    </row>
    <row r="142" spans="1:247" ht="15.95" customHeight="1" x14ac:dyDescent="0.2">
      <c r="A142" s="84" t="s">
        <v>47</v>
      </c>
      <c r="B142" s="4" t="s">
        <v>492</v>
      </c>
      <c r="C142" s="4">
        <v>1</v>
      </c>
      <c r="D142" s="9" t="s">
        <v>62</v>
      </c>
      <c r="E142" s="6"/>
      <c r="F142" s="290"/>
    </row>
    <row r="143" spans="1:247" ht="15.95" customHeight="1" x14ac:dyDescent="0.2">
      <c r="A143" s="84"/>
      <c r="B143" s="4"/>
      <c r="C143" s="4"/>
      <c r="D143" s="4"/>
      <c r="E143" s="6"/>
      <c r="F143" s="290"/>
    </row>
    <row r="144" spans="1:247" ht="15.95" customHeight="1" x14ac:dyDescent="0.2">
      <c r="A144" s="84" t="s">
        <v>36</v>
      </c>
      <c r="B144" s="4" t="s">
        <v>493</v>
      </c>
      <c r="C144" s="4">
        <v>1</v>
      </c>
      <c r="D144" s="9" t="s">
        <v>62</v>
      </c>
      <c r="E144" s="46"/>
      <c r="F144" s="291"/>
    </row>
    <row r="145" spans="1:247" ht="15.95" customHeight="1" x14ac:dyDescent="0.2">
      <c r="A145" s="84"/>
      <c r="B145" s="4"/>
      <c r="C145" s="4"/>
      <c r="D145" s="4"/>
      <c r="E145" s="6"/>
      <c r="F145" s="290"/>
    </row>
    <row r="146" spans="1:247" ht="15.95" customHeight="1" x14ac:dyDescent="0.2">
      <c r="A146" s="84" t="s">
        <v>37</v>
      </c>
      <c r="B146" s="4" t="s">
        <v>494</v>
      </c>
      <c r="C146" s="4">
        <v>1</v>
      </c>
      <c r="D146" s="9" t="s">
        <v>62</v>
      </c>
      <c r="E146" s="6"/>
      <c r="F146" s="390"/>
    </row>
    <row r="147" spans="1:247" ht="15.95" customHeight="1" x14ac:dyDescent="0.2">
      <c r="A147" s="84"/>
      <c r="B147" s="4"/>
      <c r="C147" s="4"/>
      <c r="D147" s="4"/>
      <c r="E147" s="6"/>
      <c r="F147" s="290"/>
    </row>
    <row r="148" spans="1:247" ht="15.95" customHeight="1" x14ac:dyDescent="0.2">
      <c r="A148" s="84" t="s">
        <v>35</v>
      </c>
      <c r="B148" s="4" t="s">
        <v>495</v>
      </c>
      <c r="C148" s="4">
        <v>1</v>
      </c>
      <c r="D148" s="9" t="s">
        <v>62</v>
      </c>
      <c r="E148" s="6"/>
      <c r="F148" s="390"/>
    </row>
    <row r="149" spans="1:247" ht="15.95" customHeight="1" x14ac:dyDescent="0.2">
      <c r="A149" s="84"/>
      <c r="B149" s="4"/>
      <c r="C149" s="4"/>
      <c r="D149" s="4"/>
      <c r="E149" s="6"/>
      <c r="F149" s="290"/>
    </row>
    <row r="150" spans="1:247" ht="15.95" customHeight="1" x14ac:dyDescent="0.2">
      <c r="A150" s="84" t="s">
        <v>47</v>
      </c>
      <c r="B150" s="4" t="s">
        <v>496</v>
      </c>
      <c r="C150" s="4">
        <v>1</v>
      </c>
      <c r="D150" s="9" t="s">
        <v>62</v>
      </c>
      <c r="E150" s="6"/>
      <c r="F150" s="291"/>
    </row>
    <row r="151" spans="1:247" ht="15.95" customHeight="1" x14ac:dyDescent="0.2">
      <c r="A151" s="84"/>
      <c r="B151" s="4"/>
      <c r="C151" s="4"/>
      <c r="D151" s="4"/>
      <c r="E151" s="6"/>
      <c r="F151" s="290"/>
    </row>
    <row r="152" spans="1:247" ht="15.95" customHeight="1" x14ac:dyDescent="0.2">
      <c r="A152" s="84" t="s">
        <v>36</v>
      </c>
      <c r="B152" s="4" t="s">
        <v>497</v>
      </c>
      <c r="C152" s="4">
        <v>1</v>
      </c>
      <c r="D152" s="9" t="s">
        <v>62</v>
      </c>
      <c r="E152" s="6"/>
      <c r="F152" s="290"/>
    </row>
    <row r="153" spans="1:247" ht="15.95" customHeight="1" x14ac:dyDescent="0.2">
      <c r="A153" s="84"/>
      <c r="B153" s="4"/>
      <c r="C153" s="4"/>
      <c r="D153" s="4"/>
      <c r="E153" s="6"/>
      <c r="F153" s="290"/>
    </row>
    <row r="154" spans="1:247" ht="15.95" customHeight="1" x14ac:dyDescent="0.2">
      <c r="A154" s="84" t="s">
        <v>37</v>
      </c>
      <c r="B154" s="4" t="s">
        <v>498</v>
      </c>
      <c r="C154" s="4">
        <v>1</v>
      </c>
      <c r="D154" s="9" t="s">
        <v>62</v>
      </c>
      <c r="E154" s="6"/>
      <c r="F154" s="290"/>
    </row>
    <row r="155" spans="1:247" ht="15.95" customHeight="1" x14ac:dyDescent="0.2">
      <c r="A155" s="344"/>
      <c r="B155" s="39"/>
      <c r="C155" s="39"/>
      <c r="D155" s="39"/>
      <c r="E155" s="40"/>
      <c r="F155" s="293"/>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row>
    <row r="156" spans="1:247" ht="15.95" customHeight="1" x14ac:dyDescent="0.2">
      <c r="A156" s="344" t="s">
        <v>38</v>
      </c>
      <c r="B156" s="39" t="s">
        <v>499</v>
      </c>
      <c r="C156" s="4">
        <v>1</v>
      </c>
      <c r="D156" s="9" t="s">
        <v>62</v>
      </c>
      <c r="E156" s="40"/>
      <c r="F156" s="293"/>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row>
    <row r="157" spans="1:247" ht="15.95" customHeight="1" x14ac:dyDescent="0.2">
      <c r="A157" s="344"/>
      <c r="B157" s="39"/>
      <c r="C157" s="39"/>
      <c r="D157" s="39"/>
      <c r="E157" s="40"/>
      <c r="F157" s="293"/>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row>
    <row r="158" spans="1:247" ht="15.95" customHeight="1" x14ac:dyDescent="0.2">
      <c r="A158" s="344" t="s">
        <v>39</v>
      </c>
      <c r="B158" s="39" t="s">
        <v>500</v>
      </c>
      <c r="C158" s="4">
        <v>1</v>
      </c>
      <c r="D158" s="9" t="s">
        <v>62</v>
      </c>
      <c r="E158" s="40"/>
      <c r="F158" s="293"/>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row>
    <row r="159" spans="1:247" ht="15.95" customHeight="1" x14ac:dyDescent="0.2">
      <c r="A159" s="344"/>
      <c r="B159" s="39"/>
      <c r="C159" s="39"/>
      <c r="D159" s="39"/>
      <c r="E159" s="40"/>
      <c r="F159" s="293"/>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row>
    <row r="160" spans="1:247" ht="15.95" customHeight="1" x14ac:dyDescent="0.2">
      <c r="A160" s="344" t="s">
        <v>48</v>
      </c>
      <c r="B160" s="39" t="s">
        <v>485</v>
      </c>
      <c r="C160" s="4">
        <v>1</v>
      </c>
      <c r="D160" s="9" t="s">
        <v>62</v>
      </c>
      <c r="E160" s="40"/>
      <c r="F160" s="293"/>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row>
    <row r="161" spans="1:247" ht="15.95" customHeight="1" x14ac:dyDescent="0.2">
      <c r="A161" s="344"/>
      <c r="B161" s="39"/>
      <c r="C161" s="39"/>
      <c r="D161" s="39"/>
      <c r="E161" s="40"/>
      <c r="F161" s="293"/>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row>
    <row r="162" spans="1:247" ht="15.95" customHeight="1" x14ac:dyDescent="0.2">
      <c r="A162" s="344" t="s">
        <v>49</v>
      </c>
      <c r="B162" s="39" t="s">
        <v>486</v>
      </c>
      <c r="C162" s="4">
        <v>1</v>
      </c>
      <c r="D162" s="9" t="s">
        <v>62</v>
      </c>
      <c r="E162" s="40"/>
      <c r="F162" s="293"/>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row>
    <row r="163" spans="1:247" ht="15.95" customHeight="1" x14ac:dyDescent="0.2">
      <c r="A163" s="344"/>
      <c r="B163" s="39"/>
      <c r="C163" s="39"/>
      <c r="D163" s="39"/>
      <c r="E163" s="40"/>
      <c r="F163" s="293"/>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row>
    <row r="164" spans="1:247" ht="15.95" customHeight="1" x14ac:dyDescent="0.2">
      <c r="A164" s="344"/>
      <c r="B164" s="39"/>
      <c r="C164" s="4"/>
      <c r="D164" s="9"/>
      <c r="E164" s="40"/>
      <c r="F164" s="293"/>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row>
    <row r="165" spans="1:247" ht="15.95" customHeight="1" x14ac:dyDescent="0.2">
      <c r="A165" s="344"/>
      <c r="B165" s="39"/>
      <c r="C165" s="39"/>
      <c r="D165" s="39"/>
      <c r="E165" s="40"/>
      <c r="F165" s="293"/>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row>
    <row r="166" spans="1:247" ht="15.95" customHeight="1" x14ac:dyDescent="0.2">
      <c r="A166" s="344"/>
      <c r="B166" s="39"/>
      <c r="C166" s="39"/>
      <c r="D166" s="39"/>
      <c r="E166" s="40"/>
      <c r="F166" s="293"/>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row>
    <row r="167" spans="1:247" ht="15.95" customHeight="1" x14ac:dyDescent="0.2">
      <c r="A167" s="344"/>
      <c r="B167" s="39"/>
      <c r="C167" s="39"/>
      <c r="D167" s="39"/>
      <c r="E167" s="40"/>
      <c r="F167" s="293"/>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row>
    <row r="168" spans="1:247" ht="15.95" customHeight="1" x14ac:dyDescent="0.2">
      <c r="A168" s="344"/>
      <c r="B168" s="39"/>
      <c r="C168" s="39"/>
      <c r="D168" s="39"/>
      <c r="E168" s="40"/>
      <c r="F168" s="293"/>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row>
    <row r="169" spans="1:247" ht="15.95" customHeight="1" x14ac:dyDescent="0.2">
      <c r="A169" s="344"/>
      <c r="B169" s="39"/>
      <c r="C169" s="39"/>
      <c r="D169" s="39"/>
      <c r="E169" s="40"/>
      <c r="F169" s="293"/>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row>
    <row r="170" spans="1:247" ht="15.95" customHeight="1" x14ac:dyDescent="0.2">
      <c r="A170" s="344"/>
      <c r="B170" s="39"/>
      <c r="C170" s="39"/>
      <c r="D170" s="39"/>
      <c r="E170" s="40"/>
      <c r="F170" s="293"/>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row>
    <row r="171" spans="1:247" ht="15.95" customHeight="1" x14ac:dyDescent="0.2">
      <c r="A171" s="344"/>
      <c r="B171" s="39"/>
      <c r="C171" s="39"/>
      <c r="D171" s="39"/>
      <c r="E171" s="40"/>
      <c r="F171" s="293"/>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row>
    <row r="172" spans="1:247" ht="15.95" customHeight="1" x14ac:dyDescent="0.2">
      <c r="A172" s="344"/>
      <c r="B172" s="39"/>
      <c r="C172" s="39"/>
      <c r="D172" s="39"/>
      <c r="E172" s="40"/>
      <c r="F172" s="293"/>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row>
    <row r="173" spans="1:247" ht="15.95" customHeight="1" x14ac:dyDescent="0.2">
      <c r="A173" s="344"/>
      <c r="B173" s="39"/>
      <c r="C173" s="39"/>
      <c r="D173" s="39"/>
      <c r="E173" s="40"/>
      <c r="F173" s="293"/>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row>
    <row r="174" spans="1:247" ht="15.95" customHeight="1" x14ac:dyDescent="0.2">
      <c r="A174" s="344"/>
      <c r="B174" s="39"/>
      <c r="C174" s="39"/>
      <c r="D174" s="39"/>
      <c r="E174" s="40"/>
      <c r="F174" s="293"/>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row>
    <row r="175" spans="1:247" ht="15.95" customHeight="1" x14ac:dyDescent="0.2">
      <c r="A175" s="344"/>
      <c r="B175" s="39"/>
      <c r="C175" s="39"/>
      <c r="D175" s="39"/>
      <c r="E175" s="40"/>
      <c r="F175" s="293"/>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row>
    <row r="176" spans="1:247" ht="15.95" customHeight="1" x14ac:dyDescent="0.2">
      <c r="A176" s="344"/>
      <c r="B176" s="39"/>
      <c r="C176" s="39"/>
      <c r="D176" s="39"/>
      <c r="E176" s="40"/>
      <c r="F176" s="293"/>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row>
    <row r="177" spans="1:247" ht="15.95" customHeight="1" x14ac:dyDescent="0.2">
      <c r="A177" s="344"/>
      <c r="B177" s="39"/>
      <c r="C177" s="39"/>
      <c r="D177" s="39"/>
      <c r="E177" s="40"/>
      <c r="F177" s="293"/>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row>
    <row r="178" spans="1:247" ht="15.95" customHeight="1" x14ac:dyDescent="0.2">
      <c r="A178" s="344"/>
      <c r="B178" s="39"/>
      <c r="C178" s="39"/>
      <c r="D178" s="39"/>
      <c r="E178" s="40"/>
      <c r="F178" s="293"/>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row>
    <row r="179" spans="1:247" ht="15.95" customHeight="1" x14ac:dyDescent="0.2">
      <c r="A179" s="344"/>
      <c r="B179" s="39"/>
      <c r="C179" s="39"/>
      <c r="D179" s="39"/>
      <c r="E179" s="40"/>
      <c r="F179" s="293"/>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row>
    <row r="180" spans="1:247" ht="17.100000000000001" customHeight="1" x14ac:dyDescent="0.2">
      <c r="A180" s="340"/>
      <c r="B180" s="341" t="str">
        <f>$B$60</f>
        <v>Page 5/</v>
      </c>
      <c r="C180" s="342">
        <f>C120+1</f>
        <v>3</v>
      </c>
      <c r="D180" s="341"/>
      <c r="E180" s="343" t="s">
        <v>730</v>
      </c>
      <c r="F180" s="7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row>
    <row r="181" spans="1:247" ht="27" customHeight="1" x14ac:dyDescent="0.35">
      <c r="A181" s="78" t="str">
        <f>$A$1</f>
        <v>The Almonry, High Street, Battle</v>
      </c>
      <c r="B181" s="68"/>
      <c r="C181" s="68"/>
      <c r="D181" s="68"/>
      <c r="E181" s="68"/>
      <c r="F181" s="184"/>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row>
    <row r="182" spans="1:247" ht="27" customHeight="1" x14ac:dyDescent="0.35">
      <c r="A182" s="79" t="str">
        <f>$A$2</f>
        <v>Tender Pricing Schedule</v>
      </c>
      <c r="B182" s="58"/>
      <c r="C182" s="58"/>
      <c r="D182" s="58"/>
      <c r="E182" s="58"/>
      <c r="F182" s="185"/>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row>
    <row r="183" spans="1:247" ht="9.75" customHeight="1" x14ac:dyDescent="0.25">
      <c r="A183" s="80"/>
      <c r="B183" s="22"/>
      <c r="C183" s="22"/>
      <c r="D183" s="22"/>
      <c r="E183" s="22"/>
      <c r="F183" s="18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row>
    <row r="184" spans="1:247" ht="16.5" customHeight="1" x14ac:dyDescent="0.25">
      <c r="A184" s="81" t="s">
        <v>53</v>
      </c>
      <c r="B184" s="24"/>
      <c r="C184" s="24"/>
      <c r="D184" s="24"/>
      <c r="E184" s="24"/>
      <c r="F184" s="187"/>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row>
    <row r="185" spans="1:247" ht="15" customHeight="1" x14ac:dyDescent="0.2">
      <c r="A185" s="334" t="s">
        <v>1</v>
      </c>
      <c r="B185" s="335" t="s">
        <v>23</v>
      </c>
      <c r="C185" s="336" t="s">
        <v>24</v>
      </c>
      <c r="D185" s="336" t="s">
        <v>25</v>
      </c>
      <c r="E185" s="336" t="s">
        <v>26</v>
      </c>
      <c r="F185" s="337" t="s">
        <v>27</v>
      </c>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row>
    <row r="186" spans="1:247" ht="8.1" customHeight="1" x14ac:dyDescent="0.2">
      <c r="A186" s="97"/>
      <c r="B186" s="70"/>
      <c r="C186" s="71"/>
      <c r="D186" s="71"/>
      <c r="E186" s="71"/>
      <c r="F186" s="330"/>
    </row>
    <row r="187" spans="1:247" ht="15.95" customHeight="1" x14ac:dyDescent="0.2">
      <c r="A187" s="84"/>
      <c r="B187" s="52"/>
      <c r="C187" s="4"/>
      <c r="D187" s="4"/>
      <c r="E187" s="6"/>
      <c r="F187" s="290"/>
    </row>
    <row r="188" spans="1:247" ht="15.95" customHeight="1" x14ac:dyDescent="0.2">
      <c r="A188" s="84"/>
      <c r="B188" s="52" t="s">
        <v>116</v>
      </c>
      <c r="C188" s="4"/>
      <c r="D188" s="4"/>
      <c r="E188" s="6"/>
      <c r="F188" s="290"/>
    </row>
    <row r="189" spans="1:247" ht="15.95" customHeight="1" x14ac:dyDescent="0.2">
      <c r="A189" s="84"/>
      <c r="B189" s="7"/>
      <c r="C189" s="8"/>
      <c r="D189" s="4"/>
      <c r="E189" s="6"/>
      <c r="F189" s="290"/>
    </row>
    <row r="190" spans="1:247" ht="15.95" customHeight="1" x14ac:dyDescent="0.2">
      <c r="A190" s="88" t="s">
        <v>28</v>
      </c>
      <c r="B190" s="9" t="s">
        <v>54</v>
      </c>
      <c r="C190" s="4">
        <v>1</v>
      </c>
      <c r="D190" s="41" t="s">
        <v>62</v>
      </c>
      <c r="E190" s="6"/>
      <c r="F190" s="291"/>
    </row>
    <row r="191" spans="1:247" ht="15.95" customHeight="1" x14ac:dyDescent="0.2">
      <c r="A191" s="84"/>
      <c r="B191" s="4"/>
      <c r="C191" s="4"/>
      <c r="D191" s="4"/>
      <c r="E191" s="6"/>
      <c r="F191" s="291"/>
    </row>
    <row r="192" spans="1:247" ht="15.95" customHeight="1" x14ac:dyDescent="0.2">
      <c r="A192" s="88" t="s">
        <v>30</v>
      </c>
      <c r="B192" s="9" t="s">
        <v>154</v>
      </c>
      <c r="C192" s="4">
        <v>1</v>
      </c>
      <c r="D192" s="41" t="s">
        <v>62</v>
      </c>
      <c r="E192" s="6"/>
      <c r="F192" s="291"/>
    </row>
    <row r="193" spans="1:247" ht="15.95" customHeight="1" x14ac:dyDescent="0.2">
      <c r="A193" s="84"/>
      <c r="B193" s="4"/>
      <c r="C193" s="4"/>
      <c r="D193" s="4"/>
      <c r="E193" s="6"/>
      <c r="F193" s="291"/>
    </row>
    <row r="194" spans="1:247" ht="15.95" customHeight="1" x14ac:dyDescent="0.2">
      <c r="A194" s="84" t="s">
        <v>32</v>
      </c>
      <c r="B194" s="4" t="s">
        <v>155</v>
      </c>
      <c r="C194" s="4">
        <v>1</v>
      </c>
      <c r="D194" s="4" t="s">
        <v>62</v>
      </c>
      <c r="E194" s="6"/>
      <c r="F194" s="290"/>
    </row>
    <row r="195" spans="1:247" ht="15.95" customHeight="1" x14ac:dyDescent="0.2">
      <c r="A195" s="84"/>
      <c r="B195" s="4"/>
      <c r="C195" s="4"/>
      <c r="D195" s="4"/>
      <c r="E195" s="6"/>
      <c r="F195" s="290"/>
    </row>
    <row r="196" spans="1:247" ht="15.95" customHeight="1" x14ac:dyDescent="0.2">
      <c r="A196" s="95"/>
      <c r="B196" s="8"/>
      <c r="C196" s="4"/>
      <c r="D196" s="4"/>
      <c r="E196" s="6"/>
      <c r="F196" s="290"/>
    </row>
    <row r="197" spans="1:247" ht="15" x14ac:dyDescent="0.2">
      <c r="A197" s="84"/>
      <c r="B197" s="50"/>
      <c r="C197" s="4"/>
      <c r="D197" s="4"/>
      <c r="E197" s="6"/>
      <c r="F197" s="290"/>
    </row>
    <row r="198" spans="1:247" ht="15.95" customHeight="1" x14ac:dyDescent="0.2">
      <c r="A198" s="84"/>
      <c r="B198" s="8"/>
      <c r="C198" s="4"/>
      <c r="D198" s="4"/>
      <c r="E198" s="6"/>
      <c r="F198" s="290"/>
    </row>
    <row r="199" spans="1:247" ht="15.95" customHeight="1" x14ac:dyDescent="0.2">
      <c r="A199" s="84"/>
      <c r="B199" s="4"/>
      <c r="C199" s="4"/>
      <c r="D199" s="4"/>
      <c r="E199" s="6"/>
      <c r="F199" s="290"/>
    </row>
    <row r="200" spans="1:247" ht="15.95" customHeight="1" x14ac:dyDescent="0.2">
      <c r="A200" s="84"/>
      <c r="B200" s="8"/>
      <c r="C200" s="4"/>
      <c r="D200" s="4"/>
      <c r="E200" s="6"/>
      <c r="F200" s="290"/>
    </row>
    <row r="201" spans="1:247" ht="15.95" customHeight="1" x14ac:dyDescent="0.2">
      <c r="A201" s="84"/>
      <c r="B201" s="8"/>
      <c r="C201" s="4"/>
      <c r="D201" s="4"/>
      <c r="E201" s="6"/>
      <c r="F201" s="290"/>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row>
    <row r="202" spans="1:247" ht="15.95" customHeight="1" x14ac:dyDescent="0.2">
      <c r="A202" s="84"/>
      <c r="B202" s="8"/>
      <c r="C202" s="4"/>
      <c r="D202" s="4"/>
      <c r="E202" s="6"/>
      <c r="F202" s="290"/>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row>
    <row r="203" spans="1:247" ht="15.95" customHeight="1" x14ac:dyDescent="0.2">
      <c r="A203" s="84"/>
      <c r="B203" s="8"/>
      <c r="C203" s="4"/>
      <c r="D203" s="4"/>
      <c r="E203" s="6"/>
      <c r="F203" s="2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row>
    <row r="204" spans="1:247" ht="15.95" customHeight="1" x14ac:dyDescent="0.2">
      <c r="A204" s="84"/>
      <c r="B204" s="8"/>
      <c r="C204" s="4"/>
      <c r="D204" s="4"/>
      <c r="E204" s="6"/>
      <c r="F204" s="2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row>
    <row r="205" spans="1:247" ht="15.95" customHeight="1" x14ac:dyDescent="0.2">
      <c r="A205" s="84"/>
      <c r="B205" s="8"/>
      <c r="C205" s="4"/>
      <c r="D205" s="4"/>
      <c r="E205" s="6"/>
      <c r="F205" s="2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row>
    <row r="206" spans="1:247" ht="15.95" customHeight="1" x14ac:dyDescent="0.2">
      <c r="A206" s="84"/>
      <c r="B206" s="8"/>
      <c r="C206" s="4"/>
      <c r="D206" s="4"/>
      <c r="E206" s="6"/>
      <c r="F206" s="2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row>
    <row r="207" spans="1:247" ht="15.95" customHeight="1" x14ac:dyDescent="0.2">
      <c r="A207" s="84"/>
      <c r="B207" s="8"/>
      <c r="C207" s="4"/>
      <c r="D207" s="4"/>
      <c r="E207" s="6"/>
      <c r="F207" s="2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row>
    <row r="208" spans="1:247" ht="15.95" customHeight="1" x14ac:dyDescent="0.2">
      <c r="A208" s="84"/>
      <c r="B208" s="8"/>
      <c r="C208" s="4"/>
      <c r="D208" s="4"/>
      <c r="E208" s="6"/>
      <c r="F208" s="2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row>
    <row r="209" spans="1:247" ht="15.95" customHeight="1" x14ac:dyDescent="0.2">
      <c r="A209" s="84"/>
      <c r="B209" s="8"/>
      <c r="C209" s="4"/>
      <c r="D209" s="4"/>
      <c r="E209" s="6"/>
      <c r="F209" s="2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row>
    <row r="210" spans="1:247" ht="15.95" customHeight="1" x14ac:dyDescent="0.2">
      <c r="A210" s="84"/>
      <c r="B210" s="8"/>
      <c r="C210" s="4"/>
      <c r="D210" s="4"/>
      <c r="E210" s="6"/>
      <c r="F210" s="2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row>
    <row r="211" spans="1:247" ht="15.95" customHeight="1" x14ac:dyDescent="0.2">
      <c r="A211" s="84"/>
      <c r="B211" s="8"/>
      <c r="C211" s="4"/>
      <c r="D211" s="4"/>
      <c r="E211" s="6"/>
      <c r="F211" s="2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row>
    <row r="212" spans="1:247" ht="15.95" customHeight="1" x14ac:dyDescent="0.2">
      <c r="A212" s="84"/>
      <c r="B212" s="8"/>
      <c r="C212" s="4"/>
      <c r="D212" s="4"/>
      <c r="E212" s="6"/>
      <c r="F212" s="2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row>
    <row r="213" spans="1:247" ht="15.95" customHeight="1" x14ac:dyDescent="0.2">
      <c r="A213" s="84"/>
      <c r="B213" s="8"/>
      <c r="C213" s="4"/>
      <c r="D213" s="4"/>
      <c r="E213" s="6"/>
      <c r="F213" s="2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row>
    <row r="214" spans="1:247" ht="15.95" customHeight="1" x14ac:dyDescent="0.2">
      <c r="A214" s="84"/>
      <c r="B214" s="8"/>
      <c r="C214" s="4"/>
      <c r="D214" s="4"/>
      <c r="E214" s="6"/>
      <c r="F214" s="2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row>
    <row r="215" spans="1:247" ht="15.95" customHeight="1" x14ac:dyDescent="0.2">
      <c r="A215" s="84"/>
      <c r="B215" s="8"/>
      <c r="C215" s="4"/>
      <c r="D215" s="4"/>
      <c r="E215" s="6"/>
      <c r="F215" s="2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row>
    <row r="216" spans="1:247" ht="15.95" customHeight="1" x14ac:dyDescent="0.2">
      <c r="A216" s="84"/>
      <c r="B216" s="8"/>
      <c r="C216" s="4"/>
      <c r="D216" s="4"/>
      <c r="E216" s="6"/>
      <c r="F216" s="2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row>
    <row r="217" spans="1:247" ht="15.95" customHeight="1" x14ac:dyDescent="0.2">
      <c r="A217" s="84"/>
      <c r="B217" s="8"/>
      <c r="C217" s="4"/>
      <c r="D217" s="4"/>
      <c r="E217" s="6"/>
      <c r="F217" s="2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row>
    <row r="218" spans="1:247" ht="15.95" customHeight="1" x14ac:dyDescent="0.2">
      <c r="A218" s="84"/>
      <c r="B218" s="8"/>
      <c r="C218" s="4"/>
      <c r="D218" s="4"/>
      <c r="E218" s="6"/>
      <c r="F218" s="2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row>
    <row r="219" spans="1:247" ht="15.95" customHeight="1" x14ac:dyDescent="0.2">
      <c r="A219" s="84"/>
      <c r="B219" s="8"/>
      <c r="C219" s="4"/>
      <c r="D219" s="4"/>
      <c r="E219" s="6"/>
      <c r="F219" s="2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row>
    <row r="220" spans="1:247" ht="15.95" customHeight="1" x14ac:dyDescent="0.2">
      <c r="A220" s="84"/>
      <c r="B220" s="8"/>
      <c r="C220" s="4"/>
      <c r="D220" s="4"/>
      <c r="E220" s="6"/>
      <c r="F220" s="2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row>
    <row r="221" spans="1:247" ht="15.95" customHeight="1" x14ac:dyDescent="0.2">
      <c r="A221" s="84"/>
      <c r="B221" s="8"/>
      <c r="C221" s="4"/>
      <c r="D221" s="4"/>
      <c r="E221" s="6"/>
      <c r="F221" s="2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row>
    <row r="222" spans="1:247" ht="15.95" customHeight="1" x14ac:dyDescent="0.2">
      <c r="A222" s="84"/>
      <c r="B222" s="8"/>
      <c r="C222" s="4"/>
      <c r="D222" s="4"/>
      <c r="E222" s="6"/>
      <c r="F222" s="2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row>
    <row r="223" spans="1:247" ht="15.95" customHeight="1" x14ac:dyDescent="0.2">
      <c r="A223" s="84"/>
      <c r="B223" s="8"/>
      <c r="C223" s="4"/>
      <c r="D223" s="4"/>
      <c r="E223" s="6"/>
      <c r="F223" s="2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row>
    <row r="224" spans="1:247" ht="15.95" customHeight="1" x14ac:dyDescent="0.2">
      <c r="A224" s="84"/>
      <c r="B224" s="8"/>
      <c r="C224" s="4"/>
      <c r="D224" s="4"/>
      <c r="E224" s="6"/>
      <c r="F224" s="2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row>
    <row r="225" spans="1:247" ht="15.95" customHeight="1" x14ac:dyDescent="0.2">
      <c r="A225" s="84"/>
      <c r="B225" s="8"/>
      <c r="C225" s="4"/>
      <c r="D225" s="4"/>
      <c r="E225" s="6"/>
      <c r="F225" s="2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row>
    <row r="226" spans="1:247" ht="15.95" customHeight="1" x14ac:dyDescent="0.2">
      <c r="A226" s="84"/>
      <c r="B226" s="8"/>
      <c r="C226" s="4"/>
      <c r="D226" s="4"/>
      <c r="E226" s="6"/>
      <c r="F226" s="2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row>
    <row r="227" spans="1:247" ht="15.95" customHeight="1" x14ac:dyDescent="0.2">
      <c r="A227" s="84"/>
      <c r="B227" s="8"/>
      <c r="C227" s="4"/>
      <c r="D227" s="4"/>
      <c r="E227" s="6"/>
      <c r="F227" s="2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row>
    <row r="228" spans="1:247" ht="15.95" customHeight="1" x14ac:dyDescent="0.2">
      <c r="A228" s="84"/>
      <c r="B228" s="8"/>
      <c r="C228" s="4"/>
      <c r="D228" s="4"/>
      <c r="E228" s="6"/>
      <c r="F228" s="2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row>
    <row r="229" spans="1:247" ht="15.95" customHeight="1" x14ac:dyDescent="0.2">
      <c r="A229" s="84"/>
      <c r="B229" s="8"/>
      <c r="C229" s="4"/>
      <c r="D229" s="4"/>
      <c r="E229" s="6"/>
      <c r="F229" s="2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row>
    <row r="230" spans="1:247" ht="15.95" customHeight="1" x14ac:dyDescent="0.2">
      <c r="A230" s="84"/>
      <c r="B230" s="8"/>
      <c r="C230" s="4"/>
      <c r="D230" s="4"/>
      <c r="E230" s="6"/>
      <c r="F230" s="2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row>
    <row r="231" spans="1:247" ht="15.95" customHeight="1" x14ac:dyDescent="0.2">
      <c r="A231" s="84"/>
      <c r="B231" s="4"/>
      <c r="C231" s="4"/>
      <c r="D231" s="4"/>
      <c r="E231" s="6"/>
      <c r="F231" s="290"/>
    </row>
    <row r="232" spans="1:247" ht="15.95" customHeight="1" x14ac:dyDescent="0.2">
      <c r="A232" s="84"/>
      <c r="B232" s="4"/>
      <c r="C232" s="4"/>
      <c r="D232" s="4"/>
      <c r="E232" s="6"/>
      <c r="F232" s="290"/>
    </row>
    <row r="233" spans="1:247" ht="15.95" customHeight="1" x14ac:dyDescent="0.2">
      <c r="A233" s="84"/>
      <c r="B233" s="4"/>
      <c r="C233" s="4"/>
      <c r="D233" s="4"/>
      <c r="E233" s="6"/>
      <c r="F233" s="290"/>
    </row>
    <row r="234" spans="1:247" ht="15.95" customHeight="1" x14ac:dyDescent="0.2">
      <c r="A234" s="84"/>
      <c r="B234" s="4"/>
      <c r="C234" s="4"/>
      <c r="D234" s="4"/>
      <c r="E234" s="6"/>
      <c r="F234" s="290"/>
    </row>
    <row r="235" spans="1:247" ht="15.95" customHeight="1" x14ac:dyDescent="0.2">
      <c r="A235" s="84"/>
      <c r="B235" s="4"/>
      <c r="C235" s="4"/>
      <c r="D235" s="4"/>
      <c r="E235" s="6"/>
      <c r="F235" s="290"/>
    </row>
    <row r="236" spans="1:247" ht="15.95" customHeight="1" x14ac:dyDescent="0.2">
      <c r="A236" s="84"/>
      <c r="B236" s="4"/>
      <c r="C236" s="4"/>
      <c r="D236" s="4"/>
      <c r="E236" s="6"/>
      <c r="F236" s="290"/>
    </row>
    <row r="237" spans="1:247" ht="15.95" customHeight="1" x14ac:dyDescent="0.2">
      <c r="A237" s="84"/>
      <c r="B237" s="4"/>
      <c r="C237" s="4"/>
      <c r="D237" s="4"/>
      <c r="E237" s="6"/>
      <c r="F237" s="290"/>
    </row>
    <row r="238" spans="1:247" ht="15.95" customHeight="1" x14ac:dyDescent="0.2">
      <c r="A238" s="84"/>
      <c r="B238" s="4"/>
      <c r="C238" s="4"/>
      <c r="D238" s="4"/>
      <c r="E238" s="6"/>
      <c r="F238" s="290"/>
    </row>
    <row r="239" spans="1:247" ht="16.5" customHeight="1" x14ac:dyDescent="0.2">
      <c r="A239" s="344"/>
      <c r="B239" s="39"/>
      <c r="C239" s="39"/>
      <c r="D239" s="39"/>
      <c r="E239" s="39"/>
      <c r="F239" s="293"/>
    </row>
    <row r="240" spans="1:247" ht="17.100000000000001" customHeight="1" x14ac:dyDescent="0.2">
      <c r="A240" s="340"/>
      <c r="B240" s="341" t="str">
        <f>$B$60</f>
        <v>Page 5/</v>
      </c>
      <c r="C240" s="342">
        <f>C180+1</f>
        <v>4</v>
      </c>
      <c r="D240" s="341"/>
      <c r="E240" s="343" t="s">
        <v>730</v>
      </c>
      <c r="F240" s="76">
        <f>SUM(F187:F239)</f>
        <v>0</v>
      </c>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row>
    <row r="241" spans="1:247" ht="27" customHeight="1" x14ac:dyDescent="0.35">
      <c r="A241" s="78" t="str">
        <f>$A$1</f>
        <v>The Almonry, High Street, Battle</v>
      </c>
      <c r="B241" s="68"/>
      <c r="C241" s="68"/>
      <c r="D241" s="68"/>
      <c r="E241" s="68"/>
      <c r="F241" s="184"/>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row>
    <row r="242" spans="1:247" ht="27" customHeight="1" x14ac:dyDescent="0.35">
      <c r="A242" s="79" t="str">
        <f>$A$2</f>
        <v>Tender Pricing Schedule</v>
      </c>
      <c r="B242" s="58"/>
      <c r="C242" s="58"/>
      <c r="D242" s="58"/>
      <c r="E242" s="58"/>
      <c r="F242" s="185"/>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row>
    <row r="243" spans="1:247" ht="9.75" customHeight="1" x14ac:dyDescent="0.25">
      <c r="A243" s="80"/>
      <c r="B243" s="22"/>
      <c r="C243" s="22"/>
      <c r="D243" s="22"/>
      <c r="E243" s="22"/>
      <c r="F243" s="18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row>
    <row r="244" spans="1:247" ht="16.5" customHeight="1" x14ac:dyDescent="0.25">
      <c r="A244" s="81" t="s">
        <v>53</v>
      </c>
      <c r="B244" s="24"/>
      <c r="C244" s="24"/>
      <c r="D244" s="24"/>
      <c r="E244" s="24"/>
      <c r="F244" s="187"/>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row>
    <row r="245" spans="1:247" ht="15" customHeight="1" x14ac:dyDescent="0.2">
      <c r="A245" s="334" t="s">
        <v>1</v>
      </c>
      <c r="B245" s="335" t="s">
        <v>23</v>
      </c>
      <c r="C245" s="336" t="s">
        <v>24</v>
      </c>
      <c r="D245" s="336" t="s">
        <v>25</v>
      </c>
      <c r="E245" s="336" t="s">
        <v>26</v>
      </c>
      <c r="F245" s="337" t="s">
        <v>27</v>
      </c>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row>
    <row r="246" spans="1:247" ht="8.1" customHeight="1" x14ac:dyDescent="0.2">
      <c r="A246" s="97"/>
      <c r="B246" s="70"/>
      <c r="C246" s="71"/>
      <c r="D246" s="71"/>
      <c r="E246" s="71"/>
      <c r="F246" s="330"/>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row>
    <row r="247" spans="1:247" ht="15.95" customHeight="1" x14ac:dyDescent="0.2">
      <c r="A247" s="84"/>
      <c r="B247" s="52"/>
      <c r="C247" s="4"/>
      <c r="D247" s="4"/>
      <c r="E247" s="6"/>
      <c r="F247" s="290"/>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row>
    <row r="248" spans="1:247" ht="15.95" customHeight="1" x14ac:dyDescent="0.2">
      <c r="A248" s="84"/>
      <c r="B248" s="52"/>
      <c r="C248" s="4"/>
      <c r="D248" s="4"/>
      <c r="E248" s="6"/>
      <c r="F248" s="290"/>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row>
    <row r="249" spans="1:247" ht="15.95" customHeight="1" x14ac:dyDescent="0.2">
      <c r="A249" s="84"/>
      <c r="B249" s="7"/>
      <c r="C249" s="8"/>
      <c r="D249" s="4"/>
      <c r="E249" s="6"/>
      <c r="F249" s="290"/>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row>
    <row r="250" spans="1:247" ht="15.95" customHeight="1" x14ac:dyDescent="0.2">
      <c r="A250" s="88"/>
      <c r="B250" s="9" t="s">
        <v>710</v>
      </c>
      <c r="C250" s="4"/>
      <c r="D250" s="41"/>
      <c r="E250" s="6"/>
      <c r="F250" s="291"/>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row>
    <row r="251" spans="1:247" ht="15.95" customHeight="1" x14ac:dyDescent="0.2">
      <c r="A251" s="84"/>
      <c r="B251" s="4"/>
      <c r="C251" s="4"/>
      <c r="D251" s="4"/>
      <c r="E251" s="6"/>
      <c r="F251" s="291"/>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row>
    <row r="252" spans="1:247" ht="15.95" customHeight="1" x14ac:dyDescent="0.2">
      <c r="A252" s="88"/>
      <c r="B252" s="9" t="s">
        <v>711</v>
      </c>
      <c r="C252" s="4"/>
      <c r="D252" s="41"/>
      <c r="E252" s="6"/>
      <c r="F252" s="291"/>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row>
    <row r="253" spans="1:247" ht="15.95" customHeight="1" x14ac:dyDescent="0.2">
      <c r="A253" s="84"/>
      <c r="B253" s="4"/>
      <c r="C253" s="4"/>
      <c r="D253" s="4"/>
      <c r="E253" s="6"/>
      <c r="F253" s="291"/>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row>
    <row r="254" spans="1:247" ht="15.95" customHeight="1" x14ac:dyDescent="0.2">
      <c r="A254" s="84"/>
      <c r="B254" s="9" t="s">
        <v>712</v>
      </c>
      <c r="C254" s="4"/>
      <c r="D254" s="4"/>
      <c r="E254" s="6"/>
      <c r="F254" s="290"/>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row>
    <row r="255" spans="1:247" ht="15.95" customHeight="1" x14ac:dyDescent="0.2">
      <c r="A255" s="84"/>
      <c r="B255" s="4"/>
      <c r="C255" s="4"/>
      <c r="D255" s="4"/>
      <c r="E255" s="6"/>
      <c r="F255" s="290"/>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row>
    <row r="256" spans="1:247" ht="15.95" customHeight="1" x14ac:dyDescent="0.2">
      <c r="A256" s="95"/>
      <c r="B256" s="9" t="s">
        <v>713</v>
      </c>
      <c r="C256" s="4"/>
      <c r="D256" s="4"/>
      <c r="E256" s="6"/>
      <c r="F256" s="290"/>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row>
    <row r="257" spans="1:247" ht="15" x14ac:dyDescent="0.2">
      <c r="A257" s="84"/>
      <c r="B257" s="4"/>
      <c r="C257" s="4"/>
      <c r="D257" s="4"/>
      <c r="E257" s="6"/>
      <c r="F257" s="290"/>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row>
    <row r="258" spans="1:247" ht="15.95" customHeight="1" x14ac:dyDescent="0.2">
      <c r="A258" s="84"/>
      <c r="B258" s="8"/>
      <c r="C258" s="4"/>
      <c r="D258" s="4"/>
      <c r="E258" s="6"/>
      <c r="F258" s="290"/>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row>
    <row r="259" spans="1:247" ht="15.95" customHeight="1" x14ac:dyDescent="0.2">
      <c r="A259" s="84"/>
      <c r="B259" s="4"/>
      <c r="C259" s="4"/>
      <c r="D259" s="4"/>
      <c r="E259" s="6"/>
      <c r="F259" s="290"/>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row>
    <row r="260" spans="1:247" ht="15.95" customHeight="1" x14ac:dyDescent="0.2">
      <c r="A260" s="84"/>
      <c r="B260" s="8"/>
      <c r="C260" s="4"/>
      <c r="D260" s="4"/>
      <c r="E260" s="6"/>
      <c r="F260" s="290"/>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row>
    <row r="261" spans="1:247" ht="15.95" customHeight="1" x14ac:dyDescent="0.2">
      <c r="A261" s="84"/>
      <c r="B261" s="8"/>
      <c r="C261" s="4"/>
      <c r="D261" s="4"/>
      <c r="E261" s="6"/>
      <c r="F261" s="290"/>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row>
    <row r="262" spans="1:247" ht="15.95" customHeight="1" x14ac:dyDescent="0.2">
      <c r="A262" s="84"/>
      <c r="B262" s="8"/>
      <c r="C262" s="4"/>
      <c r="D262" s="4"/>
      <c r="E262" s="6"/>
      <c r="F262" s="290"/>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row>
    <row r="263" spans="1:247" ht="15.95" customHeight="1" x14ac:dyDescent="0.2">
      <c r="A263" s="84"/>
      <c r="B263" s="8"/>
      <c r="C263" s="4"/>
      <c r="D263" s="4"/>
      <c r="E263" s="6"/>
      <c r="F263" s="290"/>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row>
    <row r="264" spans="1:247" ht="15.95" customHeight="1" x14ac:dyDescent="0.2">
      <c r="A264" s="84"/>
      <c r="B264" s="8"/>
      <c r="C264" s="4"/>
      <c r="D264" s="4"/>
      <c r="E264" s="6"/>
      <c r="F264" s="290"/>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row>
    <row r="265" spans="1:247" ht="15.95" customHeight="1" x14ac:dyDescent="0.2">
      <c r="A265" s="84"/>
      <c r="B265" s="8"/>
      <c r="C265" s="4"/>
      <c r="D265" s="4"/>
      <c r="E265" s="6"/>
      <c r="F265" s="290"/>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row>
    <row r="266" spans="1:247" ht="15.95" customHeight="1" x14ac:dyDescent="0.2">
      <c r="A266" s="84"/>
      <c r="B266" s="8"/>
      <c r="C266" s="4"/>
      <c r="D266" s="4"/>
      <c r="E266" s="6"/>
      <c r="F266" s="290"/>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row>
    <row r="267" spans="1:247" ht="15.95" customHeight="1" x14ac:dyDescent="0.2">
      <c r="A267" s="84"/>
      <c r="B267" s="8"/>
      <c r="C267" s="4"/>
      <c r="D267" s="4"/>
      <c r="E267" s="6"/>
      <c r="F267" s="290"/>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row>
    <row r="268" spans="1:247" ht="15.95" customHeight="1" x14ac:dyDescent="0.2">
      <c r="A268" s="84"/>
      <c r="B268" s="8"/>
      <c r="C268" s="4"/>
      <c r="D268" s="4"/>
      <c r="E268" s="6"/>
      <c r="F268" s="290"/>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row>
    <row r="269" spans="1:247" ht="15.95" customHeight="1" x14ac:dyDescent="0.2">
      <c r="A269" s="84"/>
      <c r="B269" s="8"/>
      <c r="C269" s="4"/>
      <c r="D269" s="4"/>
      <c r="E269" s="6"/>
      <c r="F269" s="290"/>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row>
    <row r="270" spans="1:247" ht="15.95" customHeight="1" x14ac:dyDescent="0.2">
      <c r="A270" s="84"/>
      <c r="B270" s="8"/>
      <c r="C270" s="4"/>
      <c r="D270" s="4"/>
      <c r="E270" s="6"/>
      <c r="F270" s="290"/>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row>
    <row r="271" spans="1:247" ht="15.95" customHeight="1" x14ac:dyDescent="0.2">
      <c r="A271" s="84"/>
      <c r="B271" s="8"/>
      <c r="C271" s="4"/>
      <c r="D271" s="4"/>
      <c r="E271" s="6"/>
      <c r="F271" s="290"/>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row>
    <row r="272" spans="1:247" ht="15.95" customHeight="1" x14ac:dyDescent="0.2">
      <c r="A272" s="84"/>
      <c r="B272" s="8"/>
      <c r="C272" s="4"/>
      <c r="D272" s="4"/>
      <c r="E272" s="6"/>
      <c r="F272" s="290"/>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row>
    <row r="273" spans="1:247" ht="15.95" customHeight="1" x14ac:dyDescent="0.2">
      <c r="A273" s="84"/>
      <c r="B273" s="8"/>
      <c r="C273" s="4"/>
      <c r="D273" s="4"/>
      <c r="E273" s="6"/>
      <c r="F273" s="290"/>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row>
    <row r="274" spans="1:247" ht="15.95" customHeight="1" x14ac:dyDescent="0.2">
      <c r="A274" s="84"/>
      <c r="B274" s="8"/>
      <c r="C274" s="4"/>
      <c r="D274" s="4"/>
      <c r="E274" s="6"/>
      <c r="F274" s="290"/>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row>
    <row r="275" spans="1:247" ht="15.95" customHeight="1" x14ac:dyDescent="0.2">
      <c r="A275" s="84"/>
      <c r="B275" s="8"/>
      <c r="C275" s="4"/>
      <c r="D275" s="4"/>
      <c r="E275" s="6"/>
      <c r="F275" s="290"/>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row>
    <row r="276" spans="1:247" ht="15.95" customHeight="1" x14ac:dyDescent="0.2">
      <c r="A276" s="84"/>
      <c r="B276" s="8"/>
      <c r="C276" s="4"/>
      <c r="D276" s="4"/>
      <c r="E276" s="6"/>
      <c r="F276" s="290"/>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row>
    <row r="277" spans="1:247" ht="15.95" customHeight="1" x14ac:dyDescent="0.2">
      <c r="A277" s="84"/>
      <c r="B277" s="8"/>
      <c r="C277" s="4"/>
      <c r="D277" s="4"/>
      <c r="E277" s="6"/>
      <c r="F277" s="290"/>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row>
    <row r="278" spans="1:247" ht="15.95" customHeight="1" x14ac:dyDescent="0.2">
      <c r="A278" s="84"/>
      <c r="B278" s="8"/>
      <c r="C278" s="4"/>
      <c r="D278" s="4"/>
      <c r="E278" s="6"/>
      <c r="F278" s="290"/>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row>
    <row r="279" spans="1:247" ht="15.95" customHeight="1" x14ac:dyDescent="0.2">
      <c r="A279" s="84"/>
      <c r="B279" s="8"/>
      <c r="C279" s="4"/>
      <c r="D279" s="4"/>
      <c r="E279" s="6"/>
      <c r="F279" s="290"/>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row>
    <row r="280" spans="1:247" ht="15.95" customHeight="1" x14ac:dyDescent="0.2">
      <c r="A280" s="84"/>
      <c r="B280" s="8"/>
      <c r="C280" s="4"/>
      <c r="D280" s="4"/>
      <c r="E280" s="6"/>
      <c r="F280" s="290"/>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row>
    <row r="281" spans="1:247" ht="15.95" customHeight="1" x14ac:dyDescent="0.2">
      <c r="A281" s="84"/>
      <c r="B281" s="8"/>
      <c r="C281" s="4"/>
      <c r="D281" s="4"/>
      <c r="E281" s="6"/>
      <c r="F281" s="290"/>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row>
    <row r="282" spans="1:247" ht="15.95" customHeight="1" x14ac:dyDescent="0.2">
      <c r="A282" s="84"/>
      <c r="B282" s="8"/>
      <c r="C282" s="4"/>
      <c r="D282" s="4"/>
      <c r="E282" s="6"/>
      <c r="F282" s="290"/>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row>
    <row r="283" spans="1:247" ht="15.95" customHeight="1" x14ac:dyDescent="0.2">
      <c r="A283" s="84"/>
      <c r="B283" s="8"/>
      <c r="C283" s="4"/>
      <c r="D283" s="4"/>
      <c r="E283" s="6"/>
      <c r="F283" s="290"/>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row>
    <row r="284" spans="1:247" ht="15.95" customHeight="1" x14ac:dyDescent="0.2">
      <c r="A284" s="84"/>
      <c r="B284" s="8"/>
      <c r="C284" s="4"/>
      <c r="D284" s="4"/>
      <c r="E284" s="6"/>
      <c r="F284" s="290"/>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row>
    <row r="285" spans="1:247" ht="15.95" customHeight="1" x14ac:dyDescent="0.2">
      <c r="A285" s="84"/>
      <c r="B285" s="8"/>
      <c r="C285" s="4"/>
      <c r="D285" s="4"/>
      <c r="E285" s="6"/>
      <c r="F285" s="290"/>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row>
    <row r="286" spans="1:247" ht="15.95" customHeight="1" x14ac:dyDescent="0.2">
      <c r="A286" s="84"/>
      <c r="B286" s="8"/>
      <c r="C286" s="4"/>
      <c r="D286" s="4"/>
      <c r="E286" s="6"/>
      <c r="F286" s="2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row>
    <row r="287" spans="1:247" ht="15.95" customHeight="1" x14ac:dyDescent="0.2">
      <c r="A287" s="84"/>
      <c r="B287" s="8"/>
      <c r="C287" s="4"/>
      <c r="D287" s="4"/>
      <c r="E287" s="6"/>
      <c r="F287" s="290"/>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row>
    <row r="288" spans="1:247" ht="15.95" customHeight="1" x14ac:dyDescent="0.2">
      <c r="A288" s="84"/>
      <c r="B288" s="8"/>
      <c r="C288" s="4"/>
      <c r="D288" s="4"/>
      <c r="E288" s="6"/>
      <c r="F288" s="290"/>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row>
    <row r="289" spans="1:250" ht="15.95" customHeight="1" x14ac:dyDescent="0.2">
      <c r="A289" s="84"/>
      <c r="B289" s="8"/>
      <c r="C289" s="4"/>
      <c r="D289" s="4"/>
      <c r="E289" s="6"/>
      <c r="F289" s="290"/>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row>
    <row r="290" spans="1:250" ht="15.95" customHeight="1" x14ac:dyDescent="0.2">
      <c r="A290" s="84"/>
      <c r="B290" s="8"/>
      <c r="C290" s="4"/>
      <c r="D290" s="4"/>
      <c r="E290" s="6"/>
      <c r="F290" s="290"/>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row>
    <row r="291" spans="1:250" ht="15.95" customHeight="1" x14ac:dyDescent="0.2">
      <c r="A291" s="84"/>
      <c r="B291" s="4"/>
      <c r="C291" s="4"/>
      <c r="D291" s="4"/>
      <c r="E291" s="6"/>
      <c r="F291" s="290"/>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row>
    <row r="292" spans="1:250" ht="15.95" customHeight="1" x14ac:dyDescent="0.2">
      <c r="A292" s="84"/>
      <c r="B292" s="4"/>
      <c r="C292" s="4"/>
      <c r="D292" s="4"/>
      <c r="E292" s="6"/>
      <c r="F292" s="290"/>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row>
    <row r="293" spans="1:250" ht="15.95" customHeight="1" x14ac:dyDescent="0.2">
      <c r="A293" s="84"/>
      <c r="B293" s="4"/>
      <c r="C293" s="4"/>
      <c r="D293" s="4"/>
      <c r="E293" s="6"/>
      <c r="F293" s="290"/>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row>
    <row r="294" spans="1:250" ht="15.95" customHeight="1" x14ac:dyDescent="0.2">
      <c r="A294" s="84"/>
      <c r="B294" s="4"/>
      <c r="C294" s="4"/>
      <c r="D294" s="4"/>
      <c r="E294" s="6"/>
      <c r="F294" s="290"/>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row>
    <row r="295" spans="1:250" ht="15.95" customHeight="1" x14ac:dyDescent="0.2">
      <c r="A295" s="84"/>
      <c r="B295" s="4"/>
      <c r="C295" s="4"/>
      <c r="D295" s="4"/>
      <c r="E295" s="6"/>
      <c r="F295" s="290"/>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row>
    <row r="296" spans="1:250" ht="15.95" customHeight="1" x14ac:dyDescent="0.2">
      <c r="A296" s="84"/>
      <c r="B296" s="4"/>
      <c r="C296" s="4"/>
      <c r="D296" s="4"/>
      <c r="E296" s="6"/>
      <c r="F296" s="290"/>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row>
    <row r="297" spans="1:250" ht="15.95" customHeight="1" x14ac:dyDescent="0.2">
      <c r="A297" s="84"/>
      <c r="B297" s="4"/>
      <c r="C297" s="4"/>
      <c r="D297" s="4"/>
      <c r="E297" s="6"/>
      <c r="F297" s="2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row>
    <row r="298" spans="1:250" ht="15.95" customHeight="1" x14ac:dyDescent="0.2">
      <c r="A298" s="84"/>
      <c r="B298" s="4"/>
      <c r="C298" s="4"/>
      <c r="D298" s="4"/>
      <c r="E298" s="6"/>
      <c r="F298" s="290"/>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row>
    <row r="299" spans="1:250" ht="16.5" customHeight="1" x14ac:dyDescent="0.2">
      <c r="A299" s="344"/>
      <c r="B299" s="39"/>
      <c r="C299" s="39"/>
      <c r="D299" s="39"/>
      <c r="E299" s="39"/>
      <c r="F299" s="293"/>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row>
    <row r="300" spans="1:250" ht="17.100000000000001" customHeight="1" x14ac:dyDescent="0.2">
      <c r="A300" s="340"/>
      <c r="B300" s="341"/>
      <c r="C300" s="342"/>
      <c r="D300" s="341"/>
      <c r="E300" s="374" t="s">
        <v>731</v>
      </c>
      <c r="F300" s="7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3" manualBreakCount="3">
    <brk id="60" max="16383" man="1"/>
    <brk id="120" max="16383" man="1"/>
    <brk id="18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602"/>
  <sheetViews>
    <sheetView workbookViewId="0"/>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254" width="6.59765625" style="16" customWidth="1"/>
  </cols>
  <sheetData>
    <row r="1" spans="1:6" ht="29.25" customHeight="1" x14ac:dyDescent="0.35">
      <c r="A1" s="78" t="str">
        <f>'General Summary'!A1</f>
        <v>The Almonry, High Street, Battle</v>
      </c>
      <c r="B1" s="68"/>
      <c r="C1" s="68"/>
      <c r="D1" s="68"/>
      <c r="E1" s="68"/>
      <c r="F1" s="184"/>
    </row>
    <row r="2" spans="1:6" ht="29.25" customHeight="1" x14ac:dyDescent="0.35">
      <c r="A2" s="79" t="str">
        <f>'General Summary'!A2</f>
        <v>Tender Pricing Schedule</v>
      </c>
      <c r="B2" s="58"/>
      <c r="C2" s="58"/>
      <c r="D2" s="58"/>
      <c r="E2" s="58"/>
      <c r="F2" s="185"/>
    </row>
    <row r="3" spans="1:6" ht="9.75" customHeight="1" x14ac:dyDescent="0.25">
      <c r="A3" s="80"/>
      <c r="B3" s="22"/>
      <c r="C3" s="22"/>
      <c r="D3" s="22"/>
      <c r="E3" s="22"/>
      <c r="F3" s="186"/>
    </row>
    <row r="4" spans="1:6" ht="16.5" customHeight="1" x14ac:dyDescent="0.25">
      <c r="A4" s="81" t="s">
        <v>63</v>
      </c>
      <c r="B4" s="24"/>
      <c r="C4" s="24"/>
      <c r="D4" s="24"/>
      <c r="E4" s="24"/>
      <c r="F4" s="187"/>
    </row>
    <row r="5" spans="1:6" ht="15" customHeight="1" x14ac:dyDescent="0.2">
      <c r="A5" s="82" t="s">
        <v>1</v>
      </c>
      <c r="B5" s="19" t="s">
        <v>23</v>
      </c>
      <c r="C5" s="20" t="s">
        <v>24</v>
      </c>
      <c r="D5" s="20" t="s">
        <v>25</v>
      </c>
      <c r="E5" s="20" t="s">
        <v>26</v>
      </c>
      <c r="F5" s="188" t="s">
        <v>27</v>
      </c>
    </row>
    <row r="6" spans="1:6" ht="8.1" customHeight="1" x14ac:dyDescent="0.2">
      <c r="A6" s="83"/>
      <c r="B6" s="2"/>
      <c r="C6" s="3"/>
      <c r="D6" s="3"/>
      <c r="E6" s="3"/>
      <c r="F6" s="189"/>
    </row>
    <row r="7" spans="1:6" ht="15.95" customHeight="1" x14ac:dyDescent="0.2">
      <c r="A7" s="84"/>
      <c r="B7" s="5" t="s">
        <v>65</v>
      </c>
      <c r="C7" s="4"/>
      <c r="D7" s="4"/>
      <c r="E7" s="6"/>
      <c r="F7" s="190"/>
    </row>
    <row r="8" spans="1:6" ht="15.95" customHeight="1" x14ac:dyDescent="0.2">
      <c r="A8" s="84"/>
      <c r="B8" s="138"/>
      <c r="C8" s="8"/>
      <c r="D8" s="4"/>
      <c r="E8" s="6"/>
      <c r="F8" s="190"/>
    </row>
    <row r="9" spans="1:6" ht="15.95" customHeight="1" x14ac:dyDescent="0.2">
      <c r="A9" s="106" t="s">
        <v>28</v>
      </c>
      <c r="B9" s="47" t="s">
        <v>64</v>
      </c>
      <c r="C9" s="48">
        <v>1</v>
      </c>
      <c r="D9" s="47" t="s">
        <v>62</v>
      </c>
      <c r="E9" s="46"/>
      <c r="F9" s="190"/>
    </row>
    <row r="10" spans="1:6" ht="15.95" customHeight="1" x14ac:dyDescent="0.2">
      <c r="A10" s="106"/>
      <c r="B10" s="47"/>
      <c r="C10" s="48"/>
      <c r="D10" s="47"/>
      <c r="E10" s="46"/>
      <c r="F10" s="190"/>
    </row>
    <row r="11" spans="1:6" ht="15.95" customHeight="1" x14ac:dyDescent="0.2">
      <c r="A11" s="106" t="s">
        <v>30</v>
      </c>
      <c r="B11" s="47" t="s">
        <v>251</v>
      </c>
      <c r="C11" s="48">
        <v>1</v>
      </c>
      <c r="D11" s="47" t="s">
        <v>62</v>
      </c>
      <c r="E11" s="46"/>
      <c r="F11" s="190"/>
    </row>
    <row r="12" spans="1:6" ht="15.95" customHeight="1" x14ac:dyDescent="0.2">
      <c r="A12" s="106"/>
      <c r="B12" s="47"/>
      <c r="C12" s="48"/>
      <c r="D12" s="47"/>
      <c r="E12" s="46"/>
      <c r="F12" s="190"/>
    </row>
    <row r="13" spans="1:6" ht="15.95" customHeight="1" x14ac:dyDescent="0.2">
      <c r="A13" s="106" t="s">
        <v>32</v>
      </c>
      <c r="B13" s="47" t="s">
        <v>72</v>
      </c>
      <c r="C13" s="48">
        <v>1</v>
      </c>
      <c r="D13" s="47" t="s">
        <v>62</v>
      </c>
      <c r="E13" s="46"/>
      <c r="F13" s="190"/>
    </row>
    <row r="14" spans="1:6" ht="15.95" customHeight="1" x14ac:dyDescent="0.2">
      <c r="A14" s="107"/>
      <c r="B14" s="48"/>
      <c r="C14" s="48"/>
      <c r="D14" s="48"/>
      <c r="E14" s="46"/>
      <c r="F14" s="190"/>
    </row>
    <row r="15" spans="1:6" ht="15.95" customHeight="1" x14ac:dyDescent="0.2">
      <c r="A15" s="107" t="s">
        <v>33</v>
      </c>
      <c r="B15" s="48" t="s">
        <v>249</v>
      </c>
      <c r="C15" s="48">
        <v>370</v>
      </c>
      <c r="D15" s="48" t="s">
        <v>31</v>
      </c>
      <c r="E15" s="46"/>
      <c r="F15" s="190"/>
    </row>
    <row r="16" spans="1:6" ht="15.95" customHeight="1" x14ac:dyDescent="0.2">
      <c r="A16" s="107"/>
      <c r="B16" s="48" t="s">
        <v>250</v>
      </c>
      <c r="C16" s="48"/>
      <c r="D16" s="48"/>
      <c r="E16" s="46"/>
      <c r="F16" s="190"/>
    </row>
    <row r="17" spans="1:6" ht="15.95" customHeight="1" x14ac:dyDescent="0.2">
      <c r="A17" s="107"/>
      <c r="B17" s="48"/>
      <c r="C17" s="48"/>
      <c r="D17" s="48"/>
      <c r="E17" s="46"/>
      <c r="F17" s="190"/>
    </row>
    <row r="18" spans="1:6" ht="15.95" customHeight="1" x14ac:dyDescent="0.2">
      <c r="A18" s="106" t="s">
        <v>34</v>
      </c>
      <c r="B18" s="47" t="s">
        <v>73</v>
      </c>
      <c r="C18" s="48">
        <v>370</v>
      </c>
      <c r="D18" s="47" t="s">
        <v>31</v>
      </c>
      <c r="E18" s="46"/>
      <c r="F18" s="190"/>
    </row>
    <row r="19" spans="1:6" ht="15.95" customHeight="1" x14ac:dyDescent="0.2">
      <c r="A19" s="106"/>
      <c r="B19" s="47"/>
      <c r="C19" s="48"/>
      <c r="D19" s="47"/>
      <c r="E19" s="46"/>
      <c r="F19" s="190"/>
    </row>
    <row r="20" spans="1:6" ht="15.95" customHeight="1" x14ac:dyDescent="0.2">
      <c r="A20" s="107" t="s">
        <v>35</v>
      </c>
      <c r="B20" s="48" t="s">
        <v>316</v>
      </c>
      <c r="C20" s="48">
        <v>1</v>
      </c>
      <c r="D20" s="48" t="s">
        <v>62</v>
      </c>
      <c r="E20" s="46"/>
      <c r="F20" s="190"/>
    </row>
    <row r="21" spans="1:6" ht="15.95" customHeight="1" x14ac:dyDescent="0.2">
      <c r="A21" s="107"/>
      <c r="B21" s="48"/>
      <c r="C21" s="48"/>
      <c r="D21" s="48"/>
      <c r="E21" s="46"/>
      <c r="F21" s="190"/>
    </row>
    <row r="22" spans="1:6" ht="15.95" customHeight="1" x14ac:dyDescent="0.2">
      <c r="A22" s="106" t="s">
        <v>47</v>
      </c>
      <c r="B22" s="47" t="s">
        <v>81</v>
      </c>
      <c r="C22" s="48">
        <v>37</v>
      </c>
      <c r="D22" s="47" t="s">
        <v>45</v>
      </c>
      <c r="E22" s="46"/>
      <c r="F22" s="190"/>
    </row>
    <row r="23" spans="1:6" ht="15.95" customHeight="1" x14ac:dyDescent="0.2">
      <c r="A23" s="106"/>
      <c r="B23" s="47"/>
      <c r="C23" s="48"/>
      <c r="D23" s="47"/>
      <c r="E23" s="46"/>
      <c r="F23" s="190"/>
    </row>
    <row r="24" spans="1:6" ht="15.95" customHeight="1" x14ac:dyDescent="0.2">
      <c r="A24" s="106" t="s">
        <v>36</v>
      </c>
      <c r="B24" s="47" t="s">
        <v>135</v>
      </c>
      <c r="C24" s="48">
        <v>1</v>
      </c>
      <c r="D24" s="47" t="s">
        <v>62</v>
      </c>
      <c r="E24" s="46"/>
      <c r="F24" s="190"/>
    </row>
    <row r="25" spans="1:6" ht="15.95" customHeight="1" x14ac:dyDescent="0.2">
      <c r="A25" s="106"/>
      <c r="B25" s="47"/>
      <c r="C25" s="48"/>
      <c r="D25" s="47"/>
      <c r="E25" s="46"/>
      <c r="F25" s="190"/>
    </row>
    <row r="26" spans="1:6" ht="15.95" customHeight="1" x14ac:dyDescent="0.2">
      <c r="A26" s="106" t="s">
        <v>37</v>
      </c>
      <c r="B26" s="47" t="s">
        <v>82</v>
      </c>
      <c r="C26" s="48">
        <v>2</v>
      </c>
      <c r="D26" s="47" t="s">
        <v>46</v>
      </c>
      <c r="E26" s="46"/>
      <c r="F26" s="190"/>
    </row>
    <row r="27" spans="1:6" ht="15.95" customHeight="1" x14ac:dyDescent="0.2">
      <c r="A27" s="106"/>
      <c r="B27" s="47"/>
      <c r="C27" s="48"/>
      <c r="D27" s="47"/>
      <c r="E27" s="46"/>
      <c r="F27" s="190"/>
    </row>
    <row r="28" spans="1:6" ht="15.95" customHeight="1" x14ac:dyDescent="0.2">
      <c r="A28" s="106" t="s">
        <v>38</v>
      </c>
      <c r="B28" s="47" t="s">
        <v>83</v>
      </c>
      <c r="C28" s="48">
        <v>25</v>
      </c>
      <c r="D28" s="47" t="s">
        <v>31</v>
      </c>
      <c r="E28" s="46"/>
      <c r="F28" s="190"/>
    </row>
    <row r="29" spans="1:6" ht="15.95" customHeight="1" x14ac:dyDescent="0.2">
      <c r="A29" s="106"/>
      <c r="B29" s="47"/>
      <c r="C29" s="48"/>
      <c r="D29" s="47"/>
      <c r="E29" s="46"/>
      <c r="F29" s="190"/>
    </row>
    <row r="30" spans="1:6" ht="15.95" customHeight="1" x14ac:dyDescent="0.2">
      <c r="A30" s="106" t="s">
        <v>39</v>
      </c>
      <c r="B30" s="47" t="s">
        <v>84</v>
      </c>
      <c r="C30" s="48">
        <v>25</v>
      </c>
      <c r="D30" s="47" t="s">
        <v>31</v>
      </c>
      <c r="E30" s="46"/>
      <c r="F30" s="190"/>
    </row>
    <row r="31" spans="1:6" ht="15.95" customHeight="1" x14ac:dyDescent="0.2">
      <c r="A31" s="106"/>
      <c r="B31" s="47"/>
      <c r="C31" s="48"/>
      <c r="D31" s="47"/>
      <c r="E31" s="46"/>
      <c r="F31" s="190"/>
    </row>
    <row r="32" spans="1:6" ht="15.95" customHeight="1" x14ac:dyDescent="0.2">
      <c r="A32" s="106" t="s">
        <v>48</v>
      </c>
      <c r="B32" s="47" t="s">
        <v>275</v>
      </c>
      <c r="C32" s="48">
        <v>149</v>
      </c>
      <c r="D32" s="47" t="s">
        <v>31</v>
      </c>
      <c r="E32" s="46"/>
      <c r="F32" s="190"/>
    </row>
    <row r="33" spans="1:6" ht="15.95" customHeight="1" x14ac:dyDescent="0.2">
      <c r="A33" s="106"/>
      <c r="B33" s="47"/>
      <c r="C33" s="48"/>
      <c r="D33" s="47"/>
      <c r="E33" s="46"/>
      <c r="F33" s="190"/>
    </row>
    <row r="34" spans="1:6" ht="15.95" customHeight="1" x14ac:dyDescent="0.2">
      <c r="A34" s="106" t="s">
        <v>49</v>
      </c>
      <c r="B34" s="47" t="s">
        <v>916</v>
      </c>
      <c r="C34" s="48">
        <v>37.5</v>
      </c>
      <c r="D34" s="47" t="s">
        <v>45</v>
      </c>
      <c r="E34" s="46"/>
      <c r="F34" s="190"/>
    </row>
    <row r="35" spans="1:6" ht="15.95" customHeight="1" x14ac:dyDescent="0.2">
      <c r="A35" s="106"/>
      <c r="B35" s="121"/>
      <c r="C35" s="56"/>
      <c r="D35" s="121"/>
      <c r="E35" s="46"/>
      <c r="F35" s="190"/>
    </row>
    <row r="36" spans="1:6" ht="15.95" customHeight="1" x14ac:dyDescent="0.2">
      <c r="A36" s="107" t="s">
        <v>51</v>
      </c>
      <c r="B36" s="56" t="s">
        <v>690</v>
      </c>
      <c r="C36" s="39">
        <v>1</v>
      </c>
      <c r="D36" s="39" t="s">
        <v>62</v>
      </c>
      <c r="E36" s="46"/>
      <c r="F36" s="190"/>
    </row>
    <row r="37" spans="1:6" ht="15.95" customHeight="1" x14ac:dyDescent="0.2">
      <c r="A37" s="108"/>
      <c r="B37" s="56"/>
      <c r="C37" s="39"/>
      <c r="D37" s="39"/>
      <c r="E37" s="46"/>
      <c r="F37" s="190"/>
    </row>
    <row r="38" spans="1:6" ht="15.95" customHeight="1" x14ac:dyDescent="0.2">
      <c r="A38" s="108" t="s">
        <v>50</v>
      </c>
      <c r="B38" s="56" t="s">
        <v>917</v>
      </c>
      <c r="C38" s="39">
        <v>1</v>
      </c>
      <c r="D38" s="39" t="s">
        <v>62</v>
      </c>
      <c r="E38" s="46"/>
      <c r="F38" s="190"/>
    </row>
    <row r="39" spans="1:6" ht="15.95" customHeight="1" x14ac:dyDescent="0.2">
      <c r="A39" s="108"/>
      <c r="B39" s="56"/>
      <c r="C39" s="39"/>
      <c r="D39" s="39"/>
      <c r="E39" s="46"/>
      <c r="F39" s="190"/>
    </row>
    <row r="40" spans="1:6" ht="15.95" customHeight="1" x14ac:dyDescent="0.2">
      <c r="A40" s="108" t="s">
        <v>137</v>
      </c>
      <c r="B40" s="56" t="s">
        <v>918</v>
      </c>
      <c r="C40" s="56">
        <v>149</v>
      </c>
      <c r="D40" s="56" t="s">
        <v>31</v>
      </c>
      <c r="E40" s="46"/>
      <c r="F40" s="190"/>
    </row>
    <row r="41" spans="1:6" ht="15.95" customHeight="1" x14ac:dyDescent="0.2">
      <c r="A41" s="108"/>
      <c r="B41" s="56"/>
      <c r="C41" s="56"/>
      <c r="D41" s="56"/>
      <c r="E41" s="46"/>
      <c r="F41" s="190"/>
    </row>
    <row r="42" spans="1:6" ht="15.95" customHeight="1" x14ac:dyDescent="0.2">
      <c r="A42" s="108" t="s">
        <v>271</v>
      </c>
      <c r="B42" s="56" t="s">
        <v>277</v>
      </c>
      <c r="C42" s="56">
        <v>1</v>
      </c>
      <c r="D42" s="56" t="s">
        <v>40</v>
      </c>
      <c r="E42" s="46"/>
      <c r="F42" s="190"/>
    </row>
    <row r="43" spans="1:6" ht="15.95" customHeight="1" x14ac:dyDescent="0.2">
      <c r="A43" s="108"/>
      <c r="B43" s="56"/>
      <c r="C43" s="56"/>
      <c r="D43" s="56"/>
      <c r="E43" s="46"/>
      <c r="F43" s="190"/>
    </row>
    <row r="44" spans="1:6" ht="15.95" customHeight="1" x14ac:dyDescent="0.2">
      <c r="A44" s="108" t="s">
        <v>272</v>
      </c>
      <c r="B44" s="56" t="s">
        <v>276</v>
      </c>
      <c r="C44" s="56">
        <v>1</v>
      </c>
      <c r="D44" s="56" t="s">
        <v>62</v>
      </c>
      <c r="E44" s="46"/>
      <c r="F44" s="190"/>
    </row>
    <row r="45" spans="1:6" ht="15.95" customHeight="1" x14ac:dyDescent="0.2">
      <c r="A45" s="108"/>
      <c r="B45" s="56"/>
      <c r="C45" s="56"/>
      <c r="D45" s="56"/>
      <c r="E45" s="46"/>
      <c r="F45" s="190"/>
    </row>
    <row r="46" spans="1:6" ht="15.95" customHeight="1" x14ac:dyDescent="0.2">
      <c r="A46" s="108" t="s">
        <v>175</v>
      </c>
      <c r="B46" s="56" t="s">
        <v>919</v>
      </c>
      <c r="C46" s="56">
        <v>18</v>
      </c>
      <c r="D46" s="56" t="s">
        <v>31</v>
      </c>
      <c r="E46" s="46"/>
      <c r="F46" s="190"/>
    </row>
    <row r="47" spans="1:6" ht="15.95" customHeight="1" x14ac:dyDescent="0.2">
      <c r="A47" s="108"/>
      <c r="B47" s="56"/>
      <c r="C47" s="56"/>
      <c r="D47" s="56"/>
      <c r="E47" s="46"/>
      <c r="F47" s="190"/>
    </row>
    <row r="48" spans="1:6" ht="15.95" customHeight="1" x14ac:dyDescent="0.2">
      <c r="A48" s="108" t="s">
        <v>278</v>
      </c>
      <c r="B48" s="56" t="s">
        <v>920</v>
      </c>
      <c r="C48" s="56">
        <v>19</v>
      </c>
      <c r="D48" s="56" t="s">
        <v>45</v>
      </c>
      <c r="E48" s="46"/>
      <c r="F48" s="190"/>
    </row>
    <row r="49" spans="1:6" ht="15.95" customHeight="1" x14ac:dyDescent="0.2">
      <c r="A49" s="108"/>
      <c r="B49" s="56"/>
      <c r="C49" s="56"/>
      <c r="D49" s="56"/>
      <c r="E49" s="46"/>
      <c r="F49" s="190"/>
    </row>
    <row r="50" spans="1:6" ht="15.95" customHeight="1" x14ac:dyDescent="0.2">
      <c r="A50" s="108" t="s">
        <v>279</v>
      </c>
      <c r="B50" s="56" t="s">
        <v>921</v>
      </c>
      <c r="C50" s="56">
        <v>1</v>
      </c>
      <c r="D50" s="56" t="s">
        <v>62</v>
      </c>
      <c r="E50" s="46"/>
      <c r="F50" s="190"/>
    </row>
    <row r="51" spans="1:6" ht="15.95" customHeight="1" x14ac:dyDescent="0.2">
      <c r="A51" s="108"/>
      <c r="B51" s="56"/>
      <c r="C51" s="56"/>
      <c r="D51" s="56"/>
      <c r="E51" s="55"/>
      <c r="F51" s="190"/>
    </row>
    <row r="52" spans="1:6" ht="15.95" customHeight="1" x14ac:dyDescent="0.2">
      <c r="A52" s="108" t="s">
        <v>287</v>
      </c>
      <c r="B52" s="56" t="s">
        <v>85</v>
      </c>
      <c r="C52" s="56">
        <v>1</v>
      </c>
      <c r="D52" s="56" t="s">
        <v>40</v>
      </c>
      <c r="E52" s="55"/>
      <c r="F52" s="190"/>
    </row>
    <row r="53" spans="1:6" ht="15.95" customHeight="1" x14ac:dyDescent="0.2">
      <c r="A53" s="108"/>
      <c r="B53" s="56"/>
      <c r="C53" s="56"/>
      <c r="D53" s="56"/>
      <c r="E53" s="55"/>
      <c r="F53" s="190"/>
    </row>
    <row r="54" spans="1:6" ht="15.95" customHeight="1" x14ac:dyDescent="0.2">
      <c r="A54" s="108" t="s">
        <v>288</v>
      </c>
      <c r="B54" s="56" t="s">
        <v>86</v>
      </c>
      <c r="C54" s="56">
        <v>14</v>
      </c>
      <c r="D54" s="56" t="s">
        <v>31</v>
      </c>
      <c r="E54" s="46"/>
      <c r="F54" s="190"/>
    </row>
    <row r="55" spans="1:6" ht="15.95" customHeight="1" x14ac:dyDescent="0.2">
      <c r="A55" s="108"/>
      <c r="B55" s="56"/>
      <c r="C55" s="56"/>
      <c r="D55" s="56"/>
      <c r="E55" s="55"/>
      <c r="F55" s="190"/>
    </row>
    <row r="56" spans="1:6" ht="15.95" customHeight="1" x14ac:dyDescent="0.2">
      <c r="A56" s="108" t="s">
        <v>289</v>
      </c>
      <c r="B56" s="56" t="s">
        <v>922</v>
      </c>
      <c r="C56" s="56">
        <v>1</v>
      </c>
      <c r="D56" s="56" t="s">
        <v>62</v>
      </c>
      <c r="E56" s="55"/>
      <c r="F56" s="190"/>
    </row>
    <row r="57" spans="1:6" ht="15.95" customHeight="1" x14ac:dyDescent="0.2">
      <c r="A57" s="108"/>
      <c r="B57" s="56"/>
      <c r="C57" s="56"/>
      <c r="D57" s="56"/>
      <c r="E57" s="55"/>
      <c r="F57" s="190"/>
    </row>
    <row r="58" spans="1:6" ht="15.95" customHeight="1" x14ac:dyDescent="0.2">
      <c r="A58" s="108" t="s">
        <v>290</v>
      </c>
      <c r="B58" s="56" t="s">
        <v>923</v>
      </c>
      <c r="C58" s="56">
        <v>1</v>
      </c>
      <c r="D58" s="56" t="s">
        <v>62</v>
      </c>
      <c r="E58" s="55"/>
      <c r="F58" s="190"/>
    </row>
    <row r="59" spans="1:6" ht="15.95" customHeight="1" x14ac:dyDescent="0.2">
      <c r="A59" s="108"/>
      <c r="B59" s="56"/>
      <c r="C59" s="56"/>
      <c r="D59" s="56"/>
      <c r="E59" s="55"/>
      <c r="F59" s="339"/>
    </row>
    <row r="60" spans="1:6" ht="17.100000000000001" customHeight="1" x14ac:dyDescent="0.2">
      <c r="A60" s="340"/>
      <c r="B60" s="341" t="s">
        <v>701</v>
      </c>
      <c r="C60" s="342">
        <v>1</v>
      </c>
      <c r="D60" s="341"/>
      <c r="E60" s="343" t="s">
        <v>730</v>
      </c>
      <c r="F60" s="76"/>
    </row>
    <row r="61" spans="1:6" ht="29.25" customHeight="1" x14ac:dyDescent="0.35">
      <c r="A61" s="78" t="str">
        <f>A1</f>
        <v>The Almonry, High Street, Battle</v>
      </c>
      <c r="B61" s="68"/>
      <c r="C61" s="68"/>
      <c r="D61" s="68"/>
      <c r="E61" s="68"/>
      <c r="F61" s="184"/>
    </row>
    <row r="62" spans="1:6" ht="29.25" customHeight="1" x14ac:dyDescent="0.35">
      <c r="A62" s="79" t="str">
        <f>A2</f>
        <v>Tender Pricing Schedule</v>
      </c>
      <c r="B62" s="58"/>
      <c r="C62" s="58"/>
      <c r="D62" s="58"/>
      <c r="E62" s="58"/>
      <c r="F62" s="185"/>
    </row>
    <row r="63" spans="1:6" ht="9.75" customHeight="1" x14ac:dyDescent="0.25">
      <c r="A63" s="80"/>
      <c r="B63" s="22"/>
      <c r="C63" s="22"/>
      <c r="D63" s="22"/>
      <c r="E63" s="22"/>
      <c r="F63" s="186"/>
    </row>
    <row r="64" spans="1:6" ht="16.5" customHeight="1" x14ac:dyDescent="0.25">
      <c r="A64" s="81" t="str">
        <f>A4</f>
        <v xml:space="preserve">GROUP ELEMENT: Demolition </v>
      </c>
      <c r="B64" s="24"/>
      <c r="C64" s="24"/>
      <c r="D64" s="24"/>
      <c r="E64" s="24"/>
      <c r="F64" s="187"/>
    </row>
    <row r="65" spans="1:6" ht="15" customHeight="1" x14ac:dyDescent="0.2">
      <c r="A65" s="334" t="s">
        <v>1</v>
      </c>
      <c r="B65" s="335" t="s">
        <v>23</v>
      </c>
      <c r="C65" s="336" t="s">
        <v>24</v>
      </c>
      <c r="D65" s="336" t="s">
        <v>25</v>
      </c>
      <c r="E65" s="336" t="s">
        <v>26</v>
      </c>
      <c r="F65" s="337"/>
    </row>
    <row r="66" spans="1:6" ht="15.95" customHeight="1" x14ac:dyDescent="0.2">
      <c r="A66" s="324"/>
      <c r="B66" s="149"/>
      <c r="C66" s="149"/>
      <c r="D66" s="149"/>
      <c r="E66" s="395"/>
      <c r="F66" s="193"/>
    </row>
    <row r="67" spans="1:6" ht="15.95" customHeight="1" x14ac:dyDescent="0.2">
      <c r="A67" s="108" t="s">
        <v>28</v>
      </c>
      <c r="B67" s="56" t="s">
        <v>87</v>
      </c>
      <c r="C67" s="56">
        <v>8</v>
      </c>
      <c r="D67" s="56" t="s">
        <v>31</v>
      </c>
      <c r="E67" s="55"/>
      <c r="F67" s="190"/>
    </row>
    <row r="68" spans="1:6" ht="15.95" customHeight="1" x14ac:dyDescent="0.2">
      <c r="A68" s="108"/>
      <c r="B68" s="56"/>
      <c r="C68" s="56"/>
      <c r="D68" s="56"/>
      <c r="E68" s="55"/>
      <c r="F68" s="190"/>
    </row>
    <row r="69" spans="1:6" ht="15.95" customHeight="1" x14ac:dyDescent="0.2">
      <c r="A69" s="108" t="s">
        <v>30</v>
      </c>
      <c r="B69" s="56" t="s">
        <v>691</v>
      </c>
      <c r="C69" s="56">
        <v>1</v>
      </c>
      <c r="D69" s="56" t="s">
        <v>62</v>
      </c>
      <c r="E69" s="55"/>
      <c r="F69" s="190"/>
    </row>
    <row r="70" spans="1:6" ht="15.95" customHeight="1" x14ac:dyDescent="0.2">
      <c r="A70" s="108"/>
      <c r="B70" s="56"/>
      <c r="C70" s="56"/>
      <c r="D70" s="56"/>
      <c r="E70" s="55"/>
      <c r="F70" s="190"/>
    </row>
    <row r="71" spans="1:6" ht="15.95" customHeight="1" x14ac:dyDescent="0.2">
      <c r="A71" s="108" t="s">
        <v>32</v>
      </c>
      <c r="B71" s="56" t="s">
        <v>88</v>
      </c>
      <c r="C71" s="56">
        <v>1</v>
      </c>
      <c r="D71" s="56" t="s">
        <v>46</v>
      </c>
      <c r="E71" s="55"/>
      <c r="F71" s="190"/>
    </row>
    <row r="72" spans="1:6" ht="15.95" customHeight="1" x14ac:dyDescent="0.2">
      <c r="A72" s="108"/>
      <c r="B72" s="56"/>
      <c r="C72" s="56"/>
      <c r="D72" s="56"/>
      <c r="E72" s="55"/>
      <c r="F72" s="190"/>
    </row>
    <row r="73" spans="1:6" ht="15.95" customHeight="1" x14ac:dyDescent="0.2">
      <c r="A73" s="108" t="s">
        <v>33</v>
      </c>
      <c r="B73" s="56" t="s">
        <v>692</v>
      </c>
      <c r="C73" s="48">
        <v>1</v>
      </c>
      <c r="D73" s="47" t="s">
        <v>62</v>
      </c>
      <c r="E73" s="55"/>
      <c r="F73" s="190"/>
    </row>
    <row r="74" spans="1:6" ht="15.95" customHeight="1" x14ac:dyDescent="0.2">
      <c r="A74" s="108"/>
      <c r="B74" s="56"/>
      <c r="C74" s="48"/>
      <c r="D74" s="47"/>
      <c r="E74" s="55"/>
      <c r="F74" s="190"/>
    </row>
    <row r="75" spans="1:6" ht="15.95" customHeight="1" x14ac:dyDescent="0.2">
      <c r="A75" s="108" t="s">
        <v>34</v>
      </c>
      <c r="B75" s="56" t="s">
        <v>693</v>
      </c>
      <c r="C75" s="48">
        <v>1</v>
      </c>
      <c r="D75" s="47" t="s">
        <v>62</v>
      </c>
      <c r="E75" s="55"/>
      <c r="F75" s="190"/>
    </row>
    <row r="76" spans="1:6" ht="15.95" customHeight="1" x14ac:dyDescent="0.2">
      <c r="A76" s="108"/>
      <c r="B76" s="56"/>
      <c r="C76" s="48"/>
      <c r="D76" s="47"/>
      <c r="E76" s="55"/>
      <c r="F76" s="190"/>
    </row>
    <row r="77" spans="1:6" ht="15.95" customHeight="1" x14ac:dyDescent="0.2">
      <c r="A77" s="108" t="s">
        <v>35</v>
      </c>
      <c r="B77" s="56" t="s">
        <v>924</v>
      </c>
      <c r="C77" s="48">
        <v>1</v>
      </c>
      <c r="D77" s="47" t="s">
        <v>62</v>
      </c>
      <c r="E77" s="55"/>
      <c r="F77" s="190"/>
    </row>
    <row r="78" spans="1:6" ht="15.95" customHeight="1" x14ac:dyDescent="0.2">
      <c r="A78" s="108"/>
      <c r="B78" s="56"/>
      <c r="C78" s="56"/>
      <c r="D78" s="121"/>
      <c r="E78" s="55"/>
      <c r="F78" s="190"/>
    </row>
    <row r="79" spans="1:6" ht="15.95" customHeight="1" x14ac:dyDescent="0.2">
      <c r="A79" s="108" t="s">
        <v>47</v>
      </c>
      <c r="B79" s="56" t="s">
        <v>314</v>
      </c>
      <c r="C79" s="56">
        <v>1</v>
      </c>
      <c r="D79" s="56" t="s">
        <v>62</v>
      </c>
      <c r="E79" s="55"/>
      <c r="F79" s="190"/>
    </row>
    <row r="80" spans="1:6" ht="15.95" customHeight="1" x14ac:dyDescent="0.2">
      <c r="A80" s="108"/>
      <c r="B80" s="56"/>
      <c r="C80" s="56"/>
      <c r="D80" s="56"/>
      <c r="E80" s="55"/>
      <c r="F80" s="190"/>
    </row>
    <row r="81" spans="1:6" ht="15.95" customHeight="1" x14ac:dyDescent="0.2">
      <c r="A81" s="108" t="s">
        <v>36</v>
      </c>
      <c r="B81" s="56" t="s">
        <v>925</v>
      </c>
      <c r="C81" s="48">
        <v>1</v>
      </c>
      <c r="D81" s="47" t="s">
        <v>62</v>
      </c>
      <c r="E81" s="55"/>
      <c r="F81" s="190"/>
    </row>
    <row r="82" spans="1:6" ht="15.95" customHeight="1" x14ac:dyDescent="0.2">
      <c r="A82" s="108"/>
      <c r="B82" s="56"/>
      <c r="C82" s="48"/>
      <c r="D82" s="47"/>
      <c r="E82" s="55"/>
      <c r="F82" s="190"/>
    </row>
    <row r="83" spans="1:6" ht="15.95" customHeight="1" x14ac:dyDescent="0.2">
      <c r="A83" s="108" t="s">
        <v>37</v>
      </c>
      <c r="B83" s="56" t="s">
        <v>92</v>
      </c>
      <c r="C83" s="48">
        <v>10</v>
      </c>
      <c r="D83" s="47" t="s">
        <v>45</v>
      </c>
      <c r="E83" s="46"/>
      <c r="F83" s="290"/>
    </row>
    <row r="84" spans="1:6" ht="15.95" customHeight="1" x14ac:dyDescent="0.2">
      <c r="A84" s="108"/>
      <c r="B84" s="47"/>
      <c r="C84" s="48"/>
      <c r="D84" s="47"/>
      <c r="E84" s="46"/>
      <c r="F84" s="290"/>
    </row>
    <row r="85" spans="1:6" ht="15.95" customHeight="1" x14ac:dyDescent="0.2">
      <c r="A85" s="108" t="s">
        <v>38</v>
      </c>
      <c r="B85" s="47" t="s">
        <v>694</v>
      </c>
      <c r="C85" s="48">
        <v>1</v>
      </c>
      <c r="D85" s="48" t="s">
        <v>62</v>
      </c>
      <c r="E85" s="46"/>
      <c r="F85" s="290"/>
    </row>
    <row r="86" spans="1:6" ht="15.95" customHeight="1" x14ac:dyDescent="0.2">
      <c r="A86" s="108"/>
      <c r="B86" s="47"/>
      <c r="C86" s="48"/>
      <c r="D86" s="48"/>
      <c r="E86" s="46"/>
      <c r="F86" s="290"/>
    </row>
    <row r="87" spans="1:6" ht="15.95" customHeight="1" x14ac:dyDescent="0.2">
      <c r="A87" s="108" t="s">
        <v>39</v>
      </c>
      <c r="B87" s="47" t="s">
        <v>93</v>
      </c>
      <c r="C87" s="48">
        <v>1</v>
      </c>
      <c r="D87" s="48" t="s">
        <v>62</v>
      </c>
      <c r="E87" s="46"/>
      <c r="F87" s="290"/>
    </row>
    <row r="88" spans="1:6" ht="15.95" customHeight="1" x14ac:dyDescent="0.2">
      <c r="A88" s="108"/>
      <c r="B88" s="47"/>
      <c r="C88" s="48"/>
      <c r="D88" s="48"/>
      <c r="E88" s="46"/>
      <c r="F88" s="290"/>
    </row>
    <row r="89" spans="1:6" ht="15.95" customHeight="1" x14ac:dyDescent="0.2">
      <c r="A89" s="108" t="s">
        <v>48</v>
      </c>
      <c r="B89" s="48" t="s">
        <v>926</v>
      </c>
      <c r="C89" s="48">
        <v>1</v>
      </c>
      <c r="D89" s="47" t="s">
        <v>62</v>
      </c>
      <c r="E89" s="46"/>
      <c r="F89" s="290"/>
    </row>
    <row r="90" spans="1:6" ht="15.95" customHeight="1" x14ac:dyDescent="0.2">
      <c r="A90" s="108"/>
      <c r="B90" s="48"/>
      <c r="C90" s="48"/>
      <c r="D90" s="47"/>
      <c r="E90" s="46"/>
      <c r="F90" s="290"/>
    </row>
    <row r="91" spans="1:6" ht="15.95" customHeight="1" x14ac:dyDescent="0.2">
      <c r="A91" s="108" t="s">
        <v>49</v>
      </c>
      <c r="B91" s="47" t="s">
        <v>94</v>
      </c>
      <c r="C91" s="48">
        <v>2</v>
      </c>
      <c r="D91" s="47" t="s">
        <v>46</v>
      </c>
      <c r="E91" s="46"/>
      <c r="F91" s="290"/>
    </row>
    <row r="92" spans="1:6" ht="15.95" customHeight="1" x14ac:dyDescent="0.2">
      <c r="A92" s="108"/>
      <c r="B92" s="47"/>
      <c r="C92" s="48"/>
      <c r="D92" s="47"/>
      <c r="E92" s="46"/>
      <c r="F92" s="290"/>
    </row>
    <row r="93" spans="1:6" ht="15.95" customHeight="1" x14ac:dyDescent="0.2">
      <c r="A93" s="108" t="s">
        <v>51</v>
      </c>
      <c r="B93" s="48" t="s">
        <v>696</v>
      </c>
      <c r="C93" s="48">
        <v>1</v>
      </c>
      <c r="D93" s="47" t="s">
        <v>62</v>
      </c>
      <c r="E93" s="46"/>
      <c r="F93" s="290"/>
    </row>
    <row r="94" spans="1:6" ht="15.95" customHeight="1" x14ac:dyDescent="0.2">
      <c r="A94" s="108"/>
      <c r="B94" s="48"/>
      <c r="C94" s="48"/>
      <c r="D94" s="47"/>
      <c r="E94" s="46"/>
      <c r="F94" s="290"/>
    </row>
    <row r="95" spans="1:6" ht="15.95" customHeight="1" x14ac:dyDescent="0.2">
      <c r="A95" s="108" t="s">
        <v>50</v>
      </c>
      <c r="B95" s="53" t="s">
        <v>126</v>
      </c>
      <c r="C95" s="48">
        <v>20</v>
      </c>
      <c r="D95" s="48" t="s">
        <v>31</v>
      </c>
      <c r="E95" s="46"/>
      <c r="F95" s="290"/>
    </row>
    <row r="96" spans="1:6" ht="15.95" customHeight="1" x14ac:dyDescent="0.2">
      <c r="A96" s="108"/>
      <c r="B96" s="53"/>
      <c r="C96" s="48"/>
      <c r="D96" s="48"/>
      <c r="E96" s="46"/>
      <c r="F96" s="290"/>
    </row>
    <row r="97" spans="1:6" ht="15.95" customHeight="1" x14ac:dyDescent="0.2">
      <c r="A97" s="108" t="s">
        <v>137</v>
      </c>
      <c r="B97" s="48" t="s">
        <v>697</v>
      </c>
      <c r="C97" s="48">
        <v>1</v>
      </c>
      <c r="D97" s="47" t="s">
        <v>62</v>
      </c>
      <c r="E97" s="46"/>
      <c r="F97" s="290"/>
    </row>
    <row r="98" spans="1:6" ht="15.95" customHeight="1" x14ac:dyDescent="0.2">
      <c r="A98" s="108"/>
      <c r="B98" s="48"/>
      <c r="C98" s="48"/>
      <c r="D98" s="47"/>
      <c r="E98" s="46"/>
      <c r="F98" s="290"/>
    </row>
    <row r="99" spans="1:6" ht="15.95" customHeight="1" x14ac:dyDescent="0.2">
      <c r="A99" s="108" t="s">
        <v>271</v>
      </c>
      <c r="B99" s="49" t="s">
        <v>117</v>
      </c>
      <c r="C99" s="48">
        <v>20</v>
      </c>
      <c r="D99" s="47" t="s">
        <v>31</v>
      </c>
      <c r="E99" s="46"/>
      <c r="F99" s="290"/>
    </row>
    <row r="100" spans="1:6" ht="15.95" customHeight="1" x14ac:dyDescent="0.2">
      <c r="A100" s="108"/>
      <c r="B100" s="49"/>
      <c r="C100" s="48"/>
      <c r="D100" s="47"/>
      <c r="E100" s="46"/>
      <c r="F100" s="290"/>
    </row>
    <row r="101" spans="1:6" ht="15.95" customHeight="1" x14ac:dyDescent="0.2">
      <c r="A101" s="108" t="s">
        <v>272</v>
      </c>
      <c r="B101" s="48" t="s">
        <v>698</v>
      </c>
      <c r="C101" s="48">
        <v>1</v>
      </c>
      <c r="D101" s="47" t="s">
        <v>62</v>
      </c>
      <c r="E101" s="46"/>
      <c r="F101" s="290"/>
    </row>
    <row r="102" spans="1:6" ht="15.95" customHeight="1" x14ac:dyDescent="0.2">
      <c r="A102" s="108"/>
      <c r="B102" s="48"/>
      <c r="C102" s="48"/>
      <c r="D102" s="47"/>
      <c r="E102" s="46"/>
      <c r="F102" s="290"/>
    </row>
    <row r="103" spans="1:6" ht="15.95" customHeight="1" x14ac:dyDescent="0.2">
      <c r="A103" s="108" t="s">
        <v>175</v>
      </c>
      <c r="B103" s="47" t="s">
        <v>118</v>
      </c>
      <c r="C103" s="48">
        <v>1</v>
      </c>
      <c r="D103" s="47" t="s">
        <v>40</v>
      </c>
      <c r="E103" s="46"/>
      <c r="F103" s="290"/>
    </row>
    <row r="104" spans="1:6" ht="15.95" customHeight="1" x14ac:dyDescent="0.2">
      <c r="A104" s="108"/>
      <c r="B104" s="47"/>
      <c r="C104" s="48"/>
      <c r="D104" s="47"/>
      <c r="E104" s="46"/>
      <c r="F104" s="290"/>
    </row>
    <row r="105" spans="1:6" ht="15.95" customHeight="1" x14ac:dyDescent="0.2">
      <c r="A105" s="108" t="s">
        <v>278</v>
      </c>
      <c r="B105" s="47" t="s">
        <v>119</v>
      </c>
      <c r="C105" s="48">
        <v>20</v>
      </c>
      <c r="D105" s="47" t="s">
        <v>46</v>
      </c>
      <c r="E105" s="46"/>
      <c r="F105" s="290"/>
    </row>
    <row r="106" spans="1:6" ht="15.95" customHeight="1" x14ac:dyDescent="0.2">
      <c r="A106" s="108"/>
      <c r="B106" s="47"/>
      <c r="C106" s="48"/>
      <c r="D106" s="47"/>
      <c r="E106" s="46"/>
      <c r="F106" s="290"/>
    </row>
    <row r="107" spans="1:6" ht="15.95" customHeight="1" x14ac:dyDescent="0.2">
      <c r="A107" s="108" t="s">
        <v>279</v>
      </c>
      <c r="B107" s="49" t="s">
        <v>127</v>
      </c>
      <c r="C107" s="109">
        <v>1</v>
      </c>
      <c r="D107" s="47" t="s">
        <v>40</v>
      </c>
      <c r="E107" s="46"/>
      <c r="F107" s="290"/>
    </row>
    <row r="108" spans="1:6" ht="15.95" customHeight="1" x14ac:dyDescent="0.2">
      <c r="A108" s="108"/>
      <c r="B108" s="49"/>
      <c r="C108" s="109"/>
      <c r="D108" s="47"/>
      <c r="E108" s="46"/>
      <c r="F108" s="290"/>
    </row>
    <row r="109" spans="1:6" ht="15.95" customHeight="1" x14ac:dyDescent="0.2">
      <c r="A109" s="108" t="s">
        <v>287</v>
      </c>
      <c r="B109" s="47" t="s">
        <v>120</v>
      </c>
      <c r="C109" s="48">
        <v>3</v>
      </c>
      <c r="D109" s="47" t="s">
        <v>46</v>
      </c>
      <c r="E109" s="46"/>
      <c r="F109" s="290"/>
    </row>
    <row r="110" spans="1:6" ht="15.95" customHeight="1" x14ac:dyDescent="0.2">
      <c r="A110" s="108"/>
      <c r="B110" s="47"/>
      <c r="C110" s="48"/>
      <c r="D110" s="47"/>
      <c r="E110" s="46"/>
      <c r="F110" s="290"/>
    </row>
    <row r="111" spans="1:6" ht="15.95" customHeight="1" x14ac:dyDescent="0.2">
      <c r="A111" s="108" t="s">
        <v>288</v>
      </c>
      <c r="B111" s="47" t="s">
        <v>121</v>
      </c>
      <c r="C111" s="48">
        <v>37</v>
      </c>
      <c r="D111" s="47" t="s">
        <v>45</v>
      </c>
      <c r="E111" s="46"/>
      <c r="F111" s="290"/>
    </row>
    <row r="112" spans="1:6" ht="15.95" customHeight="1" x14ac:dyDescent="0.2">
      <c r="A112" s="108"/>
      <c r="B112" s="47"/>
      <c r="C112" s="48"/>
      <c r="D112" s="47"/>
      <c r="E112" s="46"/>
      <c r="F112" s="290"/>
    </row>
    <row r="113" spans="1:6" ht="15.95" customHeight="1" x14ac:dyDescent="0.2">
      <c r="A113" s="108" t="s">
        <v>289</v>
      </c>
      <c r="B113" s="47" t="s">
        <v>699</v>
      </c>
      <c r="C113" s="48">
        <v>37</v>
      </c>
      <c r="D113" s="47" t="s">
        <v>45</v>
      </c>
      <c r="E113" s="46"/>
      <c r="F113" s="290"/>
    </row>
    <row r="114" spans="1:6" ht="15.95" customHeight="1" x14ac:dyDescent="0.2">
      <c r="A114" s="108"/>
      <c r="B114" s="47"/>
      <c r="C114" s="48"/>
      <c r="D114" s="47"/>
      <c r="E114" s="46"/>
      <c r="F114" s="290"/>
    </row>
    <row r="115" spans="1:6" ht="15.95" customHeight="1" x14ac:dyDescent="0.2">
      <c r="A115" s="108"/>
      <c r="B115" s="47"/>
      <c r="C115" s="48"/>
      <c r="D115" s="47"/>
      <c r="E115" s="46"/>
      <c r="F115" s="290"/>
    </row>
    <row r="116" spans="1:6" ht="15.95" customHeight="1" x14ac:dyDescent="0.2">
      <c r="A116" s="108"/>
      <c r="B116" s="47"/>
      <c r="C116" s="48"/>
      <c r="D116" s="47"/>
      <c r="E116" s="46"/>
      <c r="F116" s="290"/>
    </row>
    <row r="117" spans="1:6" ht="15.95" customHeight="1" x14ac:dyDescent="0.2">
      <c r="A117" s="108"/>
      <c r="B117" s="47"/>
      <c r="C117" s="48"/>
      <c r="D117" s="47"/>
      <c r="E117" s="46"/>
      <c r="F117" s="290"/>
    </row>
    <row r="118" spans="1:6" ht="15.95" customHeight="1" x14ac:dyDescent="0.2">
      <c r="A118" s="108"/>
      <c r="B118" s="47"/>
      <c r="C118" s="48"/>
      <c r="D118" s="47"/>
      <c r="E118" s="46"/>
      <c r="F118" s="290"/>
    </row>
    <row r="119" spans="1:6" ht="15.95" customHeight="1" x14ac:dyDescent="0.2">
      <c r="A119" s="108"/>
      <c r="B119" s="121"/>
      <c r="C119" s="56"/>
      <c r="D119" s="121"/>
      <c r="E119" s="55"/>
      <c r="F119" s="293"/>
    </row>
    <row r="120" spans="1:6" ht="17.100000000000001" customHeight="1" x14ac:dyDescent="0.2">
      <c r="A120" s="340"/>
      <c r="B120" s="341" t="s">
        <v>701</v>
      </c>
      <c r="C120" s="342">
        <f>C60+1</f>
        <v>2</v>
      </c>
      <c r="D120" s="341"/>
      <c r="E120" s="343" t="s">
        <v>730</v>
      </c>
      <c r="F120" s="76"/>
    </row>
    <row r="121" spans="1:6" ht="29.25" customHeight="1" x14ac:dyDescent="0.35">
      <c r="A121" s="78" t="str">
        <f>A1</f>
        <v>The Almonry, High Street, Battle</v>
      </c>
      <c r="B121" s="68"/>
      <c r="C121" s="68"/>
      <c r="D121" s="68"/>
      <c r="E121" s="68"/>
      <c r="F121" s="184"/>
    </row>
    <row r="122" spans="1:6" ht="29.25" customHeight="1" x14ac:dyDescent="0.35">
      <c r="A122" s="79" t="str">
        <f>A2</f>
        <v>Tender Pricing Schedule</v>
      </c>
      <c r="B122" s="58"/>
      <c r="C122" s="58"/>
      <c r="D122" s="58"/>
      <c r="E122" s="58"/>
      <c r="F122" s="185"/>
    </row>
    <row r="123" spans="1:6" ht="9.75" customHeight="1" x14ac:dyDescent="0.25">
      <c r="A123" s="80"/>
      <c r="B123" s="22"/>
      <c r="C123" s="22"/>
      <c r="D123" s="22"/>
      <c r="E123" s="22"/>
      <c r="F123" s="186"/>
    </row>
    <row r="124" spans="1:6" ht="16.5" customHeight="1" x14ac:dyDescent="0.25">
      <c r="A124" s="81" t="s">
        <v>63</v>
      </c>
      <c r="B124" s="24"/>
      <c r="C124" s="24"/>
      <c r="D124" s="24"/>
      <c r="E124" s="24"/>
      <c r="F124" s="187"/>
    </row>
    <row r="125" spans="1:6" ht="15" customHeight="1" x14ac:dyDescent="0.2">
      <c r="A125" s="334" t="s">
        <v>1</v>
      </c>
      <c r="B125" s="335" t="s">
        <v>23</v>
      </c>
      <c r="C125" s="336" t="s">
        <v>24</v>
      </c>
      <c r="D125" s="336" t="s">
        <v>25</v>
      </c>
      <c r="E125" s="336" t="s">
        <v>26</v>
      </c>
      <c r="F125" s="337"/>
    </row>
    <row r="126" spans="1:6" ht="8.1" customHeight="1" thickBot="1" x14ac:dyDescent="0.25">
      <c r="A126" s="97"/>
      <c r="B126" s="70"/>
      <c r="C126" s="71"/>
      <c r="D126" s="71"/>
      <c r="E126" s="71"/>
      <c r="F126" s="330"/>
    </row>
    <row r="127" spans="1:6" ht="15.95" customHeight="1" thickBot="1" x14ac:dyDescent="0.25">
      <c r="A127" s="84"/>
      <c r="B127" s="5" t="s">
        <v>89</v>
      </c>
      <c r="C127" s="4"/>
      <c r="D127" s="4"/>
      <c r="E127" s="6"/>
      <c r="F127" s="329"/>
    </row>
    <row r="128" spans="1:6" ht="15.95" customHeight="1" x14ac:dyDescent="0.2">
      <c r="A128" s="84"/>
      <c r="B128" s="7"/>
      <c r="C128" s="8"/>
      <c r="D128" s="4"/>
      <c r="E128" s="6"/>
      <c r="F128" s="290"/>
    </row>
    <row r="129" spans="1:6" ht="15.95" customHeight="1" x14ac:dyDescent="0.2">
      <c r="A129" s="88" t="s">
        <v>28</v>
      </c>
      <c r="B129" s="56" t="s">
        <v>91</v>
      </c>
      <c r="C129" s="56">
        <v>1</v>
      </c>
      <c r="D129" s="56" t="s">
        <v>46</v>
      </c>
      <c r="E129" s="55"/>
      <c r="F129" s="290"/>
    </row>
    <row r="130" spans="1:6" ht="15.95" customHeight="1" x14ac:dyDescent="0.2">
      <c r="A130" s="84"/>
      <c r="B130" s="56"/>
      <c r="C130" s="56"/>
      <c r="D130" s="56"/>
      <c r="E130" s="55"/>
      <c r="F130" s="290"/>
    </row>
    <row r="131" spans="1:6" ht="15.95" customHeight="1" x14ac:dyDescent="0.2">
      <c r="A131" s="84" t="s">
        <v>30</v>
      </c>
      <c r="B131" s="56" t="s">
        <v>90</v>
      </c>
      <c r="C131" s="56">
        <v>1</v>
      </c>
      <c r="D131" s="56" t="s">
        <v>62</v>
      </c>
      <c r="E131" s="55"/>
      <c r="F131" s="290"/>
    </row>
    <row r="132" spans="1:6" ht="15.95" customHeight="1" x14ac:dyDescent="0.2">
      <c r="A132" s="84"/>
      <c r="B132" s="56"/>
      <c r="C132" s="56"/>
      <c r="D132" s="56"/>
      <c r="E132" s="55"/>
      <c r="F132" s="290"/>
    </row>
    <row r="133" spans="1:6" ht="15.95" customHeight="1" x14ac:dyDescent="0.2">
      <c r="A133" s="88" t="s">
        <v>32</v>
      </c>
      <c r="B133" s="56" t="s">
        <v>152</v>
      </c>
      <c r="C133" s="56">
        <v>1</v>
      </c>
      <c r="D133" s="56" t="s">
        <v>62</v>
      </c>
      <c r="E133" s="55"/>
      <c r="F133" s="290"/>
    </row>
    <row r="134" spans="1:6" ht="15.95" customHeight="1" x14ac:dyDescent="0.2">
      <c r="A134" s="84"/>
      <c r="B134" s="110"/>
      <c r="C134" s="56"/>
      <c r="D134" s="56"/>
      <c r="E134" s="55"/>
      <c r="F134" s="290"/>
    </row>
    <row r="135" spans="1:6" ht="15.95" customHeight="1" x14ac:dyDescent="0.2">
      <c r="A135" s="88" t="s">
        <v>33</v>
      </c>
      <c r="B135" s="56" t="s">
        <v>153</v>
      </c>
      <c r="C135" s="56">
        <v>3</v>
      </c>
      <c r="D135" s="56" t="s">
        <v>45</v>
      </c>
      <c r="E135" s="55"/>
      <c r="F135" s="290"/>
    </row>
    <row r="136" spans="1:6" ht="15.95" customHeight="1" x14ac:dyDescent="0.2">
      <c r="A136" s="84"/>
      <c r="B136" s="56"/>
      <c r="C136" s="56"/>
      <c r="D136" s="56"/>
      <c r="E136" s="55"/>
      <c r="F136" s="290"/>
    </row>
    <row r="137" spans="1:6" ht="15.95" customHeight="1" x14ac:dyDescent="0.2">
      <c r="A137" s="88"/>
      <c r="B137" s="69" t="s">
        <v>130</v>
      </c>
      <c r="C137" s="4"/>
      <c r="D137" s="9"/>
      <c r="E137" s="6"/>
      <c r="F137" s="290"/>
    </row>
    <row r="138" spans="1:6" ht="15.95" customHeight="1" x14ac:dyDescent="0.2">
      <c r="A138" s="84"/>
      <c r="B138" s="47"/>
      <c r="C138" s="48"/>
      <c r="D138" s="48"/>
      <c r="E138" s="46"/>
      <c r="F138" s="290"/>
    </row>
    <row r="139" spans="1:6" ht="15.95" customHeight="1" x14ac:dyDescent="0.2">
      <c r="A139" s="88" t="s">
        <v>34</v>
      </c>
      <c r="B139" s="47" t="s">
        <v>136</v>
      </c>
      <c r="C139" s="48">
        <v>1</v>
      </c>
      <c r="D139" s="47" t="s">
        <v>46</v>
      </c>
      <c r="E139" s="46"/>
      <c r="F139" s="290"/>
    </row>
    <row r="140" spans="1:6" ht="15.95" customHeight="1" x14ac:dyDescent="0.2">
      <c r="A140" s="387"/>
      <c r="B140" s="48"/>
      <c r="C140" s="48"/>
      <c r="D140" s="48"/>
      <c r="E140" s="46"/>
      <c r="F140" s="290"/>
    </row>
    <row r="141" spans="1:6" ht="15.95" customHeight="1" x14ac:dyDescent="0.2">
      <c r="A141" s="88" t="s">
        <v>35</v>
      </c>
      <c r="B141" s="47" t="s">
        <v>877</v>
      </c>
      <c r="C141" s="48">
        <v>2</v>
      </c>
      <c r="D141" s="47" t="s">
        <v>31</v>
      </c>
      <c r="E141" s="46"/>
      <c r="F141" s="290"/>
    </row>
    <row r="142" spans="1:6" ht="15.95" customHeight="1" x14ac:dyDescent="0.2">
      <c r="A142" s="84"/>
      <c r="B142" s="48"/>
      <c r="C142" s="48"/>
      <c r="D142" s="48"/>
      <c r="E142" s="46"/>
      <c r="F142" s="290"/>
    </row>
    <row r="143" spans="1:6" ht="15.95" customHeight="1" x14ac:dyDescent="0.2">
      <c r="A143" s="88" t="s">
        <v>47</v>
      </c>
      <c r="B143" s="48" t="s">
        <v>131</v>
      </c>
      <c r="C143" s="48">
        <v>2</v>
      </c>
      <c r="D143" s="48" t="s">
        <v>45</v>
      </c>
      <c r="E143" s="46"/>
      <c r="F143" s="290"/>
    </row>
    <row r="144" spans="1:6" ht="15.95" customHeight="1" x14ac:dyDescent="0.2">
      <c r="A144" s="84"/>
      <c r="B144" s="48"/>
      <c r="C144" s="48"/>
      <c r="D144" s="48"/>
      <c r="E144" s="46"/>
      <c r="F144" s="290"/>
    </row>
    <row r="145" spans="1:6" ht="15.95" customHeight="1" x14ac:dyDescent="0.2">
      <c r="A145" s="88" t="s">
        <v>36</v>
      </c>
      <c r="B145" s="47" t="s">
        <v>878</v>
      </c>
      <c r="C145" s="48">
        <v>1</v>
      </c>
      <c r="D145" s="47" t="s">
        <v>62</v>
      </c>
      <c r="E145" s="46"/>
      <c r="F145" s="290"/>
    </row>
    <row r="146" spans="1:6" ht="15.95" customHeight="1" x14ac:dyDescent="0.2">
      <c r="A146" s="84"/>
      <c r="B146" s="48"/>
      <c r="C146" s="48"/>
      <c r="D146" s="48"/>
      <c r="E146" s="46"/>
      <c r="F146" s="290"/>
    </row>
    <row r="147" spans="1:6" ht="15.95" customHeight="1" x14ac:dyDescent="0.2">
      <c r="A147" s="344" t="s">
        <v>37</v>
      </c>
      <c r="B147" s="47" t="s">
        <v>132</v>
      </c>
      <c r="C147" s="48">
        <v>1</v>
      </c>
      <c r="D147" s="47" t="s">
        <v>46</v>
      </c>
      <c r="E147" s="46"/>
      <c r="F147" s="290"/>
    </row>
    <row r="148" spans="1:6" ht="15.95" customHeight="1" x14ac:dyDescent="0.2">
      <c r="A148" s="344"/>
      <c r="B148" s="48"/>
      <c r="C148" s="48"/>
      <c r="D148" s="48"/>
      <c r="E148" s="46"/>
      <c r="F148" s="290"/>
    </row>
    <row r="149" spans="1:6" ht="15.95" customHeight="1" x14ac:dyDescent="0.2">
      <c r="A149" s="344" t="s">
        <v>38</v>
      </c>
      <c r="B149" s="62" t="s">
        <v>612</v>
      </c>
      <c r="C149" s="48">
        <v>1</v>
      </c>
      <c r="D149" s="47" t="s">
        <v>62</v>
      </c>
      <c r="E149" s="46"/>
      <c r="F149" s="290"/>
    </row>
    <row r="150" spans="1:6" ht="15.95" customHeight="1" x14ac:dyDescent="0.2">
      <c r="A150" s="344"/>
      <c r="B150" s="4" t="s">
        <v>879</v>
      </c>
      <c r="C150" s="4"/>
      <c r="D150" s="4"/>
      <c r="E150" s="6"/>
      <c r="F150" s="290"/>
    </row>
    <row r="151" spans="1:6" ht="15.95" customHeight="1" x14ac:dyDescent="0.2">
      <c r="A151" s="344"/>
      <c r="B151" s="4"/>
      <c r="C151" s="4"/>
      <c r="D151" s="4"/>
      <c r="E151" s="6"/>
      <c r="F151" s="290"/>
    </row>
    <row r="152" spans="1:6" ht="15.95" customHeight="1" x14ac:dyDescent="0.2">
      <c r="A152" s="344"/>
      <c r="B152" s="64" t="s">
        <v>161</v>
      </c>
      <c r="C152" s="4"/>
      <c r="D152" s="4"/>
      <c r="E152" s="6"/>
      <c r="F152" s="290"/>
    </row>
    <row r="153" spans="1:6" ht="15.95" customHeight="1" x14ac:dyDescent="0.2">
      <c r="A153" s="344" t="s">
        <v>39</v>
      </c>
      <c r="B153" s="9" t="s">
        <v>160</v>
      </c>
      <c r="C153" s="4">
        <v>1</v>
      </c>
      <c r="D153" s="9" t="s">
        <v>46</v>
      </c>
      <c r="E153" s="6"/>
      <c r="F153" s="290"/>
    </row>
    <row r="154" spans="1:6" ht="13.5" customHeight="1" x14ac:dyDescent="0.2">
      <c r="A154" s="344"/>
      <c r="B154" s="4"/>
      <c r="C154" s="4"/>
      <c r="D154" s="4"/>
      <c r="E154" s="6"/>
      <c r="F154" s="290"/>
    </row>
    <row r="155" spans="1:6" ht="13.5" customHeight="1" x14ac:dyDescent="0.2">
      <c r="A155" s="344" t="s">
        <v>48</v>
      </c>
      <c r="B155" s="4" t="s">
        <v>162</v>
      </c>
      <c r="C155" s="4">
        <v>1</v>
      </c>
      <c r="D155" s="4" t="s">
        <v>62</v>
      </c>
      <c r="E155" s="6"/>
      <c r="F155" s="290"/>
    </row>
    <row r="156" spans="1:6" ht="13.5" customHeight="1" x14ac:dyDescent="0.2">
      <c r="A156" s="344"/>
      <c r="B156" s="4"/>
      <c r="C156" s="4"/>
      <c r="D156" s="4"/>
      <c r="E156" s="6"/>
      <c r="F156" s="290"/>
    </row>
    <row r="157" spans="1:6" ht="13.5" customHeight="1" x14ac:dyDescent="0.2">
      <c r="A157" s="344" t="s">
        <v>49</v>
      </c>
      <c r="B157" s="39" t="s">
        <v>163</v>
      </c>
      <c r="C157" s="39">
        <v>1</v>
      </c>
      <c r="D157" s="39" t="s">
        <v>62</v>
      </c>
      <c r="E157" s="40"/>
      <c r="F157" s="293"/>
    </row>
    <row r="158" spans="1:6" ht="13.5" customHeight="1" x14ac:dyDescent="0.2">
      <c r="A158" s="344"/>
      <c r="B158" s="39"/>
      <c r="C158" s="39"/>
      <c r="D158" s="39"/>
      <c r="E158" s="40"/>
      <c r="F158" s="293"/>
    </row>
    <row r="159" spans="1:6" ht="13.5" customHeight="1" x14ac:dyDescent="0.2">
      <c r="A159" s="344"/>
      <c r="B159" s="140" t="s">
        <v>184</v>
      </c>
      <c r="C159" s="39"/>
      <c r="D159" s="39"/>
      <c r="E159" s="40"/>
      <c r="F159" s="293"/>
    </row>
    <row r="160" spans="1:6" ht="13.5" customHeight="1" x14ac:dyDescent="0.2">
      <c r="A160" s="344" t="s">
        <v>51</v>
      </c>
      <c r="B160" s="39" t="s">
        <v>185</v>
      </c>
      <c r="C160" s="39">
        <f>ROUND((3*1.4),0)</f>
        <v>4</v>
      </c>
      <c r="D160" s="39" t="s">
        <v>31</v>
      </c>
      <c r="E160" s="40"/>
      <c r="F160" s="293"/>
    </row>
    <row r="161" spans="1:6" ht="13.5" customHeight="1" x14ac:dyDescent="0.2">
      <c r="A161" s="344"/>
      <c r="B161" s="111"/>
      <c r="C161" s="56"/>
      <c r="D161" s="56"/>
      <c r="E161" s="112"/>
      <c r="F161" s="290"/>
    </row>
    <row r="162" spans="1:6" ht="13.5" customHeight="1" x14ac:dyDescent="0.2">
      <c r="A162" s="344"/>
      <c r="B162" s="146" t="s">
        <v>247</v>
      </c>
      <c r="C162" s="56"/>
      <c r="D162" s="56"/>
      <c r="E162" s="112"/>
      <c r="F162" s="290"/>
    </row>
    <row r="163" spans="1:6" ht="13.5" customHeight="1" x14ac:dyDescent="0.2">
      <c r="A163" s="344" t="s">
        <v>50</v>
      </c>
      <c r="B163" s="147" t="s">
        <v>880</v>
      </c>
      <c r="C163" s="56">
        <v>1</v>
      </c>
      <c r="D163" s="56" t="s">
        <v>62</v>
      </c>
      <c r="E163" s="112"/>
      <c r="F163" s="290"/>
    </row>
    <row r="164" spans="1:6" ht="13.5" customHeight="1" x14ac:dyDescent="0.2">
      <c r="A164" s="344"/>
      <c r="B164" s="111" t="s">
        <v>881</v>
      </c>
      <c r="C164" s="56"/>
      <c r="D164" s="56"/>
      <c r="E164" s="112"/>
      <c r="F164" s="290"/>
    </row>
    <row r="165" spans="1:6" ht="13.5" customHeight="1" x14ac:dyDescent="0.2">
      <c r="A165" s="344"/>
      <c r="B165" s="111" t="s">
        <v>248</v>
      </c>
      <c r="C165" s="56"/>
      <c r="D165" s="56"/>
      <c r="E165" s="112"/>
      <c r="F165" s="290"/>
    </row>
    <row r="166" spans="1:6" ht="13.5" customHeight="1" x14ac:dyDescent="0.2">
      <c r="A166" s="344"/>
      <c r="B166" s="111"/>
      <c r="C166" s="56"/>
      <c r="D166" s="56"/>
      <c r="E166" s="112"/>
      <c r="F166" s="290"/>
    </row>
    <row r="167" spans="1:6" ht="13.5" customHeight="1" x14ac:dyDescent="0.2">
      <c r="A167" s="344" t="s">
        <v>137</v>
      </c>
      <c r="B167" s="148" t="s">
        <v>252</v>
      </c>
      <c r="C167" s="56">
        <v>1</v>
      </c>
      <c r="D167" s="56" t="s">
        <v>62</v>
      </c>
      <c r="E167" s="112"/>
      <c r="F167" s="290"/>
    </row>
    <row r="168" spans="1:6" ht="13.5" customHeight="1" x14ac:dyDescent="0.2">
      <c r="A168" s="344"/>
      <c r="B168" s="148" t="s">
        <v>253</v>
      </c>
      <c r="C168" s="56"/>
      <c r="D168" s="56"/>
      <c r="E168" s="112"/>
      <c r="F168" s="290"/>
    </row>
    <row r="169" spans="1:6" ht="13.5" customHeight="1" x14ac:dyDescent="0.2">
      <c r="A169" s="344"/>
      <c r="B169" s="111" t="s">
        <v>254</v>
      </c>
      <c r="C169" s="56"/>
      <c r="D169" s="56"/>
      <c r="E169" s="112"/>
      <c r="F169" s="290"/>
    </row>
    <row r="170" spans="1:6" ht="13.5" customHeight="1" x14ac:dyDescent="0.2">
      <c r="A170" s="344"/>
      <c r="B170" s="148"/>
      <c r="C170" s="56"/>
      <c r="D170" s="56"/>
      <c r="E170" s="112"/>
      <c r="F170" s="290"/>
    </row>
    <row r="171" spans="1:6" ht="13.5" customHeight="1" x14ac:dyDescent="0.2">
      <c r="A171" s="344" t="s">
        <v>271</v>
      </c>
      <c r="B171" s="148" t="s">
        <v>255</v>
      </c>
      <c r="C171" s="56">
        <v>1</v>
      </c>
      <c r="D171" s="56" t="s">
        <v>62</v>
      </c>
      <c r="E171" s="112"/>
      <c r="F171" s="290"/>
    </row>
    <row r="172" spans="1:6" ht="13.5" customHeight="1" x14ac:dyDescent="0.2">
      <c r="A172" s="344"/>
      <c r="B172" s="148" t="s">
        <v>256</v>
      </c>
      <c r="C172" s="56"/>
      <c r="D172" s="56"/>
      <c r="E172" s="112"/>
      <c r="F172" s="290"/>
    </row>
    <row r="173" spans="1:6" ht="13.5" customHeight="1" x14ac:dyDescent="0.2">
      <c r="A173" s="344"/>
      <c r="B173" s="148" t="s">
        <v>257</v>
      </c>
      <c r="C173" s="56"/>
      <c r="D173" s="56"/>
      <c r="E173" s="112"/>
      <c r="F173" s="290"/>
    </row>
    <row r="174" spans="1:6" ht="13.5" customHeight="1" x14ac:dyDescent="0.2">
      <c r="A174" s="344"/>
      <c r="B174" s="148"/>
      <c r="C174" s="56"/>
      <c r="D174" s="56"/>
      <c r="E174" s="112"/>
      <c r="F174" s="290"/>
    </row>
    <row r="175" spans="1:6" ht="13.5" customHeight="1" x14ac:dyDescent="0.2">
      <c r="A175" s="344"/>
      <c r="B175" s="148"/>
      <c r="C175" s="56"/>
      <c r="D175" s="56"/>
      <c r="E175" s="112"/>
      <c r="F175" s="290"/>
    </row>
    <row r="176" spans="1:6" ht="13.5" customHeight="1" x14ac:dyDescent="0.2">
      <c r="A176" s="344"/>
      <c r="B176" s="148"/>
      <c r="C176" s="56"/>
      <c r="D176" s="56"/>
      <c r="E176" s="112"/>
      <c r="F176" s="290"/>
    </row>
    <row r="177" spans="1:6" ht="13.5" customHeight="1" x14ac:dyDescent="0.2">
      <c r="A177" s="344"/>
      <c r="B177" s="148"/>
      <c r="C177" s="56"/>
      <c r="D177" s="56"/>
      <c r="E177" s="112"/>
      <c r="F177" s="290"/>
    </row>
    <row r="178" spans="1:6" ht="13.5" customHeight="1" x14ac:dyDescent="0.2">
      <c r="A178" s="344"/>
      <c r="B178" s="148"/>
      <c r="C178" s="56"/>
      <c r="D178" s="56"/>
      <c r="E178" s="112"/>
      <c r="F178" s="290"/>
    </row>
    <row r="179" spans="1:6" ht="13.5" customHeight="1" x14ac:dyDescent="0.2">
      <c r="A179" s="344"/>
      <c r="B179" s="148"/>
      <c r="C179" s="56"/>
      <c r="D179" s="56"/>
      <c r="E179" s="112"/>
      <c r="F179" s="290"/>
    </row>
    <row r="180" spans="1:6" ht="13.5" customHeight="1" x14ac:dyDescent="0.2">
      <c r="A180" s="344"/>
      <c r="B180" s="148"/>
      <c r="C180" s="56"/>
      <c r="D180" s="56"/>
      <c r="E180" s="112"/>
      <c r="F180" s="290"/>
    </row>
    <row r="181" spans="1:6" ht="13.5" customHeight="1" x14ac:dyDescent="0.2">
      <c r="A181" s="344"/>
      <c r="B181" s="148"/>
      <c r="C181" s="56"/>
      <c r="D181" s="56"/>
      <c r="E181" s="112"/>
      <c r="F181" s="290"/>
    </row>
    <row r="182" spans="1:6" ht="13.5" customHeight="1" x14ac:dyDescent="0.2">
      <c r="A182" s="344"/>
      <c r="B182" s="148"/>
      <c r="C182" s="56"/>
      <c r="D182" s="56"/>
      <c r="E182" s="112"/>
      <c r="F182" s="290"/>
    </row>
    <row r="183" spans="1:6" ht="16.5" customHeight="1" x14ac:dyDescent="0.2">
      <c r="A183" s="344"/>
      <c r="B183" s="56"/>
      <c r="C183" s="56"/>
      <c r="D183" s="56"/>
      <c r="E183" s="112"/>
      <c r="F183" s="293"/>
    </row>
    <row r="184" spans="1:6" ht="17.100000000000001" customHeight="1" x14ac:dyDescent="0.2">
      <c r="A184" s="340"/>
      <c r="B184" s="341" t="s">
        <v>701</v>
      </c>
      <c r="C184" s="342">
        <f>C120+1</f>
        <v>3</v>
      </c>
      <c r="D184" s="341"/>
      <c r="E184" s="343" t="s">
        <v>730</v>
      </c>
      <c r="F184" s="76"/>
    </row>
    <row r="185" spans="1:6" ht="29.25" customHeight="1" x14ac:dyDescent="0.35">
      <c r="A185" s="78" t="str">
        <f>$A$121</f>
        <v>The Almonry, High Street, Battle</v>
      </c>
      <c r="B185" s="68"/>
      <c r="C185" s="68"/>
      <c r="D185" s="68"/>
      <c r="E185" s="68"/>
      <c r="F185" s="184"/>
    </row>
    <row r="186" spans="1:6" ht="29.25" customHeight="1" x14ac:dyDescent="0.35">
      <c r="A186" s="79" t="str">
        <f>$A$122</f>
        <v>Tender Pricing Schedule</v>
      </c>
      <c r="B186" s="58"/>
      <c r="C186" s="58"/>
      <c r="D186" s="58"/>
      <c r="E186" s="58"/>
      <c r="F186" s="185"/>
    </row>
    <row r="187" spans="1:6" ht="9.75" customHeight="1" x14ac:dyDescent="0.25">
      <c r="A187" s="80"/>
      <c r="B187" s="22"/>
      <c r="C187" s="22"/>
      <c r="D187" s="22"/>
      <c r="E187" s="22"/>
      <c r="F187" s="186"/>
    </row>
    <row r="188" spans="1:6" ht="16.5" customHeight="1" x14ac:dyDescent="0.25">
      <c r="A188" s="81" t="s">
        <v>63</v>
      </c>
      <c r="B188" s="24"/>
      <c r="C188" s="24"/>
      <c r="D188" s="24"/>
      <c r="E188" s="24"/>
      <c r="F188" s="187"/>
    </row>
    <row r="189" spans="1:6" ht="15" customHeight="1" x14ac:dyDescent="0.2">
      <c r="A189" s="334" t="s">
        <v>1</v>
      </c>
      <c r="B189" s="335" t="s">
        <v>23</v>
      </c>
      <c r="C189" s="336" t="s">
        <v>24</v>
      </c>
      <c r="D189" s="336" t="s">
        <v>25</v>
      </c>
      <c r="E189" s="336" t="s">
        <v>26</v>
      </c>
      <c r="F189" s="337"/>
    </row>
    <row r="190" spans="1:6" ht="8.1" customHeight="1" thickBot="1" x14ac:dyDescent="0.25">
      <c r="A190" s="97"/>
      <c r="B190" s="70"/>
      <c r="C190" s="71"/>
      <c r="D190" s="71"/>
      <c r="E190" s="71"/>
      <c r="F190" s="330"/>
    </row>
    <row r="191" spans="1:6" ht="15.95" customHeight="1" thickBot="1" x14ac:dyDescent="0.25">
      <c r="A191" s="84"/>
      <c r="B191" s="5" t="s">
        <v>89</v>
      </c>
      <c r="C191" s="4"/>
      <c r="D191" s="4"/>
      <c r="E191" s="6"/>
      <c r="F191" s="329"/>
    </row>
    <row r="192" spans="1:6" ht="15.95" customHeight="1" x14ac:dyDescent="0.2">
      <c r="A192" s="84"/>
      <c r="B192" s="7"/>
      <c r="C192" s="8"/>
      <c r="D192" s="4"/>
      <c r="E192" s="6"/>
      <c r="F192" s="290"/>
    </row>
    <row r="193" spans="1:6" ht="15.95" customHeight="1" x14ac:dyDescent="0.2">
      <c r="A193" s="88"/>
      <c r="B193" s="124" t="s">
        <v>303</v>
      </c>
      <c r="C193" s="4"/>
      <c r="D193" s="9"/>
      <c r="E193" s="6"/>
      <c r="F193" s="290"/>
    </row>
    <row r="194" spans="1:6" ht="15.95" customHeight="1" x14ac:dyDescent="0.2">
      <c r="A194" s="84" t="s">
        <v>28</v>
      </c>
      <c r="B194" s="4" t="s">
        <v>882</v>
      </c>
      <c r="C194" s="48">
        <v>1</v>
      </c>
      <c r="D194" s="48" t="s">
        <v>62</v>
      </c>
      <c r="E194" s="46"/>
      <c r="F194" s="290"/>
    </row>
    <row r="195" spans="1:6" ht="15.95" customHeight="1" x14ac:dyDescent="0.2">
      <c r="A195" s="84"/>
      <c r="B195" s="4"/>
      <c r="C195" s="48"/>
      <c r="D195" s="48"/>
      <c r="E195" s="46"/>
      <c r="F195" s="290"/>
    </row>
    <row r="196" spans="1:6" ht="15" x14ac:dyDescent="0.2">
      <c r="A196" s="88" t="s">
        <v>30</v>
      </c>
      <c r="B196" s="4" t="s">
        <v>883</v>
      </c>
      <c r="C196" s="48">
        <v>1</v>
      </c>
      <c r="D196" s="48" t="s">
        <v>62</v>
      </c>
      <c r="E196" s="46"/>
      <c r="F196" s="290"/>
    </row>
    <row r="197" spans="1:6" ht="15" x14ac:dyDescent="0.2">
      <c r="A197" s="88"/>
      <c r="B197" s="4"/>
      <c r="C197" s="48"/>
      <c r="D197" s="48"/>
      <c r="E197" s="46"/>
      <c r="F197" s="290"/>
    </row>
    <row r="198" spans="1:6" ht="15.95" customHeight="1" x14ac:dyDescent="0.2">
      <c r="A198" s="84" t="s">
        <v>32</v>
      </c>
      <c r="B198" s="48" t="s">
        <v>884</v>
      </c>
      <c r="C198" s="48">
        <v>1</v>
      </c>
      <c r="D198" s="48" t="s">
        <v>62</v>
      </c>
      <c r="E198" s="46"/>
      <c r="F198" s="290"/>
    </row>
    <row r="199" spans="1:6" ht="15.95" customHeight="1" x14ac:dyDescent="0.2">
      <c r="A199" s="84"/>
      <c r="B199" s="48"/>
      <c r="C199" s="48"/>
      <c r="D199" s="48"/>
      <c r="E199" s="46"/>
      <c r="F199" s="290"/>
    </row>
    <row r="200" spans="1:6" ht="15.95" customHeight="1" x14ac:dyDescent="0.2">
      <c r="A200" s="88" t="s">
        <v>33</v>
      </c>
      <c r="B200" s="47" t="s">
        <v>308</v>
      </c>
      <c r="C200" s="48">
        <v>1</v>
      </c>
      <c r="D200" s="48" t="s">
        <v>62</v>
      </c>
      <c r="E200" s="46"/>
      <c r="F200" s="290"/>
    </row>
    <row r="201" spans="1:6" ht="15.95" customHeight="1" x14ac:dyDescent="0.2">
      <c r="A201" s="88"/>
      <c r="B201" s="47"/>
      <c r="C201" s="48"/>
      <c r="D201" s="48"/>
      <c r="E201" s="46"/>
      <c r="F201" s="290"/>
    </row>
    <row r="202" spans="1:6" ht="15.95" customHeight="1" x14ac:dyDescent="0.2">
      <c r="A202" s="84" t="s">
        <v>34</v>
      </c>
      <c r="B202" s="48" t="s">
        <v>309</v>
      </c>
      <c r="C202" s="48">
        <v>1</v>
      </c>
      <c r="D202" s="48" t="s">
        <v>62</v>
      </c>
      <c r="E202" s="46"/>
      <c r="F202" s="290"/>
    </row>
    <row r="203" spans="1:6" ht="15.95" customHeight="1" x14ac:dyDescent="0.2">
      <c r="A203" s="84"/>
      <c r="B203" s="48"/>
      <c r="C203" s="48"/>
      <c r="D203" s="48"/>
      <c r="E203" s="46"/>
      <c r="F203" s="290"/>
    </row>
    <row r="204" spans="1:6" ht="15.95" customHeight="1" x14ac:dyDescent="0.2">
      <c r="A204" s="84"/>
      <c r="B204" s="124" t="s">
        <v>505</v>
      </c>
      <c r="C204" s="48"/>
      <c r="D204" s="48"/>
      <c r="E204" s="46"/>
      <c r="F204" s="290"/>
    </row>
    <row r="205" spans="1:6" ht="15.95" customHeight="1" x14ac:dyDescent="0.2">
      <c r="A205" s="88" t="s">
        <v>35</v>
      </c>
      <c r="B205" s="47" t="s">
        <v>507</v>
      </c>
      <c r="C205" s="48">
        <v>1</v>
      </c>
      <c r="D205" s="47" t="s">
        <v>62</v>
      </c>
      <c r="E205" s="46"/>
      <c r="F205" s="290"/>
    </row>
    <row r="206" spans="1:6" ht="15.95" customHeight="1" x14ac:dyDescent="0.2">
      <c r="A206" s="88"/>
      <c r="B206" s="47"/>
      <c r="C206" s="48"/>
      <c r="D206" s="47"/>
      <c r="E206" s="46"/>
      <c r="F206" s="290"/>
    </row>
    <row r="207" spans="1:6" ht="15.95" customHeight="1" x14ac:dyDescent="0.2">
      <c r="A207" s="84" t="s">
        <v>47</v>
      </c>
      <c r="B207" s="48" t="s">
        <v>508</v>
      </c>
      <c r="C207" s="4">
        <v>1</v>
      </c>
      <c r="D207" s="4" t="s">
        <v>62</v>
      </c>
      <c r="E207" s="46"/>
      <c r="F207" s="290"/>
    </row>
    <row r="208" spans="1:6" ht="15.95" customHeight="1" x14ac:dyDescent="0.2">
      <c r="A208" s="84"/>
      <c r="B208" s="48"/>
      <c r="C208" s="4"/>
      <c r="D208" s="4"/>
      <c r="E208" s="46"/>
      <c r="F208" s="290"/>
    </row>
    <row r="209" spans="1:6" ht="15.95" customHeight="1" x14ac:dyDescent="0.2">
      <c r="A209" s="88" t="s">
        <v>36</v>
      </c>
      <c r="B209" s="47" t="s">
        <v>510</v>
      </c>
      <c r="C209" s="4">
        <v>1</v>
      </c>
      <c r="D209" s="4" t="s">
        <v>62</v>
      </c>
      <c r="E209" s="46"/>
      <c r="F209" s="290"/>
    </row>
    <row r="210" spans="1:6" ht="15.95" customHeight="1" x14ac:dyDescent="0.2">
      <c r="A210" s="88"/>
      <c r="B210" s="47"/>
      <c r="C210" s="4"/>
      <c r="D210" s="4"/>
      <c r="E210" s="46"/>
      <c r="F210" s="290"/>
    </row>
    <row r="211" spans="1:6" ht="15.95" customHeight="1" x14ac:dyDescent="0.2">
      <c r="A211" s="84" t="s">
        <v>37</v>
      </c>
      <c r="B211" s="48" t="s">
        <v>512</v>
      </c>
      <c r="C211" s="4">
        <v>1</v>
      </c>
      <c r="D211" s="4" t="s">
        <v>62</v>
      </c>
      <c r="E211" s="46"/>
      <c r="F211" s="290"/>
    </row>
    <row r="212" spans="1:6" ht="15.95" customHeight="1" x14ac:dyDescent="0.2">
      <c r="A212" s="84"/>
      <c r="B212" s="48"/>
      <c r="C212" s="4"/>
      <c r="D212" s="4"/>
      <c r="E212" s="46"/>
      <c r="F212" s="290"/>
    </row>
    <row r="213" spans="1:6" ht="15" x14ac:dyDescent="0.2">
      <c r="A213" s="88" t="s">
        <v>38</v>
      </c>
      <c r="B213" s="48" t="s">
        <v>514</v>
      </c>
      <c r="C213" s="4">
        <v>1</v>
      </c>
      <c r="D213" s="4" t="s">
        <v>62</v>
      </c>
      <c r="E213" s="46"/>
      <c r="F213" s="290"/>
    </row>
    <row r="214" spans="1:6" ht="15.95" customHeight="1" x14ac:dyDescent="0.2">
      <c r="A214" s="387"/>
      <c r="B214" s="4"/>
      <c r="C214" s="4"/>
      <c r="D214" s="4"/>
      <c r="E214" s="6"/>
      <c r="F214" s="290"/>
    </row>
    <row r="215" spans="1:6" ht="15.95" customHeight="1" x14ac:dyDescent="0.2">
      <c r="A215" s="387"/>
      <c r="B215" s="124" t="s">
        <v>515</v>
      </c>
      <c r="C215" s="4"/>
      <c r="D215" s="4"/>
      <c r="E215" s="6"/>
      <c r="F215" s="290"/>
    </row>
    <row r="216" spans="1:6" ht="15.95" customHeight="1" x14ac:dyDescent="0.2">
      <c r="A216" s="387" t="s">
        <v>48</v>
      </c>
      <c r="B216" s="4" t="s">
        <v>885</v>
      </c>
      <c r="C216" s="4">
        <v>1</v>
      </c>
      <c r="D216" s="4" t="s">
        <v>62</v>
      </c>
      <c r="E216" s="6"/>
      <c r="F216" s="290"/>
    </row>
    <row r="217" spans="1:6" ht="15.95" customHeight="1" x14ac:dyDescent="0.2">
      <c r="A217" s="387"/>
      <c r="B217" s="4"/>
      <c r="C217" s="4"/>
      <c r="D217" s="4"/>
      <c r="E217" s="6"/>
      <c r="F217" s="290"/>
    </row>
    <row r="218" spans="1:6" ht="15.75" customHeight="1" x14ac:dyDescent="0.2">
      <c r="A218" s="88" t="s">
        <v>49</v>
      </c>
      <c r="B218" s="9" t="s">
        <v>886</v>
      </c>
      <c r="C218" s="4">
        <v>1</v>
      </c>
      <c r="D218" s="4" t="s">
        <v>62</v>
      </c>
      <c r="E218" s="6"/>
      <c r="F218" s="290"/>
    </row>
    <row r="219" spans="1:6" ht="15.75" customHeight="1" x14ac:dyDescent="0.2">
      <c r="A219" s="88"/>
      <c r="B219" s="9"/>
      <c r="C219" s="4"/>
      <c r="D219" s="4"/>
      <c r="E219" s="6"/>
      <c r="F219" s="290"/>
    </row>
    <row r="220" spans="1:6" ht="15.95" customHeight="1" x14ac:dyDescent="0.2">
      <c r="A220" s="84" t="s">
        <v>51</v>
      </c>
      <c r="B220" s="4" t="s">
        <v>887</v>
      </c>
      <c r="C220" s="4">
        <v>1</v>
      </c>
      <c r="D220" s="4" t="s">
        <v>62</v>
      </c>
      <c r="E220" s="6"/>
      <c r="F220" s="290"/>
    </row>
    <row r="221" spans="1:6" ht="15.95" customHeight="1" x14ac:dyDescent="0.2">
      <c r="A221" s="84"/>
      <c r="B221" s="4"/>
      <c r="C221" s="4"/>
      <c r="D221" s="4"/>
      <c r="E221" s="6"/>
      <c r="F221" s="290"/>
    </row>
    <row r="222" spans="1:6" ht="15.95" customHeight="1" x14ac:dyDescent="0.2">
      <c r="A222" s="84" t="s">
        <v>50</v>
      </c>
      <c r="B222" s="4" t="s">
        <v>521</v>
      </c>
      <c r="C222" s="4">
        <v>1</v>
      </c>
      <c r="D222" s="4" t="s">
        <v>62</v>
      </c>
      <c r="E222" s="6"/>
      <c r="F222" s="290"/>
    </row>
    <row r="223" spans="1:6" ht="15.95" customHeight="1" x14ac:dyDescent="0.2">
      <c r="A223" s="84"/>
      <c r="B223" s="4"/>
      <c r="C223" s="4"/>
      <c r="D223" s="4"/>
      <c r="E223" s="6"/>
      <c r="F223" s="290"/>
    </row>
    <row r="224" spans="1:6" ht="15.95" customHeight="1" x14ac:dyDescent="0.2">
      <c r="A224" s="344"/>
      <c r="B224" s="124" t="s">
        <v>888</v>
      </c>
      <c r="C224" s="39"/>
      <c r="D224" s="39"/>
      <c r="E224" s="40"/>
      <c r="F224" s="293"/>
    </row>
    <row r="225" spans="1:6" ht="15.95" customHeight="1" x14ac:dyDescent="0.2">
      <c r="A225" s="344" t="s">
        <v>137</v>
      </c>
      <c r="B225" s="39" t="s">
        <v>525</v>
      </c>
      <c r="C225" s="39">
        <v>1</v>
      </c>
      <c r="D225" s="39" t="s">
        <v>62</v>
      </c>
      <c r="E225" s="40"/>
      <c r="F225" s="293"/>
    </row>
    <row r="226" spans="1:6" ht="15.95" customHeight="1" x14ac:dyDescent="0.2">
      <c r="A226" s="344"/>
      <c r="B226" s="39"/>
      <c r="C226" s="39"/>
      <c r="D226" s="39"/>
      <c r="E226" s="40"/>
      <c r="F226" s="293"/>
    </row>
    <row r="227" spans="1:6" ht="15.95" customHeight="1" x14ac:dyDescent="0.2">
      <c r="A227" s="344" t="s">
        <v>271</v>
      </c>
      <c r="B227" s="39" t="s">
        <v>889</v>
      </c>
      <c r="C227" s="39">
        <v>1</v>
      </c>
      <c r="D227" s="39" t="s">
        <v>62</v>
      </c>
      <c r="E227" s="40"/>
      <c r="F227" s="293"/>
    </row>
    <row r="228" spans="1:6" ht="15.95" customHeight="1" x14ac:dyDescent="0.2">
      <c r="A228" s="344"/>
      <c r="B228" s="39"/>
      <c r="C228" s="39"/>
      <c r="D228" s="39"/>
      <c r="E228" s="40"/>
      <c r="F228" s="293"/>
    </row>
    <row r="229" spans="1:6" ht="15.95" customHeight="1" x14ac:dyDescent="0.2">
      <c r="A229" s="344" t="s">
        <v>272</v>
      </c>
      <c r="B229" s="39" t="s">
        <v>890</v>
      </c>
      <c r="C229" s="39">
        <v>6</v>
      </c>
      <c r="D229" s="39" t="s">
        <v>46</v>
      </c>
      <c r="E229" s="40"/>
      <c r="F229" s="293"/>
    </row>
    <row r="230" spans="1:6" ht="15.95" customHeight="1" x14ac:dyDescent="0.2">
      <c r="A230" s="344"/>
      <c r="B230" s="39"/>
      <c r="C230" s="39"/>
      <c r="D230" s="39"/>
      <c r="E230" s="40"/>
      <c r="F230" s="293"/>
    </row>
    <row r="231" spans="1:6" ht="15.95" customHeight="1" x14ac:dyDescent="0.2">
      <c r="A231" s="344" t="s">
        <v>175</v>
      </c>
      <c r="B231" s="39" t="s">
        <v>891</v>
      </c>
      <c r="C231" s="39">
        <v>1</v>
      </c>
      <c r="D231" s="39" t="s">
        <v>62</v>
      </c>
      <c r="E231" s="40"/>
      <c r="F231" s="293"/>
    </row>
    <row r="232" spans="1:6" ht="15.95" customHeight="1" x14ac:dyDescent="0.2">
      <c r="A232" s="344"/>
      <c r="B232" s="39"/>
      <c r="C232" s="39"/>
      <c r="D232" s="39"/>
      <c r="E232" s="40"/>
      <c r="F232" s="293"/>
    </row>
    <row r="233" spans="1:6" ht="15.95" customHeight="1" x14ac:dyDescent="0.2">
      <c r="A233" s="344" t="s">
        <v>278</v>
      </c>
      <c r="B233" s="39" t="s">
        <v>892</v>
      </c>
      <c r="C233" s="39">
        <v>1</v>
      </c>
      <c r="D233" s="39" t="s">
        <v>62</v>
      </c>
      <c r="E233" s="40"/>
      <c r="F233" s="293"/>
    </row>
    <row r="234" spans="1:6" ht="15.95" customHeight="1" x14ac:dyDescent="0.2">
      <c r="A234" s="344"/>
      <c r="B234" s="39"/>
      <c r="C234" s="39"/>
      <c r="D234" s="39"/>
      <c r="E234" s="40"/>
      <c r="F234" s="293"/>
    </row>
    <row r="235" spans="1:6" ht="15.95" customHeight="1" x14ac:dyDescent="0.2">
      <c r="A235" s="344" t="s">
        <v>279</v>
      </c>
      <c r="B235" s="39" t="s">
        <v>531</v>
      </c>
      <c r="C235" s="39">
        <v>1</v>
      </c>
      <c r="D235" s="39" t="s">
        <v>62</v>
      </c>
      <c r="E235" s="40"/>
      <c r="F235" s="293"/>
    </row>
    <row r="236" spans="1:6" ht="15.95" customHeight="1" x14ac:dyDescent="0.2">
      <c r="A236" s="344"/>
      <c r="B236" s="39"/>
      <c r="C236" s="39"/>
      <c r="D236" s="39"/>
      <c r="E236" s="40"/>
      <c r="F236" s="293"/>
    </row>
    <row r="237" spans="1:6" ht="15.95" customHeight="1" x14ac:dyDescent="0.2">
      <c r="A237" s="344" t="s">
        <v>287</v>
      </c>
      <c r="B237" s="39" t="s">
        <v>532</v>
      </c>
      <c r="C237" s="39">
        <v>1</v>
      </c>
      <c r="D237" s="39" t="s">
        <v>62</v>
      </c>
      <c r="E237" s="40"/>
      <c r="F237" s="293"/>
    </row>
    <row r="238" spans="1:6" ht="15.95" customHeight="1" x14ac:dyDescent="0.2">
      <c r="A238" s="344"/>
      <c r="B238" s="39"/>
      <c r="C238" s="39"/>
      <c r="D238" s="39"/>
      <c r="E238" s="40"/>
      <c r="F238" s="293"/>
    </row>
    <row r="239" spans="1:6" ht="15.95" customHeight="1" x14ac:dyDescent="0.2">
      <c r="A239" s="344" t="s">
        <v>288</v>
      </c>
      <c r="B239" s="39" t="s">
        <v>533</v>
      </c>
      <c r="C239" s="39">
        <v>1</v>
      </c>
      <c r="D239" s="39" t="s">
        <v>62</v>
      </c>
      <c r="E239" s="40"/>
      <c r="F239" s="293"/>
    </row>
    <row r="240" spans="1:6" ht="15.95" customHeight="1" x14ac:dyDescent="0.2">
      <c r="A240" s="344"/>
      <c r="B240" s="39"/>
      <c r="C240" s="39"/>
      <c r="D240" s="39"/>
      <c r="E240" s="40"/>
      <c r="F240" s="293"/>
    </row>
    <row r="241" spans="1:6" ht="15.95" customHeight="1" x14ac:dyDescent="0.2">
      <c r="A241" s="344"/>
      <c r="B241" s="140" t="s">
        <v>536</v>
      </c>
      <c r="C241" s="39"/>
      <c r="D241" s="39"/>
      <c r="E241" s="40"/>
      <c r="F241" s="293"/>
    </row>
    <row r="242" spans="1:6" ht="15.95" customHeight="1" x14ac:dyDescent="0.2">
      <c r="A242" s="344" t="s">
        <v>289</v>
      </c>
      <c r="B242" s="39" t="s">
        <v>893</v>
      </c>
      <c r="C242" s="39">
        <v>1</v>
      </c>
      <c r="D242" s="39" t="s">
        <v>62</v>
      </c>
      <c r="E242" s="40"/>
      <c r="F242" s="293"/>
    </row>
    <row r="243" spans="1:6" ht="15.95" customHeight="1" x14ac:dyDescent="0.2">
      <c r="A243" s="344"/>
      <c r="B243" s="39"/>
      <c r="C243" s="39"/>
      <c r="D243" s="39"/>
      <c r="E243" s="40"/>
      <c r="F243" s="293"/>
    </row>
    <row r="244" spans="1:6" ht="15.95" customHeight="1" x14ac:dyDescent="0.2">
      <c r="A244" s="340"/>
      <c r="B244" s="341" t="s">
        <v>701</v>
      </c>
      <c r="C244" s="342">
        <f>C184+1</f>
        <v>4</v>
      </c>
      <c r="D244" s="341"/>
      <c r="E244" s="343" t="s">
        <v>730</v>
      </c>
      <c r="F244" s="76"/>
    </row>
    <row r="245" spans="1:6" ht="29.25" customHeight="1" x14ac:dyDescent="0.35">
      <c r="A245" s="78" t="str">
        <f>$A$121</f>
        <v>The Almonry, High Street, Battle</v>
      </c>
      <c r="B245" s="68"/>
      <c r="C245" s="68"/>
      <c r="D245" s="68"/>
      <c r="E245" s="68"/>
      <c r="F245" s="184"/>
    </row>
    <row r="246" spans="1:6" ht="29.25" customHeight="1" x14ac:dyDescent="0.35">
      <c r="A246" s="79" t="str">
        <f>$A$122</f>
        <v>Tender Pricing Schedule</v>
      </c>
      <c r="B246" s="58"/>
      <c r="C246" s="58"/>
      <c r="D246" s="58"/>
      <c r="E246" s="58"/>
      <c r="F246" s="185"/>
    </row>
    <row r="247" spans="1:6" ht="9.75" customHeight="1" x14ac:dyDescent="0.25">
      <c r="A247" s="80"/>
      <c r="B247" s="22"/>
      <c r="C247" s="22"/>
      <c r="D247" s="22"/>
      <c r="E247" s="22"/>
      <c r="F247" s="186"/>
    </row>
    <row r="248" spans="1:6" ht="16.5" customHeight="1" x14ac:dyDescent="0.25">
      <c r="A248" s="81" t="s">
        <v>63</v>
      </c>
      <c r="B248" s="24"/>
      <c r="C248" s="24"/>
      <c r="D248" s="24"/>
      <c r="E248" s="24"/>
      <c r="F248" s="187"/>
    </row>
    <row r="249" spans="1:6" ht="15" customHeight="1" x14ac:dyDescent="0.2">
      <c r="A249" s="334" t="s">
        <v>1</v>
      </c>
      <c r="B249" s="335" t="s">
        <v>23</v>
      </c>
      <c r="C249" s="336" t="s">
        <v>24</v>
      </c>
      <c r="D249" s="336" t="s">
        <v>25</v>
      </c>
      <c r="E249" s="336" t="s">
        <v>26</v>
      </c>
      <c r="F249" s="337"/>
    </row>
    <row r="250" spans="1:6" ht="15.95" customHeight="1" x14ac:dyDescent="0.2">
      <c r="A250" s="326"/>
      <c r="B250" s="391"/>
      <c r="C250" s="391"/>
      <c r="D250" s="391"/>
      <c r="E250" s="392"/>
      <c r="F250" s="393"/>
    </row>
    <row r="251" spans="1:6" ht="15.95" customHeight="1" x14ac:dyDescent="0.2">
      <c r="A251" s="344" t="s">
        <v>28</v>
      </c>
      <c r="B251" s="39" t="s">
        <v>540</v>
      </c>
      <c r="C251" s="39">
        <v>1</v>
      </c>
      <c r="D251" s="39" t="s">
        <v>62</v>
      </c>
      <c r="E251" s="40"/>
      <c r="F251" s="293"/>
    </row>
    <row r="252" spans="1:6" ht="15.95" customHeight="1" x14ac:dyDescent="0.2">
      <c r="A252" s="344"/>
      <c r="B252" s="39" t="s">
        <v>541</v>
      </c>
      <c r="C252" s="39"/>
      <c r="D252" s="39"/>
      <c r="E252" s="40"/>
      <c r="F252" s="293"/>
    </row>
    <row r="253" spans="1:6" ht="15.95" customHeight="1" x14ac:dyDescent="0.2">
      <c r="A253" s="344"/>
      <c r="B253" s="39"/>
      <c r="C253" s="39"/>
      <c r="D253" s="39"/>
      <c r="E253" s="40"/>
      <c r="F253" s="293"/>
    </row>
    <row r="254" spans="1:6" ht="15.95" customHeight="1" x14ac:dyDescent="0.2">
      <c r="A254" s="344" t="s">
        <v>30</v>
      </c>
      <c r="B254" s="39" t="s">
        <v>543</v>
      </c>
      <c r="C254" s="39">
        <v>1</v>
      </c>
      <c r="D254" s="39" t="s">
        <v>62</v>
      </c>
      <c r="E254" s="40"/>
      <c r="F254" s="293"/>
    </row>
    <row r="255" spans="1:6" ht="15.95" customHeight="1" x14ac:dyDescent="0.2">
      <c r="A255" s="344"/>
      <c r="B255" s="39"/>
      <c r="C255" s="39"/>
      <c r="D255" s="39"/>
      <c r="E255" s="40"/>
      <c r="F255" s="293"/>
    </row>
    <row r="256" spans="1:6" ht="15.95" customHeight="1" x14ac:dyDescent="0.2">
      <c r="A256" s="344" t="s">
        <v>32</v>
      </c>
      <c r="B256" s="39" t="s">
        <v>894</v>
      </c>
      <c r="C256" s="39">
        <v>1</v>
      </c>
      <c r="D256" s="39" t="s">
        <v>62</v>
      </c>
      <c r="E256" s="40"/>
      <c r="F256" s="293"/>
    </row>
    <row r="257" spans="1:6" ht="15.95" customHeight="1" x14ac:dyDescent="0.2">
      <c r="A257" s="344"/>
      <c r="B257" s="39"/>
      <c r="C257" s="39"/>
      <c r="D257" s="39"/>
      <c r="E257" s="40"/>
      <c r="F257" s="293"/>
    </row>
    <row r="258" spans="1:6" ht="15.95" customHeight="1" x14ac:dyDescent="0.2">
      <c r="A258" s="344" t="s">
        <v>33</v>
      </c>
      <c r="B258" s="39" t="s">
        <v>547</v>
      </c>
      <c r="C258" s="39">
        <v>1</v>
      </c>
      <c r="D258" s="39" t="s">
        <v>62</v>
      </c>
      <c r="E258" s="40"/>
      <c r="F258" s="293"/>
    </row>
    <row r="259" spans="1:6" ht="15.95" customHeight="1" x14ac:dyDescent="0.2">
      <c r="A259" s="344"/>
      <c r="B259" s="39"/>
      <c r="C259" s="39"/>
      <c r="D259" s="39"/>
      <c r="E259" s="40"/>
      <c r="F259" s="293"/>
    </row>
    <row r="260" spans="1:6" ht="15.95" customHeight="1" x14ac:dyDescent="0.2">
      <c r="A260" s="344" t="s">
        <v>34</v>
      </c>
      <c r="B260" s="39" t="s">
        <v>548</v>
      </c>
      <c r="C260" s="39">
        <v>1</v>
      </c>
      <c r="D260" s="39" t="s">
        <v>62</v>
      </c>
      <c r="E260" s="40"/>
      <c r="F260" s="293"/>
    </row>
    <row r="261" spans="1:6" ht="15.95" customHeight="1" x14ac:dyDescent="0.2">
      <c r="A261" s="344"/>
      <c r="B261" s="39"/>
      <c r="C261" s="39"/>
      <c r="D261" s="39"/>
      <c r="E261" s="40"/>
      <c r="F261" s="293"/>
    </row>
    <row r="262" spans="1:6" ht="15.95" customHeight="1" x14ac:dyDescent="0.2">
      <c r="A262" s="344"/>
      <c r="B262" s="140" t="s">
        <v>553</v>
      </c>
      <c r="C262" s="39"/>
      <c r="D262" s="39"/>
      <c r="E262" s="40"/>
      <c r="F262" s="293"/>
    </row>
    <row r="263" spans="1:6" ht="15.95" customHeight="1" x14ac:dyDescent="0.2">
      <c r="A263" s="344" t="s">
        <v>35</v>
      </c>
      <c r="B263" s="4" t="s">
        <v>885</v>
      </c>
      <c r="C263" s="39">
        <v>1</v>
      </c>
      <c r="D263" s="39" t="s">
        <v>62</v>
      </c>
      <c r="E263" s="40"/>
      <c r="F263" s="293"/>
    </row>
    <row r="264" spans="1:6" ht="15.95" customHeight="1" x14ac:dyDescent="0.2">
      <c r="A264" s="344"/>
      <c r="B264" s="4"/>
      <c r="C264" s="39"/>
      <c r="D264" s="39"/>
      <c r="E264" s="40"/>
      <c r="F264" s="293"/>
    </row>
    <row r="265" spans="1:6" ht="15.95" customHeight="1" x14ac:dyDescent="0.2">
      <c r="A265" s="344" t="s">
        <v>47</v>
      </c>
      <c r="B265" s="4" t="s">
        <v>895</v>
      </c>
      <c r="C265" s="39">
        <v>1</v>
      </c>
      <c r="D265" s="39" t="s">
        <v>62</v>
      </c>
      <c r="E265" s="40"/>
      <c r="F265" s="293"/>
    </row>
    <row r="266" spans="1:6" ht="15.95" customHeight="1" x14ac:dyDescent="0.2">
      <c r="A266" s="344"/>
      <c r="B266" s="39"/>
      <c r="C266" s="39"/>
      <c r="D266" s="39"/>
      <c r="E266" s="40"/>
      <c r="F266" s="293"/>
    </row>
    <row r="267" spans="1:6" ht="15.95" customHeight="1" x14ac:dyDescent="0.2">
      <c r="A267" s="344" t="s">
        <v>36</v>
      </c>
      <c r="B267" s="39" t="s">
        <v>896</v>
      </c>
      <c r="C267" s="39">
        <v>1</v>
      </c>
      <c r="D267" s="39" t="s">
        <v>62</v>
      </c>
      <c r="E267" s="40"/>
      <c r="F267" s="293"/>
    </row>
    <row r="268" spans="1:6" ht="15.95" customHeight="1" x14ac:dyDescent="0.2">
      <c r="A268" s="344"/>
      <c r="B268" s="39"/>
      <c r="C268" s="39"/>
      <c r="D268" s="39"/>
      <c r="E268" s="40"/>
      <c r="F268" s="293"/>
    </row>
    <row r="269" spans="1:6" ht="15.95" customHeight="1" x14ac:dyDescent="0.2">
      <c r="A269" s="344" t="s">
        <v>37</v>
      </c>
      <c r="B269" s="39" t="s">
        <v>554</v>
      </c>
      <c r="C269" s="39">
        <v>1</v>
      </c>
      <c r="D269" s="39" t="s">
        <v>62</v>
      </c>
      <c r="E269" s="40"/>
      <c r="F269" s="293"/>
    </row>
    <row r="270" spans="1:6" ht="15.95" customHeight="1" x14ac:dyDescent="0.2">
      <c r="A270" s="344"/>
      <c r="B270" s="39"/>
      <c r="C270" s="39"/>
      <c r="D270" s="39"/>
      <c r="E270" s="40"/>
      <c r="F270" s="293"/>
    </row>
    <row r="271" spans="1:6" ht="15.95" customHeight="1" x14ac:dyDescent="0.2">
      <c r="A271" s="344" t="s">
        <v>38</v>
      </c>
      <c r="B271" s="39" t="s">
        <v>555</v>
      </c>
      <c r="C271" s="39">
        <v>1</v>
      </c>
      <c r="D271" s="39" t="s">
        <v>62</v>
      </c>
      <c r="E271" s="40"/>
      <c r="F271" s="293"/>
    </row>
    <row r="272" spans="1:6" ht="15.95" customHeight="1" x14ac:dyDescent="0.2">
      <c r="A272" s="344"/>
      <c r="B272" s="39"/>
      <c r="C272" s="39"/>
      <c r="D272" s="39"/>
      <c r="E272" s="40"/>
      <c r="F272" s="293"/>
    </row>
    <row r="273" spans="1:6" ht="15.95" customHeight="1" x14ac:dyDescent="0.2">
      <c r="A273" s="344" t="s">
        <v>39</v>
      </c>
      <c r="B273" s="4" t="s">
        <v>897</v>
      </c>
      <c r="C273" s="39">
        <v>1</v>
      </c>
      <c r="D273" s="39" t="s">
        <v>62</v>
      </c>
      <c r="E273" s="40"/>
      <c r="F273" s="293"/>
    </row>
    <row r="274" spans="1:6" ht="15.95" customHeight="1" x14ac:dyDescent="0.2">
      <c r="A274" s="344"/>
      <c r="B274" s="39"/>
      <c r="C274" s="39"/>
      <c r="D274" s="39"/>
      <c r="E274" s="40"/>
      <c r="F274" s="293"/>
    </row>
    <row r="275" spans="1:6" ht="15.95" customHeight="1" x14ac:dyDescent="0.2">
      <c r="A275" s="344" t="s">
        <v>48</v>
      </c>
      <c r="B275" s="39" t="s">
        <v>557</v>
      </c>
      <c r="C275" s="39">
        <v>1</v>
      </c>
      <c r="D275" s="39" t="s">
        <v>62</v>
      </c>
      <c r="E275" s="40"/>
      <c r="F275" s="293"/>
    </row>
    <row r="276" spans="1:6" ht="15.95" customHeight="1" x14ac:dyDescent="0.2">
      <c r="A276" s="344"/>
      <c r="B276" s="39"/>
      <c r="C276" s="39"/>
      <c r="D276" s="39"/>
      <c r="E276" s="40"/>
      <c r="F276" s="293"/>
    </row>
    <row r="277" spans="1:6" ht="15.95" customHeight="1" x14ac:dyDescent="0.2">
      <c r="A277" s="344" t="s">
        <v>49</v>
      </c>
      <c r="B277" s="4" t="s">
        <v>898</v>
      </c>
      <c r="C277" s="39">
        <v>1</v>
      </c>
      <c r="D277" s="39" t="s">
        <v>62</v>
      </c>
      <c r="E277" s="40"/>
      <c r="F277" s="293"/>
    </row>
    <row r="278" spans="1:6" ht="15.95" customHeight="1" x14ac:dyDescent="0.2">
      <c r="A278" s="344"/>
      <c r="B278" s="39"/>
      <c r="C278" s="39"/>
      <c r="D278" s="39"/>
      <c r="E278" s="40"/>
      <c r="F278" s="293"/>
    </row>
    <row r="279" spans="1:6" ht="15.95" customHeight="1" x14ac:dyDescent="0.2">
      <c r="A279" s="344" t="s">
        <v>51</v>
      </c>
      <c r="B279" s="39" t="s">
        <v>700</v>
      </c>
      <c r="C279" s="39">
        <v>1</v>
      </c>
      <c r="D279" s="39" t="s">
        <v>62</v>
      </c>
      <c r="E279" s="40"/>
      <c r="F279" s="293"/>
    </row>
    <row r="280" spans="1:6" ht="15.95" customHeight="1" x14ac:dyDescent="0.2">
      <c r="A280" s="344"/>
      <c r="B280" s="39"/>
      <c r="C280" s="39"/>
      <c r="D280" s="39"/>
      <c r="E280" s="40"/>
      <c r="F280" s="293"/>
    </row>
    <row r="281" spans="1:6" ht="15.95" customHeight="1" x14ac:dyDescent="0.2">
      <c r="A281" s="344"/>
      <c r="B281" s="140" t="s">
        <v>390</v>
      </c>
      <c r="C281" s="39"/>
      <c r="D281" s="39"/>
      <c r="E281" s="40"/>
      <c r="F281" s="293"/>
    </row>
    <row r="282" spans="1:6" ht="15.95" customHeight="1" x14ac:dyDescent="0.2">
      <c r="A282" s="344" t="s">
        <v>50</v>
      </c>
      <c r="B282" s="39" t="s">
        <v>559</v>
      </c>
      <c r="C282" s="39">
        <v>1</v>
      </c>
      <c r="D282" s="39" t="s">
        <v>62</v>
      </c>
      <c r="E282" s="40"/>
      <c r="F282" s="293"/>
    </row>
    <row r="283" spans="1:6" ht="15.95" customHeight="1" x14ac:dyDescent="0.2">
      <c r="A283" s="344"/>
      <c r="B283" s="39"/>
      <c r="C283" s="39"/>
      <c r="D283" s="39"/>
      <c r="E283" s="40"/>
      <c r="F283" s="293"/>
    </row>
    <row r="284" spans="1:6" ht="15.95" customHeight="1" x14ac:dyDescent="0.2">
      <c r="A284" s="344" t="s">
        <v>137</v>
      </c>
      <c r="B284" s="39" t="s">
        <v>899</v>
      </c>
      <c r="C284" s="39">
        <v>1</v>
      </c>
      <c r="D284" s="39" t="s">
        <v>62</v>
      </c>
      <c r="E284" s="40"/>
      <c r="F284" s="293"/>
    </row>
    <row r="285" spans="1:6" ht="15.95" customHeight="1" x14ac:dyDescent="0.2">
      <c r="A285" s="344"/>
      <c r="B285" s="39"/>
      <c r="C285" s="39"/>
      <c r="D285" s="39"/>
      <c r="E285" s="40"/>
      <c r="F285" s="293"/>
    </row>
    <row r="286" spans="1:6" ht="15.95" customHeight="1" x14ac:dyDescent="0.2">
      <c r="A286" s="344" t="s">
        <v>271</v>
      </c>
      <c r="B286" s="39" t="s">
        <v>560</v>
      </c>
      <c r="C286" s="39">
        <v>1</v>
      </c>
      <c r="D286" s="39" t="s">
        <v>62</v>
      </c>
      <c r="E286" s="40"/>
      <c r="F286" s="293"/>
    </row>
    <row r="287" spans="1:6" ht="15.95" customHeight="1" x14ac:dyDescent="0.2">
      <c r="A287" s="344"/>
      <c r="B287" s="39"/>
      <c r="C287" s="39"/>
      <c r="D287" s="39"/>
      <c r="E287" s="40"/>
      <c r="F287" s="293"/>
    </row>
    <row r="288" spans="1:6" ht="15.95" customHeight="1" x14ac:dyDescent="0.2">
      <c r="A288" s="344"/>
      <c r="B288" s="140" t="s">
        <v>561</v>
      </c>
      <c r="C288" s="39"/>
      <c r="D288" s="39"/>
      <c r="E288" s="40"/>
      <c r="F288" s="293"/>
    </row>
    <row r="289" spans="1:6" ht="15.95" customHeight="1" x14ac:dyDescent="0.2">
      <c r="A289" s="344" t="s">
        <v>272</v>
      </c>
      <c r="B289" s="39" t="s">
        <v>562</v>
      </c>
      <c r="C289" s="39">
        <v>1</v>
      </c>
      <c r="D289" s="39" t="s">
        <v>62</v>
      </c>
      <c r="E289" s="40"/>
      <c r="F289" s="293"/>
    </row>
    <row r="290" spans="1:6" ht="15.95" customHeight="1" x14ac:dyDescent="0.2">
      <c r="A290" s="344"/>
      <c r="B290" s="39"/>
      <c r="C290" s="39"/>
      <c r="D290" s="39"/>
      <c r="E290" s="40"/>
      <c r="F290" s="293"/>
    </row>
    <row r="291" spans="1:6" ht="15.95" customHeight="1" x14ac:dyDescent="0.2">
      <c r="A291" s="344" t="s">
        <v>175</v>
      </c>
      <c r="B291" s="39" t="s">
        <v>563</v>
      </c>
      <c r="C291" s="39">
        <v>1</v>
      </c>
      <c r="D291" s="39" t="s">
        <v>62</v>
      </c>
      <c r="E291" s="40"/>
      <c r="F291" s="293"/>
    </row>
    <row r="292" spans="1:6" ht="15.95" customHeight="1" x14ac:dyDescent="0.2">
      <c r="A292" s="344"/>
      <c r="B292" s="39"/>
      <c r="C292" s="39"/>
      <c r="D292" s="39"/>
      <c r="E292" s="40"/>
      <c r="F292" s="293"/>
    </row>
    <row r="293" spans="1:6" ht="15.95" customHeight="1" x14ac:dyDescent="0.2">
      <c r="A293" s="344" t="s">
        <v>278</v>
      </c>
      <c r="B293" s="39" t="s">
        <v>564</v>
      </c>
      <c r="C293" s="39">
        <v>1</v>
      </c>
      <c r="D293" s="39" t="s">
        <v>62</v>
      </c>
      <c r="E293" s="40"/>
      <c r="F293" s="293"/>
    </row>
    <row r="294" spans="1:6" ht="15.95" customHeight="1" x14ac:dyDescent="0.2">
      <c r="A294" s="344"/>
      <c r="B294" s="39"/>
      <c r="C294" s="39"/>
      <c r="D294" s="39"/>
      <c r="E294" s="40"/>
      <c r="F294" s="293"/>
    </row>
    <row r="295" spans="1:6" ht="15.95" customHeight="1" x14ac:dyDescent="0.2">
      <c r="A295" s="344" t="s">
        <v>279</v>
      </c>
      <c r="B295" s="39" t="s">
        <v>566</v>
      </c>
      <c r="C295" s="39">
        <v>1</v>
      </c>
      <c r="D295" s="39" t="s">
        <v>62</v>
      </c>
      <c r="E295" s="40"/>
      <c r="F295" s="293"/>
    </row>
    <row r="296" spans="1:6" ht="15.95" customHeight="1" x14ac:dyDescent="0.2">
      <c r="A296" s="344"/>
      <c r="B296" s="39"/>
      <c r="C296" s="39"/>
      <c r="D296" s="39"/>
      <c r="E296" s="40"/>
      <c r="F296" s="293"/>
    </row>
    <row r="297" spans="1:6" ht="15.95" customHeight="1" x14ac:dyDescent="0.2">
      <c r="A297" s="344"/>
      <c r="B297" s="140" t="s">
        <v>567</v>
      </c>
      <c r="C297" s="39"/>
      <c r="D297" s="39"/>
      <c r="E297" s="40"/>
      <c r="F297" s="293"/>
    </row>
    <row r="298" spans="1:6" ht="15.95" customHeight="1" x14ac:dyDescent="0.2">
      <c r="A298" s="344" t="s">
        <v>287</v>
      </c>
      <c r="B298" s="39" t="s">
        <v>568</v>
      </c>
      <c r="C298" s="39">
        <v>1</v>
      </c>
      <c r="D298" s="39" t="s">
        <v>62</v>
      </c>
      <c r="E298" s="40"/>
      <c r="F298" s="293"/>
    </row>
    <row r="299" spans="1:6" ht="15.95" customHeight="1" x14ac:dyDescent="0.2">
      <c r="A299" s="344"/>
      <c r="B299" s="39"/>
      <c r="C299" s="39"/>
      <c r="D299" s="39"/>
      <c r="E299" s="40"/>
      <c r="F299" s="293"/>
    </row>
    <row r="300" spans="1:6" ht="15.95" customHeight="1" x14ac:dyDescent="0.2">
      <c r="A300" s="344" t="s">
        <v>288</v>
      </c>
      <c r="B300" s="39" t="s">
        <v>559</v>
      </c>
      <c r="C300" s="39">
        <v>1</v>
      </c>
      <c r="D300" s="39" t="s">
        <v>62</v>
      </c>
      <c r="E300" s="40"/>
      <c r="F300" s="293"/>
    </row>
    <row r="301" spans="1:6" ht="15.95" customHeight="1" x14ac:dyDescent="0.2">
      <c r="A301" s="344"/>
      <c r="B301" s="39"/>
      <c r="C301" s="39"/>
      <c r="D301" s="39"/>
      <c r="E301" s="40"/>
      <c r="F301" s="293"/>
    </row>
    <row r="302" spans="1:6" ht="15.95" customHeight="1" x14ac:dyDescent="0.2">
      <c r="A302" s="344"/>
      <c r="B302" s="39"/>
      <c r="C302" s="39"/>
      <c r="D302" s="39"/>
      <c r="E302" s="40"/>
      <c r="F302" s="293"/>
    </row>
    <row r="303" spans="1:6" ht="15.95" customHeight="1" x14ac:dyDescent="0.2">
      <c r="A303" s="344"/>
      <c r="B303" s="39"/>
      <c r="C303" s="39"/>
      <c r="D303" s="39"/>
      <c r="E303" s="40"/>
      <c r="F303" s="293"/>
    </row>
    <row r="304" spans="1:6" ht="15.95" customHeight="1" x14ac:dyDescent="0.2">
      <c r="A304" s="340"/>
      <c r="B304" s="341" t="s">
        <v>701</v>
      </c>
      <c r="C304" s="342">
        <f>C244+1</f>
        <v>5</v>
      </c>
      <c r="D304" s="341"/>
      <c r="E304" s="343" t="s">
        <v>730</v>
      </c>
      <c r="F304" s="76"/>
    </row>
    <row r="305" spans="1:6" ht="29.25" customHeight="1" x14ac:dyDescent="0.35">
      <c r="A305" s="78" t="str">
        <f>$A$121</f>
        <v>The Almonry, High Street, Battle</v>
      </c>
      <c r="B305" s="68"/>
      <c r="C305" s="68"/>
      <c r="D305" s="68"/>
      <c r="E305" s="68"/>
      <c r="F305" s="184"/>
    </row>
    <row r="306" spans="1:6" ht="29.25" customHeight="1" x14ac:dyDescent="0.35">
      <c r="A306" s="79" t="str">
        <f>$A$122</f>
        <v>Tender Pricing Schedule</v>
      </c>
      <c r="B306" s="58"/>
      <c r="C306" s="58"/>
      <c r="D306" s="58"/>
      <c r="E306" s="58"/>
      <c r="F306" s="185"/>
    </row>
    <row r="307" spans="1:6" ht="9.75" customHeight="1" x14ac:dyDescent="0.25">
      <c r="A307" s="80"/>
      <c r="B307" s="22"/>
      <c r="C307" s="22"/>
      <c r="D307" s="22"/>
      <c r="E307" s="22"/>
      <c r="F307" s="186"/>
    </row>
    <row r="308" spans="1:6" ht="16.5" customHeight="1" x14ac:dyDescent="0.25">
      <c r="A308" s="81" t="s">
        <v>63</v>
      </c>
      <c r="B308" s="24"/>
      <c r="C308" s="24"/>
      <c r="D308" s="24"/>
      <c r="E308" s="24"/>
      <c r="F308" s="187"/>
    </row>
    <row r="309" spans="1:6" ht="15" customHeight="1" x14ac:dyDescent="0.2">
      <c r="A309" s="334" t="s">
        <v>1</v>
      </c>
      <c r="B309" s="335" t="s">
        <v>23</v>
      </c>
      <c r="C309" s="336" t="s">
        <v>24</v>
      </c>
      <c r="D309" s="336" t="s">
        <v>25</v>
      </c>
      <c r="E309" s="336" t="s">
        <v>26</v>
      </c>
      <c r="F309" s="337"/>
    </row>
    <row r="310" spans="1:6" ht="15.95" customHeight="1" x14ac:dyDescent="0.2">
      <c r="A310" s="326"/>
      <c r="B310" s="394"/>
      <c r="C310" s="391"/>
      <c r="D310" s="391"/>
      <c r="E310" s="392"/>
      <c r="F310" s="393"/>
    </row>
    <row r="311" spans="1:6" ht="15.95" customHeight="1" x14ac:dyDescent="0.2">
      <c r="A311" s="344" t="s">
        <v>28</v>
      </c>
      <c r="B311" s="39" t="s">
        <v>569</v>
      </c>
      <c r="C311" s="39">
        <v>1</v>
      </c>
      <c r="D311" s="39" t="s">
        <v>62</v>
      </c>
      <c r="E311" s="40"/>
      <c r="F311" s="293"/>
    </row>
    <row r="312" spans="1:6" ht="15.95" customHeight="1" x14ac:dyDescent="0.2">
      <c r="A312" s="344"/>
      <c r="B312" s="39"/>
      <c r="C312" s="39"/>
      <c r="D312" s="39"/>
      <c r="E312" s="40"/>
      <c r="F312" s="293"/>
    </row>
    <row r="313" spans="1:6" ht="15.95" customHeight="1" x14ac:dyDescent="0.2">
      <c r="A313" s="344" t="s">
        <v>30</v>
      </c>
      <c r="B313" s="39" t="s">
        <v>570</v>
      </c>
      <c r="C313" s="39">
        <v>1</v>
      </c>
      <c r="D313" s="39" t="s">
        <v>62</v>
      </c>
      <c r="E313" s="40"/>
      <c r="F313" s="293"/>
    </row>
    <row r="314" spans="1:6" ht="15.95" customHeight="1" x14ac:dyDescent="0.2">
      <c r="A314" s="344"/>
      <c r="B314" s="39"/>
      <c r="C314" s="39"/>
      <c r="D314" s="39"/>
      <c r="E314" s="40"/>
      <c r="F314" s="293"/>
    </row>
    <row r="315" spans="1:6" ht="15.95" customHeight="1" x14ac:dyDescent="0.2">
      <c r="A315" s="344" t="s">
        <v>32</v>
      </c>
      <c r="B315" s="39" t="s">
        <v>574</v>
      </c>
      <c r="C315" s="39">
        <v>1</v>
      </c>
      <c r="D315" s="39" t="s">
        <v>62</v>
      </c>
      <c r="E315" s="40"/>
      <c r="F315" s="293"/>
    </row>
    <row r="316" spans="1:6" ht="15.95" customHeight="1" x14ac:dyDescent="0.2">
      <c r="A316" s="344"/>
      <c r="B316" s="39"/>
      <c r="C316" s="39"/>
      <c r="D316" s="39"/>
      <c r="E316" s="40"/>
      <c r="F316" s="293"/>
    </row>
    <row r="317" spans="1:6" ht="15.95" customHeight="1" x14ac:dyDescent="0.2">
      <c r="A317" s="344" t="s">
        <v>33</v>
      </c>
      <c r="B317" s="39" t="s">
        <v>575</v>
      </c>
      <c r="C317" s="39">
        <v>1</v>
      </c>
      <c r="D317" s="39" t="s">
        <v>62</v>
      </c>
      <c r="E317" s="40"/>
      <c r="F317" s="293"/>
    </row>
    <row r="318" spans="1:6" ht="15.95" customHeight="1" x14ac:dyDescent="0.2">
      <c r="A318" s="344"/>
      <c r="B318" s="39"/>
      <c r="C318" s="39"/>
      <c r="D318" s="39"/>
      <c r="E318" s="40"/>
      <c r="F318" s="293"/>
    </row>
    <row r="319" spans="1:6" ht="15.95" customHeight="1" x14ac:dyDescent="0.2">
      <c r="A319" s="344"/>
      <c r="B319" s="140" t="s">
        <v>395</v>
      </c>
      <c r="C319" s="39"/>
      <c r="D319" s="39"/>
      <c r="E319" s="40"/>
      <c r="F319" s="293"/>
    </row>
    <row r="320" spans="1:6" ht="15.95" customHeight="1" x14ac:dyDescent="0.2">
      <c r="A320" s="344" t="s">
        <v>34</v>
      </c>
      <c r="B320" s="39" t="s">
        <v>568</v>
      </c>
      <c r="C320" s="39">
        <v>1</v>
      </c>
      <c r="D320" s="39" t="s">
        <v>62</v>
      </c>
      <c r="E320" s="40"/>
      <c r="F320" s="293"/>
    </row>
    <row r="321" spans="1:6" ht="15.95" customHeight="1" x14ac:dyDescent="0.2">
      <c r="A321" s="344"/>
      <c r="B321" s="39"/>
      <c r="C321" s="39"/>
      <c r="D321" s="39"/>
      <c r="E321" s="40"/>
      <c r="F321" s="293"/>
    </row>
    <row r="322" spans="1:6" ht="15.95" customHeight="1" x14ac:dyDescent="0.2">
      <c r="A322" s="344" t="s">
        <v>35</v>
      </c>
      <c r="B322" s="39" t="s">
        <v>559</v>
      </c>
      <c r="C322" s="39">
        <v>1</v>
      </c>
      <c r="D322" s="39" t="s">
        <v>62</v>
      </c>
      <c r="E322" s="40"/>
      <c r="F322" s="293"/>
    </row>
    <row r="323" spans="1:6" ht="15.95" customHeight="1" x14ac:dyDescent="0.2">
      <c r="A323" s="344"/>
      <c r="B323" s="39"/>
      <c r="C323" s="39"/>
      <c r="D323" s="39"/>
      <c r="E323" s="40"/>
      <c r="F323" s="293"/>
    </row>
    <row r="324" spans="1:6" ht="15.95" customHeight="1" x14ac:dyDescent="0.2">
      <c r="A324" s="344" t="s">
        <v>47</v>
      </c>
      <c r="B324" s="39" t="s">
        <v>900</v>
      </c>
      <c r="C324" s="39">
        <v>1</v>
      </c>
      <c r="D324" s="39" t="s">
        <v>62</v>
      </c>
      <c r="E324" s="40"/>
      <c r="F324" s="293"/>
    </row>
    <row r="325" spans="1:6" ht="15.95" customHeight="1" x14ac:dyDescent="0.2">
      <c r="A325" s="344"/>
      <c r="B325" s="39"/>
      <c r="C325" s="39"/>
      <c r="D325" s="39"/>
      <c r="E325" s="40"/>
      <c r="F325" s="293"/>
    </row>
    <row r="326" spans="1:6" ht="15.95" customHeight="1" x14ac:dyDescent="0.2">
      <c r="A326" s="344" t="s">
        <v>36</v>
      </c>
      <c r="B326" s="39" t="s">
        <v>901</v>
      </c>
      <c r="C326" s="39">
        <v>1</v>
      </c>
      <c r="D326" s="39" t="s">
        <v>62</v>
      </c>
      <c r="E326" s="40"/>
      <c r="F326" s="293"/>
    </row>
    <row r="327" spans="1:6" ht="15.95" customHeight="1" x14ac:dyDescent="0.2">
      <c r="A327" s="344"/>
      <c r="B327" s="39"/>
      <c r="C327" s="39"/>
      <c r="D327" s="39"/>
      <c r="E327" s="40"/>
      <c r="F327" s="293"/>
    </row>
    <row r="328" spans="1:6" ht="15.95" customHeight="1" x14ac:dyDescent="0.2">
      <c r="A328" s="344" t="s">
        <v>37</v>
      </c>
      <c r="B328" s="39" t="s">
        <v>579</v>
      </c>
      <c r="C328" s="39">
        <v>1</v>
      </c>
      <c r="D328" s="39" t="s">
        <v>62</v>
      </c>
      <c r="E328" s="40"/>
      <c r="F328" s="293"/>
    </row>
    <row r="329" spans="1:6" ht="15.95" customHeight="1" x14ac:dyDescent="0.2">
      <c r="A329" s="344"/>
      <c r="B329" s="39"/>
      <c r="C329" s="39"/>
      <c r="D329" s="39"/>
      <c r="E329" s="40"/>
      <c r="F329" s="293"/>
    </row>
    <row r="330" spans="1:6" ht="15.95" customHeight="1" x14ac:dyDescent="0.2">
      <c r="A330" s="344"/>
      <c r="B330" s="140" t="s">
        <v>580</v>
      </c>
      <c r="C330" s="39"/>
      <c r="D330" s="39"/>
      <c r="E330" s="40"/>
      <c r="F330" s="293"/>
    </row>
    <row r="331" spans="1:6" ht="15.95" customHeight="1" x14ac:dyDescent="0.2">
      <c r="A331" s="344" t="s">
        <v>38</v>
      </c>
      <c r="B331" s="39" t="s">
        <v>581</v>
      </c>
      <c r="C331" s="39">
        <v>1</v>
      </c>
      <c r="D331" s="39" t="s">
        <v>62</v>
      </c>
      <c r="E331" s="40"/>
      <c r="F331" s="293"/>
    </row>
    <row r="332" spans="1:6" ht="15.95" customHeight="1" x14ac:dyDescent="0.2">
      <c r="A332" s="344"/>
      <c r="B332" s="39"/>
      <c r="C332" s="39"/>
      <c r="D332" s="39"/>
      <c r="E332" s="40"/>
      <c r="F332" s="293"/>
    </row>
    <row r="333" spans="1:6" ht="15.95" customHeight="1" x14ac:dyDescent="0.2">
      <c r="A333" s="344"/>
      <c r="B333" s="140" t="s">
        <v>583</v>
      </c>
      <c r="C333" s="39"/>
      <c r="D333" s="39"/>
      <c r="E333" s="40"/>
      <c r="F333" s="293"/>
    </row>
    <row r="334" spans="1:6" ht="15.95" customHeight="1" x14ac:dyDescent="0.2">
      <c r="A334" s="344" t="s">
        <v>39</v>
      </c>
      <c r="B334" s="39" t="s">
        <v>902</v>
      </c>
      <c r="C334" s="39">
        <v>1</v>
      </c>
      <c r="D334" s="39" t="s">
        <v>62</v>
      </c>
      <c r="E334" s="40"/>
      <c r="F334" s="293"/>
    </row>
    <row r="335" spans="1:6" ht="15.95" customHeight="1" x14ac:dyDescent="0.2">
      <c r="A335" s="344"/>
      <c r="B335" s="39"/>
      <c r="C335" s="39"/>
      <c r="D335" s="39"/>
      <c r="E335" s="40"/>
      <c r="F335" s="293"/>
    </row>
    <row r="336" spans="1:6" ht="15.95" customHeight="1" x14ac:dyDescent="0.2">
      <c r="A336" s="344" t="s">
        <v>48</v>
      </c>
      <c r="B336" s="39" t="s">
        <v>568</v>
      </c>
      <c r="C336" s="39">
        <v>1</v>
      </c>
      <c r="D336" s="39" t="s">
        <v>62</v>
      </c>
      <c r="E336" s="40"/>
      <c r="F336" s="293"/>
    </row>
    <row r="337" spans="1:6" ht="15.95" customHeight="1" x14ac:dyDescent="0.2">
      <c r="A337" s="344"/>
      <c r="B337" s="39"/>
      <c r="C337" s="39"/>
      <c r="D337" s="39"/>
      <c r="E337" s="40"/>
      <c r="F337" s="293"/>
    </row>
    <row r="338" spans="1:6" ht="15.95" customHeight="1" x14ac:dyDescent="0.2">
      <c r="A338" s="344" t="s">
        <v>49</v>
      </c>
      <c r="B338" s="39" t="s">
        <v>559</v>
      </c>
      <c r="C338" s="39">
        <v>1</v>
      </c>
      <c r="D338" s="39" t="s">
        <v>62</v>
      </c>
      <c r="E338" s="40"/>
      <c r="F338" s="293"/>
    </row>
    <row r="339" spans="1:6" ht="15.95" customHeight="1" x14ac:dyDescent="0.2">
      <c r="A339" s="344"/>
      <c r="B339" s="39"/>
      <c r="C339" s="39"/>
      <c r="D339" s="39"/>
      <c r="E339" s="40"/>
      <c r="F339" s="293"/>
    </row>
    <row r="340" spans="1:6" ht="15.95" customHeight="1" x14ac:dyDescent="0.2">
      <c r="A340" s="344"/>
      <c r="B340" s="140" t="s">
        <v>586</v>
      </c>
      <c r="C340" s="39"/>
      <c r="D340" s="39"/>
      <c r="E340" s="40"/>
      <c r="F340" s="293"/>
    </row>
    <row r="341" spans="1:6" ht="15.95" customHeight="1" x14ac:dyDescent="0.2">
      <c r="A341" s="344" t="s">
        <v>51</v>
      </c>
      <c r="B341" s="39" t="s">
        <v>903</v>
      </c>
      <c r="C341" s="39">
        <v>1</v>
      </c>
      <c r="D341" s="39" t="s">
        <v>62</v>
      </c>
      <c r="E341" s="40"/>
      <c r="F341" s="293"/>
    </row>
    <row r="342" spans="1:6" ht="15.95" customHeight="1" x14ac:dyDescent="0.2">
      <c r="A342" s="344"/>
      <c r="B342" s="39"/>
      <c r="C342" s="39"/>
      <c r="D342" s="39"/>
      <c r="E342" s="40"/>
      <c r="F342" s="293"/>
    </row>
    <row r="343" spans="1:6" ht="15.95" customHeight="1" x14ac:dyDescent="0.2">
      <c r="A343" s="344" t="s">
        <v>50</v>
      </c>
      <c r="B343" s="39" t="s">
        <v>904</v>
      </c>
      <c r="C343" s="39">
        <v>1</v>
      </c>
      <c r="D343" s="39" t="s">
        <v>62</v>
      </c>
      <c r="E343" s="40"/>
      <c r="F343" s="293"/>
    </row>
    <row r="344" spans="1:6" ht="15.95" customHeight="1" x14ac:dyDescent="0.2">
      <c r="A344" s="344"/>
      <c r="B344" s="39"/>
      <c r="C344" s="39"/>
      <c r="D344" s="39"/>
      <c r="E344" s="40"/>
      <c r="F344" s="293"/>
    </row>
    <row r="345" spans="1:6" ht="15.95" customHeight="1" x14ac:dyDescent="0.2">
      <c r="A345" s="344" t="s">
        <v>137</v>
      </c>
      <c r="B345" s="39" t="s">
        <v>568</v>
      </c>
      <c r="C345" s="39">
        <v>1</v>
      </c>
      <c r="D345" s="39" t="s">
        <v>62</v>
      </c>
      <c r="E345" s="40"/>
      <c r="F345" s="293"/>
    </row>
    <row r="346" spans="1:6" ht="15.95" customHeight="1" x14ac:dyDescent="0.2">
      <c r="A346" s="344"/>
      <c r="B346" s="39"/>
      <c r="C346" s="39"/>
      <c r="D346" s="39"/>
      <c r="E346" s="40"/>
      <c r="F346" s="293"/>
    </row>
    <row r="347" spans="1:6" ht="15.95" customHeight="1" x14ac:dyDescent="0.2">
      <c r="A347" s="344" t="s">
        <v>271</v>
      </c>
      <c r="B347" s="39" t="s">
        <v>559</v>
      </c>
      <c r="C347" s="39">
        <v>1</v>
      </c>
      <c r="D347" s="39" t="s">
        <v>62</v>
      </c>
      <c r="E347" s="40"/>
      <c r="F347" s="293"/>
    </row>
    <row r="348" spans="1:6" ht="15.95" customHeight="1" x14ac:dyDescent="0.2">
      <c r="A348" s="344"/>
      <c r="B348" s="39"/>
      <c r="C348" s="39"/>
      <c r="D348" s="39"/>
      <c r="E348" s="40"/>
      <c r="F348" s="293"/>
    </row>
    <row r="349" spans="1:6" ht="15.95" customHeight="1" x14ac:dyDescent="0.2">
      <c r="A349" s="344" t="s">
        <v>272</v>
      </c>
      <c r="B349" s="39" t="s">
        <v>588</v>
      </c>
      <c r="C349" s="39">
        <v>1</v>
      </c>
      <c r="D349" s="39" t="s">
        <v>62</v>
      </c>
      <c r="E349" s="40"/>
      <c r="F349" s="293"/>
    </row>
    <row r="350" spans="1:6" ht="15.95" customHeight="1" x14ac:dyDescent="0.2">
      <c r="A350" s="344"/>
      <c r="B350" s="39"/>
      <c r="C350" s="39"/>
      <c r="D350" s="39"/>
      <c r="E350" s="40"/>
      <c r="F350" s="293"/>
    </row>
    <row r="351" spans="1:6" ht="15.95" customHeight="1" x14ac:dyDescent="0.2">
      <c r="A351" s="344" t="s">
        <v>175</v>
      </c>
      <c r="B351" s="39" t="s">
        <v>695</v>
      </c>
      <c r="C351" s="39">
        <v>1</v>
      </c>
      <c r="D351" s="39" t="s">
        <v>62</v>
      </c>
      <c r="E351" s="40"/>
      <c r="F351" s="293"/>
    </row>
    <row r="352" spans="1:6" ht="15.95" customHeight="1" x14ac:dyDescent="0.2">
      <c r="A352" s="344"/>
      <c r="B352" s="39"/>
      <c r="C352" s="39"/>
      <c r="D352" s="39"/>
      <c r="E352" s="40"/>
      <c r="F352" s="293"/>
    </row>
    <row r="353" spans="1:6" ht="15.95" customHeight="1" x14ac:dyDescent="0.2">
      <c r="A353" s="344"/>
      <c r="B353" s="140" t="s">
        <v>371</v>
      </c>
      <c r="C353" s="39"/>
      <c r="D353" s="39"/>
      <c r="E353" s="40"/>
      <c r="F353" s="293"/>
    </row>
    <row r="354" spans="1:6" ht="15.95" customHeight="1" x14ac:dyDescent="0.2">
      <c r="A354" s="344" t="s">
        <v>278</v>
      </c>
      <c r="B354" s="39" t="s">
        <v>902</v>
      </c>
      <c r="C354" s="39">
        <v>1</v>
      </c>
      <c r="D354" s="39" t="s">
        <v>62</v>
      </c>
      <c r="E354" s="40"/>
      <c r="F354" s="293"/>
    </row>
    <row r="355" spans="1:6" ht="15.95" customHeight="1" x14ac:dyDescent="0.2">
      <c r="A355" s="344"/>
      <c r="B355" s="39"/>
      <c r="C355" s="39"/>
      <c r="D355" s="39"/>
      <c r="E355" s="40"/>
      <c r="F355" s="293"/>
    </row>
    <row r="356" spans="1:6" ht="15.95" customHeight="1" x14ac:dyDescent="0.2">
      <c r="A356" s="344" t="s">
        <v>279</v>
      </c>
      <c r="B356" s="39" t="s">
        <v>592</v>
      </c>
      <c r="C356" s="39">
        <v>1</v>
      </c>
      <c r="D356" s="39" t="s">
        <v>62</v>
      </c>
      <c r="E356" s="40"/>
      <c r="F356" s="293"/>
    </row>
    <row r="357" spans="1:6" ht="15.95" customHeight="1" x14ac:dyDescent="0.2">
      <c r="A357" s="344"/>
      <c r="B357" s="39"/>
      <c r="C357" s="39"/>
      <c r="D357" s="39"/>
      <c r="E357" s="40"/>
      <c r="F357" s="293"/>
    </row>
    <row r="358" spans="1:6" ht="15.95" customHeight="1" x14ac:dyDescent="0.2">
      <c r="A358" s="344"/>
      <c r="B358" s="140" t="s">
        <v>594</v>
      </c>
      <c r="C358" s="39"/>
      <c r="D358" s="39"/>
      <c r="E358" s="40"/>
      <c r="F358" s="293"/>
    </row>
    <row r="359" spans="1:6" ht="15.95" customHeight="1" x14ac:dyDescent="0.2">
      <c r="A359" s="344" t="s">
        <v>287</v>
      </c>
      <c r="B359" s="39" t="s">
        <v>905</v>
      </c>
      <c r="C359" s="39">
        <v>1</v>
      </c>
      <c r="D359" s="39" t="s">
        <v>62</v>
      </c>
      <c r="E359" s="40"/>
      <c r="F359" s="293"/>
    </row>
    <row r="360" spans="1:6" ht="15.95" customHeight="1" x14ac:dyDescent="0.2">
      <c r="A360" s="344"/>
      <c r="B360" s="39"/>
      <c r="C360" s="39"/>
      <c r="D360" s="39"/>
      <c r="E360" s="40"/>
      <c r="F360" s="293"/>
    </row>
    <row r="361" spans="1:6" ht="15.95" customHeight="1" x14ac:dyDescent="0.2">
      <c r="A361" s="344" t="s">
        <v>288</v>
      </c>
      <c r="B361" s="39" t="s">
        <v>595</v>
      </c>
      <c r="C361" s="39">
        <v>1</v>
      </c>
      <c r="D361" s="39" t="s">
        <v>62</v>
      </c>
      <c r="E361" s="40"/>
      <c r="F361" s="293"/>
    </row>
    <row r="362" spans="1:6" ht="15.95" customHeight="1" x14ac:dyDescent="0.2">
      <c r="A362" s="344"/>
      <c r="B362" s="39"/>
      <c r="C362" s="39"/>
      <c r="D362" s="39"/>
      <c r="E362" s="40"/>
      <c r="F362" s="293"/>
    </row>
    <row r="363" spans="1:6" ht="15.95" customHeight="1" x14ac:dyDescent="0.2">
      <c r="A363" s="344"/>
      <c r="B363" s="39"/>
      <c r="C363" s="39"/>
      <c r="D363" s="39"/>
      <c r="E363" s="40"/>
      <c r="F363" s="293"/>
    </row>
    <row r="364" spans="1:6" ht="15.95" customHeight="1" x14ac:dyDescent="0.2">
      <c r="A364" s="340"/>
      <c r="B364" s="341" t="s">
        <v>701</v>
      </c>
      <c r="C364" s="342">
        <f>C304+1</f>
        <v>6</v>
      </c>
      <c r="D364" s="341"/>
      <c r="E364" s="343" t="s">
        <v>730</v>
      </c>
      <c r="F364" s="76"/>
    </row>
    <row r="365" spans="1:6" ht="29.25" customHeight="1" x14ac:dyDescent="0.35">
      <c r="A365" s="78" t="str">
        <f>$A$121</f>
        <v>The Almonry, High Street, Battle</v>
      </c>
      <c r="B365" s="68"/>
      <c r="C365" s="68"/>
      <c r="D365" s="68"/>
      <c r="E365" s="68"/>
      <c r="F365" s="184"/>
    </row>
    <row r="366" spans="1:6" ht="29.25" customHeight="1" x14ac:dyDescent="0.35">
      <c r="A366" s="79" t="str">
        <f>$A$122</f>
        <v>Tender Pricing Schedule</v>
      </c>
      <c r="B366" s="58"/>
      <c r="C366" s="58"/>
      <c r="D366" s="58"/>
      <c r="E366" s="58"/>
      <c r="F366" s="185"/>
    </row>
    <row r="367" spans="1:6" ht="9.75" customHeight="1" x14ac:dyDescent="0.25">
      <c r="A367" s="80"/>
      <c r="B367" s="22"/>
      <c r="C367" s="22"/>
      <c r="D367" s="22"/>
      <c r="E367" s="22"/>
      <c r="F367" s="186"/>
    </row>
    <row r="368" spans="1:6" ht="16.5" customHeight="1" x14ac:dyDescent="0.25">
      <c r="A368" s="81" t="s">
        <v>63</v>
      </c>
      <c r="B368" s="24"/>
      <c r="C368" s="24"/>
      <c r="D368" s="24"/>
      <c r="E368" s="24"/>
      <c r="F368" s="187"/>
    </row>
    <row r="369" spans="1:6" ht="15" customHeight="1" x14ac:dyDescent="0.2">
      <c r="A369" s="334" t="s">
        <v>1</v>
      </c>
      <c r="B369" s="335" t="s">
        <v>23</v>
      </c>
      <c r="C369" s="336" t="s">
        <v>24</v>
      </c>
      <c r="D369" s="336" t="s">
        <v>25</v>
      </c>
      <c r="E369" s="336" t="s">
        <v>26</v>
      </c>
      <c r="F369" s="337"/>
    </row>
    <row r="370" spans="1:6" ht="15.95" customHeight="1" x14ac:dyDescent="0.2">
      <c r="A370" s="326"/>
      <c r="B370" s="391"/>
      <c r="C370" s="391"/>
      <c r="D370" s="391"/>
      <c r="E370" s="392"/>
      <c r="F370" s="393"/>
    </row>
    <row r="371" spans="1:6" ht="15.95" customHeight="1" x14ac:dyDescent="0.2">
      <c r="A371" s="344"/>
      <c r="B371" s="140" t="s">
        <v>603</v>
      </c>
      <c r="C371" s="39"/>
      <c r="D371" s="39"/>
      <c r="E371" s="40"/>
      <c r="F371" s="293"/>
    </row>
    <row r="372" spans="1:6" ht="15.95" customHeight="1" x14ac:dyDescent="0.2">
      <c r="A372" s="344" t="s">
        <v>28</v>
      </c>
      <c r="B372" s="39" t="s">
        <v>604</v>
      </c>
      <c r="C372" s="39">
        <v>1</v>
      </c>
      <c r="D372" s="39" t="s">
        <v>62</v>
      </c>
      <c r="E372" s="40"/>
      <c r="F372" s="293"/>
    </row>
    <row r="373" spans="1:6" ht="15.95" customHeight="1" x14ac:dyDescent="0.2">
      <c r="A373" s="344"/>
      <c r="B373" s="39"/>
      <c r="C373" s="39"/>
      <c r="D373" s="39"/>
      <c r="E373" s="40"/>
      <c r="F373" s="293"/>
    </row>
    <row r="374" spans="1:6" ht="15.95" customHeight="1" x14ac:dyDescent="0.2">
      <c r="A374" s="344"/>
      <c r="B374" s="140" t="s">
        <v>617</v>
      </c>
      <c r="C374" s="39"/>
      <c r="D374" s="39"/>
      <c r="E374" s="40"/>
      <c r="F374" s="293"/>
    </row>
    <row r="375" spans="1:6" ht="15.95" customHeight="1" x14ac:dyDescent="0.2">
      <c r="A375" s="344" t="s">
        <v>30</v>
      </c>
      <c r="B375" s="39" t="s">
        <v>618</v>
      </c>
      <c r="C375" s="39">
        <v>1</v>
      </c>
      <c r="D375" s="39" t="s">
        <v>62</v>
      </c>
      <c r="E375" s="40"/>
      <c r="F375" s="293"/>
    </row>
    <row r="376" spans="1:6" ht="15.95" customHeight="1" x14ac:dyDescent="0.2">
      <c r="A376" s="344"/>
      <c r="B376" s="39"/>
      <c r="C376" s="39"/>
      <c r="D376" s="39"/>
      <c r="E376" s="40"/>
      <c r="F376" s="293"/>
    </row>
    <row r="377" spans="1:6" ht="15.95" customHeight="1" x14ac:dyDescent="0.2">
      <c r="A377" s="344" t="s">
        <v>32</v>
      </c>
      <c r="B377" s="39" t="s">
        <v>619</v>
      </c>
      <c r="C377" s="39">
        <v>1</v>
      </c>
      <c r="D377" s="39" t="s">
        <v>62</v>
      </c>
      <c r="E377" s="40"/>
      <c r="F377" s="293"/>
    </row>
    <row r="378" spans="1:6" ht="15.95" customHeight="1" x14ac:dyDescent="0.2">
      <c r="A378" s="344"/>
      <c r="B378" s="39"/>
      <c r="C378" s="39"/>
      <c r="D378" s="39"/>
      <c r="E378" s="40"/>
      <c r="F378" s="293"/>
    </row>
    <row r="379" spans="1:6" ht="15.95" customHeight="1" x14ac:dyDescent="0.2">
      <c r="A379" s="344"/>
      <c r="B379" s="140" t="s">
        <v>629</v>
      </c>
      <c r="C379" s="39"/>
      <c r="D379" s="39"/>
      <c r="E379" s="40"/>
      <c r="F379" s="293"/>
    </row>
    <row r="380" spans="1:6" ht="15.95" customHeight="1" x14ac:dyDescent="0.2">
      <c r="A380" s="344" t="s">
        <v>33</v>
      </c>
      <c r="B380" s="39" t="s">
        <v>906</v>
      </c>
      <c r="C380" s="39">
        <v>3</v>
      </c>
      <c r="D380" s="39" t="s">
        <v>31</v>
      </c>
      <c r="E380" s="40"/>
      <c r="F380" s="293"/>
    </row>
    <row r="381" spans="1:6" ht="15.95" customHeight="1" x14ac:dyDescent="0.2">
      <c r="A381" s="344"/>
      <c r="B381" s="39"/>
      <c r="C381" s="39"/>
      <c r="D381" s="39"/>
      <c r="E381" s="40"/>
      <c r="F381" s="293"/>
    </row>
    <row r="382" spans="1:6" ht="15.95" customHeight="1" x14ac:dyDescent="0.2">
      <c r="A382" s="344" t="s">
        <v>34</v>
      </c>
      <c r="B382" s="39" t="s">
        <v>907</v>
      </c>
      <c r="C382" s="39">
        <v>2</v>
      </c>
      <c r="D382" s="39" t="s">
        <v>31</v>
      </c>
      <c r="E382" s="40"/>
      <c r="F382" s="293"/>
    </row>
    <row r="383" spans="1:6" ht="15.95" customHeight="1" x14ac:dyDescent="0.2">
      <c r="A383" s="344"/>
      <c r="B383" s="39"/>
      <c r="C383" s="39"/>
      <c r="D383" s="39"/>
      <c r="E383" s="40"/>
      <c r="F383" s="293"/>
    </row>
    <row r="384" spans="1:6" ht="15.95" customHeight="1" x14ac:dyDescent="0.2">
      <c r="A384" s="344"/>
      <c r="B384" s="39"/>
      <c r="C384" s="39"/>
      <c r="D384" s="39"/>
      <c r="E384" s="40"/>
      <c r="F384" s="293"/>
    </row>
    <row r="385" spans="1:6" ht="15.95" customHeight="1" x14ac:dyDescent="0.2">
      <c r="A385" s="344"/>
      <c r="B385" s="39"/>
      <c r="C385" s="39"/>
      <c r="D385" s="39"/>
      <c r="E385" s="40"/>
      <c r="F385" s="293"/>
    </row>
    <row r="386" spans="1:6" ht="15.95" customHeight="1" x14ac:dyDescent="0.2">
      <c r="A386" s="344"/>
      <c r="B386" s="140"/>
      <c r="C386" s="39"/>
      <c r="D386" s="39"/>
      <c r="E386" s="40"/>
      <c r="F386" s="293"/>
    </row>
    <row r="387" spans="1:6" ht="15.95" customHeight="1" x14ac:dyDescent="0.2">
      <c r="A387" s="344"/>
      <c r="B387" s="39"/>
      <c r="C387" s="39"/>
      <c r="D387" s="39"/>
      <c r="E387" s="40"/>
      <c r="F387" s="293"/>
    </row>
    <row r="388" spans="1:6" ht="15.95" customHeight="1" x14ac:dyDescent="0.2">
      <c r="A388" s="344"/>
      <c r="B388" s="39"/>
      <c r="C388" s="39"/>
      <c r="D388" s="39"/>
      <c r="E388" s="40"/>
      <c r="F388" s="293"/>
    </row>
    <row r="389" spans="1:6" ht="15.95" customHeight="1" x14ac:dyDescent="0.2">
      <c r="A389" s="344"/>
      <c r="B389" s="39"/>
      <c r="C389" s="39"/>
      <c r="D389" s="39"/>
      <c r="E389" s="40"/>
      <c r="F389" s="293"/>
    </row>
    <row r="390" spans="1:6" ht="15.95" customHeight="1" x14ac:dyDescent="0.2">
      <c r="A390" s="344"/>
      <c r="B390" s="39"/>
      <c r="C390" s="39"/>
      <c r="D390" s="39"/>
      <c r="E390" s="40"/>
      <c r="F390" s="293"/>
    </row>
    <row r="391" spans="1:6" ht="15.95" customHeight="1" x14ac:dyDescent="0.2">
      <c r="A391" s="344"/>
      <c r="B391" s="140"/>
      <c r="C391" s="39"/>
      <c r="D391" s="39"/>
      <c r="E391" s="40"/>
      <c r="F391" s="293"/>
    </row>
    <row r="392" spans="1:6" ht="15.95" customHeight="1" x14ac:dyDescent="0.2">
      <c r="A392" s="344"/>
      <c r="B392" s="39"/>
      <c r="C392" s="39"/>
      <c r="D392" s="39"/>
      <c r="E392" s="40"/>
      <c r="F392" s="293"/>
    </row>
    <row r="393" spans="1:6" ht="15.95" customHeight="1" x14ac:dyDescent="0.2">
      <c r="A393" s="344"/>
      <c r="B393" s="39"/>
      <c r="C393" s="39"/>
      <c r="D393" s="39"/>
      <c r="E393" s="40"/>
      <c r="F393" s="293"/>
    </row>
    <row r="394" spans="1:6" ht="15.95" customHeight="1" x14ac:dyDescent="0.2">
      <c r="A394" s="344"/>
      <c r="B394" s="140"/>
      <c r="C394" s="39"/>
      <c r="D394" s="39"/>
      <c r="E394" s="40"/>
      <c r="F394" s="293"/>
    </row>
    <row r="395" spans="1:6" ht="15.95" customHeight="1" x14ac:dyDescent="0.2">
      <c r="A395" s="344"/>
      <c r="B395" s="39"/>
      <c r="C395" s="39"/>
      <c r="D395" s="39"/>
      <c r="E395" s="40"/>
      <c r="F395" s="293"/>
    </row>
    <row r="396" spans="1:6" ht="15.95" customHeight="1" x14ac:dyDescent="0.2">
      <c r="A396" s="344"/>
      <c r="B396" s="39"/>
      <c r="C396" s="39"/>
      <c r="D396" s="39"/>
      <c r="E396" s="40"/>
      <c r="F396" s="293"/>
    </row>
    <row r="397" spans="1:6" ht="15.95" customHeight="1" x14ac:dyDescent="0.2">
      <c r="A397" s="344"/>
      <c r="B397" s="39"/>
      <c r="C397" s="39"/>
      <c r="D397" s="39"/>
      <c r="E397" s="40"/>
      <c r="F397" s="293"/>
    </row>
    <row r="398" spans="1:6" ht="15.95" customHeight="1" x14ac:dyDescent="0.2">
      <c r="A398" s="344"/>
      <c r="B398" s="39"/>
      <c r="C398" s="39"/>
      <c r="D398" s="39"/>
      <c r="E398" s="40"/>
      <c r="F398" s="293"/>
    </row>
    <row r="399" spans="1:6" ht="15.95" customHeight="1" x14ac:dyDescent="0.2">
      <c r="A399" s="344"/>
      <c r="B399" s="39"/>
      <c r="C399" s="39"/>
      <c r="D399" s="39"/>
      <c r="E399" s="40"/>
      <c r="F399" s="293"/>
    </row>
    <row r="400" spans="1:6" ht="15.95" customHeight="1" x14ac:dyDescent="0.2">
      <c r="A400" s="344"/>
      <c r="B400" s="39"/>
      <c r="C400" s="39"/>
      <c r="D400" s="39"/>
      <c r="E400" s="40"/>
      <c r="F400" s="293"/>
    </row>
    <row r="401" spans="1:6" ht="15.95" customHeight="1" x14ac:dyDescent="0.2">
      <c r="A401" s="344"/>
      <c r="B401" s="39"/>
      <c r="C401" s="39"/>
      <c r="D401" s="39"/>
      <c r="E401" s="40"/>
      <c r="F401" s="293"/>
    </row>
    <row r="402" spans="1:6" ht="15.95" customHeight="1" x14ac:dyDescent="0.2">
      <c r="A402" s="344"/>
      <c r="B402" s="39"/>
      <c r="C402" s="39"/>
      <c r="D402" s="39"/>
      <c r="E402" s="40"/>
      <c r="F402" s="293"/>
    </row>
    <row r="403" spans="1:6" ht="15.95" customHeight="1" x14ac:dyDescent="0.2">
      <c r="A403" s="344"/>
      <c r="B403" s="39"/>
      <c r="C403" s="39"/>
      <c r="D403" s="39"/>
      <c r="E403" s="40"/>
      <c r="F403" s="293"/>
    </row>
    <row r="404" spans="1:6" ht="15.95" customHeight="1" x14ac:dyDescent="0.2">
      <c r="A404" s="344"/>
      <c r="B404" s="39"/>
      <c r="C404" s="39"/>
      <c r="D404" s="39"/>
      <c r="E404" s="40"/>
      <c r="F404" s="293"/>
    </row>
    <row r="405" spans="1:6" ht="15.95" customHeight="1" x14ac:dyDescent="0.2">
      <c r="A405" s="344"/>
      <c r="B405" s="39"/>
      <c r="C405" s="39"/>
      <c r="D405" s="39"/>
      <c r="E405" s="40"/>
      <c r="F405" s="293"/>
    </row>
    <row r="406" spans="1:6" ht="15.95" customHeight="1" x14ac:dyDescent="0.2">
      <c r="A406" s="344"/>
      <c r="B406" s="39"/>
      <c r="C406" s="39"/>
      <c r="D406" s="39"/>
      <c r="E406" s="40"/>
      <c r="F406" s="293"/>
    </row>
    <row r="407" spans="1:6" ht="15.95" customHeight="1" x14ac:dyDescent="0.2">
      <c r="A407" s="344"/>
      <c r="B407" s="39"/>
      <c r="C407" s="39"/>
      <c r="D407" s="39"/>
      <c r="E407" s="40"/>
      <c r="F407" s="293"/>
    </row>
    <row r="408" spans="1:6" ht="15.95" customHeight="1" x14ac:dyDescent="0.2">
      <c r="A408" s="344"/>
      <c r="B408" s="39"/>
      <c r="C408" s="39"/>
      <c r="D408" s="39"/>
      <c r="E408" s="40"/>
      <c r="F408" s="293"/>
    </row>
    <row r="409" spans="1:6" ht="15.95" customHeight="1" x14ac:dyDescent="0.2">
      <c r="A409" s="344"/>
      <c r="B409" s="39"/>
      <c r="C409" s="39"/>
      <c r="D409" s="39"/>
      <c r="E409" s="40"/>
      <c r="F409" s="293"/>
    </row>
    <row r="410" spans="1:6" ht="15.95" customHeight="1" x14ac:dyDescent="0.2">
      <c r="A410" s="344"/>
      <c r="B410" s="39"/>
      <c r="C410" s="39"/>
      <c r="D410" s="39"/>
      <c r="E410" s="40"/>
      <c r="F410" s="293"/>
    </row>
    <row r="411" spans="1:6" ht="15.95" customHeight="1" x14ac:dyDescent="0.2">
      <c r="A411" s="344"/>
      <c r="B411" s="39"/>
      <c r="C411" s="39"/>
      <c r="D411" s="39"/>
      <c r="E411" s="40"/>
      <c r="F411" s="293"/>
    </row>
    <row r="412" spans="1:6" ht="15.95" customHeight="1" x14ac:dyDescent="0.2">
      <c r="A412" s="344"/>
      <c r="B412" s="39"/>
      <c r="C412" s="39"/>
      <c r="D412" s="39"/>
      <c r="E412" s="40"/>
      <c r="F412" s="293"/>
    </row>
    <row r="413" spans="1:6" ht="15.95" customHeight="1" x14ac:dyDescent="0.2">
      <c r="A413" s="344"/>
      <c r="B413" s="39"/>
      <c r="C413" s="39"/>
      <c r="D413" s="39"/>
      <c r="E413" s="40"/>
      <c r="F413" s="293"/>
    </row>
    <row r="414" spans="1:6" ht="15.95" customHeight="1" x14ac:dyDescent="0.2">
      <c r="A414" s="344"/>
      <c r="B414" s="39"/>
      <c r="C414" s="39"/>
      <c r="D414" s="39"/>
      <c r="E414" s="40"/>
      <c r="F414" s="293"/>
    </row>
    <row r="415" spans="1:6" ht="15.95" customHeight="1" x14ac:dyDescent="0.2">
      <c r="A415" s="344"/>
      <c r="B415" s="140"/>
      <c r="C415" s="39"/>
      <c r="D415" s="39"/>
      <c r="E415" s="40"/>
      <c r="F415" s="293"/>
    </row>
    <row r="416" spans="1:6" ht="15.95" customHeight="1" x14ac:dyDescent="0.2">
      <c r="A416" s="344"/>
      <c r="B416" s="39"/>
      <c r="C416" s="39"/>
      <c r="D416" s="39"/>
      <c r="E416" s="40"/>
      <c r="F416" s="293"/>
    </row>
    <row r="417" spans="1:6" ht="15.95" customHeight="1" x14ac:dyDescent="0.2">
      <c r="A417" s="344"/>
      <c r="B417" s="39"/>
      <c r="C417" s="39"/>
      <c r="D417" s="39"/>
      <c r="E417" s="40"/>
      <c r="F417" s="293"/>
    </row>
    <row r="418" spans="1:6" ht="15.95" customHeight="1" x14ac:dyDescent="0.2">
      <c r="A418" s="344"/>
      <c r="B418" s="39"/>
      <c r="C418" s="39"/>
      <c r="D418" s="39"/>
      <c r="E418" s="40"/>
      <c r="F418" s="293"/>
    </row>
    <row r="419" spans="1:6" ht="15.95" customHeight="1" x14ac:dyDescent="0.2">
      <c r="A419" s="344"/>
      <c r="B419" s="39"/>
      <c r="C419" s="39"/>
      <c r="D419" s="39"/>
      <c r="E419" s="40"/>
      <c r="F419" s="293"/>
    </row>
    <row r="420" spans="1:6" ht="15.95" customHeight="1" x14ac:dyDescent="0.2">
      <c r="A420" s="344"/>
      <c r="B420" s="39"/>
      <c r="C420" s="39"/>
      <c r="D420" s="39"/>
      <c r="E420" s="40"/>
      <c r="F420" s="293"/>
    </row>
    <row r="421" spans="1:6" ht="15.95" customHeight="1" x14ac:dyDescent="0.2">
      <c r="A421" s="344"/>
      <c r="B421" s="39"/>
      <c r="C421" s="39"/>
      <c r="D421" s="39"/>
      <c r="E421" s="40"/>
      <c r="F421" s="293"/>
    </row>
    <row r="422" spans="1:6" ht="16.5" customHeight="1" x14ac:dyDescent="0.2">
      <c r="A422" s="344"/>
      <c r="B422" s="39"/>
      <c r="C422" s="39"/>
      <c r="D422" s="39"/>
      <c r="E422" s="39"/>
      <c r="F422" s="293"/>
    </row>
    <row r="423" spans="1:6" ht="17.100000000000001" customHeight="1" x14ac:dyDescent="0.2">
      <c r="A423" s="340"/>
      <c r="B423" s="341" t="s">
        <v>701</v>
      </c>
      <c r="C423" s="342">
        <f>C364+1</f>
        <v>7</v>
      </c>
      <c r="D423" s="341"/>
      <c r="E423" s="343" t="s">
        <v>730</v>
      </c>
      <c r="F423" s="76"/>
    </row>
    <row r="424" spans="1:6" ht="29.25" customHeight="1" x14ac:dyDescent="0.35">
      <c r="A424" s="78" t="str">
        <f>$A$1</f>
        <v>The Almonry, High Street, Battle</v>
      </c>
      <c r="B424" s="68"/>
      <c r="C424" s="68"/>
      <c r="D424" s="68"/>
      <c r="E424" s="68"/>
      <c r="F424" s="184"/>
    </row>
    <row r="425" spans="1:6" ht="29.25" customHeight="1" x14ac:dyDescent="0.35">
      <c r="A425" s="79" t="str">
        <f>$A$2</f>
        <v>Tender Pricing Schedule</v>
      </c>
      <c r="B425" s="58"/>
      <c r="C425" s="58"/>
      <c r="D425" s="58"/>
      <c r="E425" s="58"/>
      <c r="F425" s="185"/>
    </row>
    <row r="426" spans="1:6" ht="9.75" customHeight="1" x14ac:dyDescent="0.25">
      <c r="A426" s="80"/>
      <c r="B426" s="22"/>
      <c r="C426" s="22"/>
      <c r="D426" s="22"/>
      <c r="E426" s="22"/>
      <c r="F426" s="186"/>
    </row>
    <row r="427" spans="1:6" ht="16.5" customHeight="1" x14ac:dyDescent="0.25">
      <c r="A427" s="81" t="s">
        <v>63</v>
      </c>
      <c r="B427" s="24"/>
      <c r="C427" s="24"/>
      <c r="D427" s="24"/>
      <c r="E427" s="24"/>
      <c r="F427" s="187"/>
    </row>
    <row r="428" spans="1:6" ht="15" customHeight="1" x14ac:dyDescent="0.2">
      <c r="A428" s="334" t="s">
        <v>1</v>
      </c>
      <c r="B428" s="335" t="s">
        <v>23</v>
      </c>
      <c r="C428" s="336" t="s">
        <v>24</v>
      </c>
      <c r="D428" s="336" t="s">
        <v>25</v>
      </c>
      <c r="E428" s="336" t="s">
        <v>26</v>
      </c>
      <c r="F428" s="337"/>
    </row>
    <row r="429" spans="1:6" ht="8.1" customHeight="1" x14ac:dyDescent="0.2">
      <c r="A429" s="97"/>
      <c r="B429" s="70"/>
      <c r="C429" s="71"/>
      <c r="D429" s="71"/>
      <c r="E429" s="71"/>
      <c r="F429" s="330"/>
    </row>
    <row r="430" spans="1:6" ht="15.95" customHeight="1" x14ac:dyDescent="0.2">
      <c r="A430" s="84"/>
      <c r="B430" s="5" t="s">
        <v>133</v>
      </c>
      <c r="C430" s="4"/>
      <c r="D430" s="4"/>
      <c r="E430" s="6"/>
      <c r="F430" s="290"/>
    </row>
    <row r="431" spans="1:6" ht="15.95" customHeight="1" x14ac:dyDescent="0.2">
      <c r="A431" s="84"/>
      <c r="B431" s="7"/>
      <c r="C431" s="8"/>
      <c r="D431" s="4"/>
      <c r="E431" s="6"/>
      <c r="F431" s="290"/>
    </row>
    <row r="432" spans="1:6" ht="15.95" customHeight="1" x14ac:dyDescent="0.2">
      <c r="A432" s="106" t="s">
        <v>28</v>
      </c>
      <c r="B432" s="47" t="s">
        <v>75</v>
      </c>
      <c r="C432" s="48">
        <v>2</v>
      </c>
      <c r="D432" s="47" t="s">
        <v>76</v>
      </c>
      <c r="E432" s="46"/>
      <c r="F432" s="290"/>
    </row>
    <row r="433" spans="1:254" ht="15.95" customHeight="1" x14ac:dyDescent="0.2">
      <c r="A433" s="107"/>
      <c r="B433" s="47"/>
      <c r="C433" s="48"/>
      <c r="D433" s="48"/>
      <c r="E433" s="46"/>
      <c r="F433" s="290"/>
    </row>
    <row r="434" spans="1:254" ht="15" x14ac:dyDescent="0.2">
      <c r="A434" s="106" t="s">
        <v>30</v>
      </c>
      <c r="B434" s="62" t="s">
        <v>122</v>
      </c>
      <c r="C434" s="48">
        <f>ROUND((6*5.4+3*1.2),0)</f>
        <v>36</v>
      </c>
      <c r="D434" s="47" t="s">
        <v>31</v>
      </c>
      <c r="E434" s="46"/>
      <c r="F434" s="290"/>
    </row>
    <row r="435" spans="1:254" ht="15.95" customHeight="1" x14ac:dyDescent="0.2">
      <c r="A435" s="107"/>
      <c r="B435" s="48"/>
      <c r="C435" s="48"/>
      <c r="D435" s="48"/>
      <c r="E435" s="46"/>
      <c r="F435" s="290"/>
    </row>
    <row r="436" spans="1:254" ht="15.95" customHeight="1" x14ac:dyDescent="0.2">
      <c r="A436" s="106" t="s">
        <v>32</v>
      </c>
      <c r="B436" s="47" t="s">
        <v>908</v>
      </c>
      <c r="C436" s="48">
        <v>1</v>
      </c>
      <c r="D436" s="47" t="s">
        <v>62</v>
      </c>
      <c r="E436" s="46"/>
      <c r="F436" s="290"/>
    </row>
    <row r="437" spans="1:254" ht="15.95" customHeight="1" x14ac:dyDescent="0.2">
      <c r="A437" s="107"/>
      <c r="B437" s="48"/>
      <c r="C437" s="48"/>
      <c r="D437" s="48"/>
      <c r="E437" s="46"/>
      <c r="F437" s="290"/>
    </row>
    <row r="438" spans="1:254" ht="15.95" customHeight="1" x14ac:dyDescent="0.2">
      <c r="A438" s="107" t="s">
        <v>33</v>
      </c>
      <c r="B438" s="47" t="s">
        <v>909</v>
      </c>
      <c r="C438" s="48">
        <v>1</v>
      </c>
      <c r="D438" s="48" t="s">
        <v>62</v>
      </c>
      <c r="E438" s="46"/>
      <c r="F438" s="290"/>
    </row>
    <row r="439" spans="1:254" ht="15.95" customHeight="1" x14ac:dyDescent="0.2">
      <c r="A439" s="84"/>
      <c r="B439" s="4"/>
      <c r="C439" s="4"/>
      <c r="D439" s="4"/>
      <c r="E439" s="6"/>
      <c r="F439" s="290"/>
    </row>
    <row r="440" spans="1:254" ht="15.95" customHeight="1" x14ac:dyDescent="0.2">
      <c r="A440" s="88"/>
      <c r="B440" s="69" t="s">
        <v>167</v>
      </c>
      <c r="C440" s="4"/>
      <c r="D440" s="9"/>
      <c r="E440" s="6"/>
      <c r="F440" s="290"/>
    </row>
    <row r="441" spans="1:254" ht="15.95" customHeight="1" x14ac:dyDescent="0.2">
      <c r="A441" s="106" t="s">
        <v>34</v>
      </c>
      <c r="B441" s="47" t="s">
        <v>168</v>
      </c>
      <c r="C441" s="48">
        <v>1</v>
      </c>
      <c r="D441" s="47" t="s">
        <v>62</v>
      </c>
      <c r="E441" s="46"/>
      <c r="F441" s="291"/>
    </row>
    <row r="442" spans="1:254" ht="15.95" customHeight="1" x14ac:dyDescent="0.2">
      <c r="A442" s="84"/>
      <c r="B442" s="4"/>
      <c r="C442" s="4"/>
      <c r="D442" s="4"/>
      <c r="E442" s="6"/>
      <c r="F442" s="290"/>
    </row>
    <row r="443" spans="1:254" ht="15.95" customHeight="1" x14ac:dyDescent="0.2">
      <c r="A443" s="88"/>
      <c r="B443" s="69" t="s">
        <v>165</v>
      </c>
      <c r="C443" s="4"/>
      <c r="D443" s="9"/>
      <c r="E443" s="6"/>
      <c r="F443" s="290"/>
    </row>
    <row r="444" spans="1:254" ht="15.95" customHeight="1" x14ac:dyDescent="0.2">
      <c r="A444" s="88" t="s">
        <v>35</v>
      </c>
      <c r="B444" s="47" t="s">
        <v>169</v>
      </c>
      <c r="C444" s="4">
        <v>1</v>
      </c>
      <c r="D444" s="42" t="s">
        <v>62</v>
      </c>
      <c r="E444" s="46"/>
      <c r="F444" s="291"/>
    </row>
    <row r="445" spans="1:254" ht="15.95" customHeight="1" x14ac:dyDescent="0.2">
      <c r="A445" s="84"/>
      <c r="B445" s="9"/>
      <c r="C445" s="4"/>
      <c r="D445" s="9"/>
      <c r="E445" s="46"/>
      <c r="F445" s="290"/>
    </row>
    <row r="446" spans="1:254" ht="15.95" customHeight="1" x14ac:dyDescent="0.2">
      <c r="A446" s="84"/>
      <c r="B446" s="64" t="s">
        <v>166</v>
      </c>
      <c r="C446" s="4"/>
      <c r="D446" s="4"/>
      <c r="E446" s="6"/>
      <c r="F446" s="290"/>
    </row>
    <row r="447" spans="1:254" ht="15.95" customHeight="1" x14ac:dyDescent="0.2">
      <c r="A447" s="88" t="s">
        <v>47</v>
      </c>
      <c r="B447" s="47" t="s">
        <v>170</v>
      </c>
      <c r="C447" s="48">
        <v>1</v>
      </c>
      <c r="D447" s="47" t="s">
        <v>62</v>
      </c>
      <c r="E447" s="46"/>
      <c r="F447" s="291"/>
      <c r="IB447"/>
      <c r="IC447"/>
      <c r="ID447"/>
      <c r="IE447"/>
      <c r="IF447"/>
      <c r="IG447"/>
      <c r="IH447"/>
      <c r="II447"/>
      <c r="IJ447"/>
      <c r="IK447"/>
      <c r="IL447"/>
      <c r="IM447"/>
      <c r="IN447"/>
      <c r="IO447"/>
      <c r="IP447"/>
      <c r="IQ447"/>
      <c r="IR447"/>
      <c r="IS447"/>
      <c r="IT447"/>
    </row>
    <row r="448" spans="1:254" ht="15.95" customHeight="1" x14ac:dyDescent="0.2">
      <c r="A448" s="88"/>
      <c r="B448" s="47"/>
      <c r="C448" s="48"/>
      <c r="D448" s="47"/>
      <c r="E448" s="46"/>
      <c r="F448" s="291"/>
      <c r="IB448"/>
      <c r="IC448"/>
      <c r="ID448"/>
      <c r="IE448"/>
      <c r="IF448"/>
      <c r="IG448"/>
      <c r="IH448"/>
      <c r="II448"/>
      <c r="IJ448"/>
      <c r="IK448"/>
      <c r="IL448"/>
      <c r="IM448"/>
      <c r="IN448"/>
      <c r="IO448"/>
      <c r="IP448"/>
      <c r="IQ448"/>
      <c r="IR448"/>
      <c r="IS448"/>
      <c r="IT448"/>
    </row>
    <row r="449" spans="1:254" ht="15.95" customHeight="1" x14ac:dyDescent="0.2">
      <c r="A449" s="84"/>
      <c r="B449" s="64" t="s">
        <v>171</v>
      </c>
      <c r="C449" s="4"/>
      <c r="D449" s="4"/>
      <c r="E449" s="6"/>
      <c r="F449" s="290"/>
    </row>
    <row r="450" spans="1:254" ht="15.95" customHeight="1" x14ac:dyDescent="0.2">
      <c r="A450" s="88" t="s">
        <v>36</v>
      </c>
      <c r="B450" s="47" t="s">
        <v>172</v>
      </c>
      <c r="C450" s="48">
        <v>1</v>
      </c>
      <c r="D450" s="47" t="s">
        <v>62</v>
      </c>
      <c r="E450" s="46"/>
      <c r="F450" s="291"/>
      <c r="IB450"/>
      <c r="IC450"/>
      <c r="ID450"/>
      <c r="IE450"/>
      <c r="IF450"/>
      <c r="IG450"/>
      <c r="IH450"/>
      <c r="II450"/>
      <c r="IJ450"/>
      <c r="IK450"/>
      <c r="IL450"/>
      <c r="IM450"/>
      <c r="IN450"/>
      <c r="IO450"/>
      <c r="IP450"/>
      <c r="IQ450"/>
      <c r="IR450"/>
      <c r="IS450"/>
      <c r="IT450"/>
    </row>
    <row r="451" spans="1:254" ht="15.95" customHeight="1" x14ac:dyDescent="0.2">
      <c r="A451" s="344"/>
      <c r="B451" s="39"/>
      <c r="C451" s="39"/>
      <c r="D451" s="39"/>
      <c r="E451" s="40"/>
      <c r="F451" s="293"/>
    </row>
    <row r="452" spans="1:254" ht="15.95" customHeight="1" x14ac:dyDescent="0.2">
      <c r="A452" s="344"/>
      <c r="B452" s="140" t="s">
        <v>888</v>
      </c>
      <c r="C452" s="39"/>
      <c r="D452" s="39"/>
      <c r="E452" s="40"/>
      <c r="F452" s="293"/>
    </row>
    <row r="453" spans="1:254" ht="15.95" customHeight="1" x14ac:dyDescent="0.2">
      <c r="A453" s="344" t="s">
        <v>37</v>
      </c>
      <c r="B453" s="39" t="s">
        <v>522</v>
      </c>
      <c r="C453" s="39">
        <v>1</v>
      </c>
      <c r="D453" s="39" t="s">
        <v>62</v>
      </c>
      <c r="E453" s="40"/>
      <c r="F453" s="293"/>
    </row>
    <row r="454" spans="1:254" ht="15.95" customHeight="1" x14ac:dyDescent="0.2">
      <c r="A454" s="344"/>
      <c r="B454" s="39"/>
      <c r="C454" s="39"/>
      <c r="D454" s="39"/>
      <c r="E454" s="40"/>
      <c r="F454" s="293"/>
    </row>
    <row r="455" spans="1:254" ht="15.95" customHeight="1" x14ac:dyDescent="0.2">
      <c r="A455" s="344" t="s">
        <v>38</v>
      </c>
      <c r="B455" s="39" t="s">
        <v>910</v>
      </c>
      <c r="C455" s="39">
        <v>1</v>
      </c>
      <c r="D455" s="39" t="s">
        <v>62</v>
      </c>
      <c r="E455" s="40"/>
      <c r="F455" s="293"/>
    </row>
    <row r="456" spans="1:254" ht="15.95" customHeight="1" x14ac:dyDescent="0.2">
      <c r="A456" s="344"/>
      <c r="B456" s="39"/>
      <c r="C456" s="39"/>
      <c r="D456" s="39"/>
      <c r="E456" s="40"/>
      <c r="F456" s="293"/>
    </row>
    <row r="457" spans="1:254" ht="15.95" customHeight="1" x14ac:dyDescent="0.2">
      <c r="A457" s="344" t="s">
        <v>39</v>
      </c>
      <c r="B457" s="39" t="s">
        <v>911</v>
      </c>
      <c r="C457" s="39">
        <v>1</v>
      </c>
      <c r="D457" s="39" t="s">
        <v>62</v>
      </c>
      <c r="E457" s="40"/>
      <c r="F457" s="293"/>
    </row>
    <row r="458" spans="1:254" ht="15.95" customHeight="1" x14ac:dyDescent="0.2">
      <c r="A458" s="344"/>
      <c r="B458" s="39"/>
      <c r="C458" s="39"/>
      <c r="D458" s="39"/>
      <c r="E458" s="40"/>
      <c r="F458" s="293"/>
    </row>
    <row r="459" spans="1:254" ht="15.95" customHeight="1" x14ac:dyDescent="0.2">
      <c r="A459" s="344" t="s">
        <v>48</v>
      </c>
      <c r="B459" s="39" t="s">
        <v>524</v>
      </c>
      <c r="C459" s="39">
        <v>1</v>
      </c>
      <c r="D459" s="39" t="s">
        <v>62</v>
      </c>
      <c r="E459" s="40"/>
      <c r="F459" s="293"/>
    </row>
    <row r="460" spans="1:254" ht="15.95" customHeight="1" x14ac:dyDescent="0.2">
      <c r="A460" s="344"/>
      <c r="B460" s="39"/>
      <c r="C460" s="39"/>
      <c r="D460" s="39"/>
      <c r="E460" s="40"/>
      <c r="F460" s="293"/>
    </row>
    <row r="461" spans="1:254" ht="15.95" customHeight="1" x14ac:dyDescent="0.2">
      <c r="A461" s="344" t="s">
        <v>49</v>
      </c>
      <c r="B461" s="39" t="s">
        <v>523</v>
      </c>
      <c r="C461" s="39">
        <v>1</v>
      </c>
      <c r="D461" s="39" t="s">
        <v>62</v>
      </c>
      <c r="E461" s="40"/>
      <c r="F461" s="293"/>
    </row>
    <row r="462" spans="1:254" ht="15.95" customHeight="1" x14ac:dyDescent="0.2">
      <c r="A462" s="344"/>
      <c r="B462" s="39"/>
      <c r="C462" s="39"/>
      <c r="D462" s="39"/>
      <c r="E462" s="40"/>
      <c r="F462" s="293"/>
    </row>
    <row r="463" spans="1:254" ht="15.95" customHeight="1" x14ac:dyDescent="0.2">
      <c r="A463" s="344" t="s">
        <v>51</v>
      </c>
      <c r="B463" s="39" t="s">
        <v>526</v>
      </c>
      <c r="C463" s="39">
        <v>1</v>
      </c>
      <c r="D463" s="39" t="s">
        <v>62</v>
      </c>
      <c r="E463" s="40"/>
      <c r="F463" s="293"/>
    </row>
    <row r="464" spans="1:254" ht="15.95" customHeight="1" x14ac:dyDescent="0.2">
      <c r="A464" s="344"/>
      <c r="B464" s="39"/>
      <c r="C464" s="39"/>
      <c r="D464" s="39"/>
      <c r="E464" s="40"/>
      <c r="F464" s="293"/>
    </row>
    <row r="465" spans="1:6" ht="15.95" customHeight="1" x14ac:dyDescent="0.2">
      <c r="A465" s="344" t="s">
        <v>50</v>
      </c>
      <c r="B465" s="39" t="s">
        <v>527</v>
      </c>
      <c r="C465" s="39">
        <v>1</v>
      </c>
      <c r="D465" s="39" t="s">
        <v>62</v>
      </c>
      <c r="E465" s="40"/>
      <c r="F465" s="293"/>
    </row>
    <row r="466" spans="1:6" ht="15.95" customHeight="1" x14ac:dyDescent="0.2">
      <c r="A466" s="344"/>
      <c r="B466" s="39"/>
      <c r="C466" s="39"/>
      <c r="D466" s="39"/>
      <c r="E466" s="40"/>
      <c r="F466" s="293"/>
    </row>
    <row r="467" spans="1:6" ht="15.95" customHeight="1" x14ac:dyDescent="0.2">
      <c r="A467" s="344" t="s">
        <v>137</v>
      </c>
      <c r="B467" s="39" t="s">
        <v>528</v>
      </c>
      <c r="C467" s="39">
        <v>1</v>
      </c>
      <c r="D467" s="39" t="s">
        <v>62</v>
      </c>
      <c r="E467" s="40"/>
      <c r="F467" s="293"/>
    </row>
    <row r="468" spans="1:6" ht="15.95" customHeight="1" x14ac:dyDescent="0.2">
      <c r="A468" s="344"/>
      <c r="B468" s="39"/>
      <c r="C468" s="39"/>
      <c r="D468" s="39"/>
      <c r="E468" s="40"/>
      <c r="F468" s="293"/>
    </row>
    <row r="469" spans="1:6" ht="15.95" customHeight="1" x14ac:dyDescent="0.2">
      <c r="A469" s="344" t="s">
        <v>271</v>
      </c>
      <c r="B469" s="39" t="s">
        <v>529</v>
      </c>
      <c r="C469" s="39">
        <v>1</v>
      </c>
      <c r="D469" s="39" t="s">
        <v>62</v>
      </c>
      <c r="E469" s="40"/>
      <c r="F469" s="293"/>
    </row>
    <row r="470" spans="1:6" ht="15.95" customHeight="1" x14ac:dyDescent="0.2">
      <c r="A470" s="344"/>
      <c r="B470" s="39"/>
      <c r="C470" s="39"/>
      <c r="D470" s="39"/>
      <c r="E470" s="40"/>
      <c r="F470" s="293"/>
    </row>
    <row r="471" spans="1:6" ht="15.95" customHeight="1" x14ac:dyDescent="0.2">
      <c r="A471" s="344" t="s">
        <v>272</v>
      </c>
      <c r="B471" s="39" t="s">
        <v>530</v>
      </c>
      <c r="C471" s="39">
        <v>1</v>
      </c>
      <c r="D471" s="39" t="s">
        <v>62</v>
      </c>
      <c r="E471" s="40"/>
      <c r="F471" s="293"/>
    </row>
    <row r="472" spans="1:6" ht="15.95" customHeight="1" x14ac:dyDescent="0.2">
      <c r="A472" s="344"/>
      <c r="B472" s="39"/>
      <c r="C472" s="39"/>
      <c r="D472" s="39"/>
      <c r="E472" s="40"/>
      <c r="F472" s="293"/>
    </row>
    <row r="473" spans="1:6" ht="15.95" customHeight="1" x14ac:dyDescent="0.2">
      <c r="A473" s="344" t="s">
        <v>175</v>
      </c>
      <c r="B473" s="39" t="s">
        <v>535</v>
      </c>
      <c r="C473" s="39">
        <v>1</v>
      </c>
      <c r="D473" s="39" t="s">
        <v>62</v>
      </c>
      <c r="E473" s="40"/>
      <c r="F473" s="293"/>
    </row>
    <row r="474" spans="1:6" ht="15.95" customHeight="1" x14ac:dyDescent="0.2">
      <c r="A474" s="344"/>
      <c r="B474" s="39"/>
      <c r="C474" s="39"/>
      <c r="D474" s="39"/>
      <c r="E474" s="40"/>
      <c r="F474" s="293"/>
    </row>
    <row r="475" spans="1:6" ht="15.95" customHeight="1" x14ac:dyDescent="0.2">
      <c r="A475" s="344"/>
      <c r="B475" s="140" t="s">
        <v>536</v>
      </c>
      <c r="C475" s="39"/>
      <c r="D475" s="39"/>
      <c r="E475" s="40"/>
      <c r="F475" s="293"/>
    </row>
    <row r="476" spans="1:6" ht="15.95" customHeight="1" x14ac:dyDescent="0.2">
      <c r="A476" s="344" t="s">
        <v>278</v>
      </c>
      <c r="B476" s="39" t="s">
        <v>537</v>
      </c>
      <c r="C476" s="39">
        <v>1</v>
      </c>
      <c r="D476" s="39" t="s">
        <v>62</v>
      </c>
      <c r="E476" s="40"/>
      <c r="F476" s="293"/>
    </row>
    <row r="477" spans="1:6" ht="15.95" customHeight="1" x14ac:dyDescent="0.2">
      <c r="A477" s="344"/>
      <c r="B477" s="39"/>
      <c r="C477" s="39"/>
      <c r="D477" s="39"/>
      <c r="E477" s="40"/>
      <c r="F477" s="293"/>
    </row>
    <row r="478" spans="1:6" ht="15.95" customHeight="1" x14ac:dyDescent="0.2">
      <c r="A478" s="344" t="s">
        <v>279</v>
      </c>
      <c r="B478" s="39" t="s">
        <v>542</v>
      </c>
      <c r="C478" s="39">
        <v>1</v>
      </c>
      <c r="D478" s="39" t="s">
        <v>62</v>
      </c>
      <c r="E478" s="40"/>
      <c r="F478" s="293"/>
    </row>
    <row r="479" spans="1:6" ht="15.95" customHeight="1" x14ac:dyDescent="0.2">
      <c r="A479" s="344"/>
      <c r="B479" s="39"/>
      <c r="C479" s="39"/>
      <c r="D479" s="39"/>
      <c r="E479" s="40"/>
      <c r="F479" s="293"/>
    </row>
    <row r="480" spans="1:6" ht="15.95" customHeight="1" x14ac:dyDescent="0.2">
      <c r="A480" s="344" t="s">
        <v>287</v>
      </c>
      <c r="B480" s="39" t="s">
        <v>544</v>
      </c>
      <c r="C480" s="39">
        <v>1</v>
      </c>
      <c r="D480" s="39" t="s">
        <v>62</v>
      </c>
      <c r="E480" s="40"/>
      <c r="F480" s="293"/>
    </row>
    <row r="481" spans="1:6" ht="15.95" customHeight="1" x14ac:dyDescent="0.2">
      <c r="A481" s="344"/>
      <c r="B481" s="39"/>
      <c r="C481" s="39"/>
      <c r="D481" s="39"/>
      <c r="E481" s="40"/>
      <c r="F481" s="293"/>
    </row>
    <row r="482" spans="1:6" ht="15.95" customHeight="1" x14ac:dyDescent="0.2">
      <c r="A482" s="344" t="s">
        <v>288</v>
      </c>
      <c r="B482" s="39" t="s">
        <v>912</v>
      </c>
      <c r="C482" s="39">
        <v>1</v>
      </c>
      <c r="D482" s="39" t="s">
        <v>62</v>
      </c>
      <c r="E482" s="40"/>
      <c r="F482" s="293"/>
    </row>
    <row r="483" spans="1:6" ht="15.95" customHeight="1" x14ac:dyDescent="0.2">
      <c r="A483" s="340"/>
      <c r="B483" s="341" t="s">
        <v>701</v>
      </c>
      <c r="C483" s="342">
        <f>C423+1</f>
        <v>8</v>
      </c>
      <c r="D483" s="341"/>
      <c r="E483" s="343" t="s">
        <v>730</v>
      </c>
      <c r="F483" s="76"/>
    </row>
    <row r="484" spans="1:6" ht="29.25" customHeight="1" x14ac:dyDescent="0.35">
      <c r="A484" s="78" t="str">
        <f>$A$1</f>
        <v>The Almonry, High Street, Battle</v>
      </c>
      <c r="B484" s="68"/>
      <c r="C484" s="68"/>
      <c r="D484" s="68"/>
      <c r="E484" s="68"/>
      <c r="F484" s="184"/>
    </row>
    <row r="485" spans="1:6" ht="29.25" customHeight="1" x14ac:dyDescent="0.35">
      <c r="A485" s="79" t="str">
        <f>$A$2</f>
        <v>Tender Pricing Schedule</v>
      </c>
      <c r="B485" s="58"/>
      <c r="C485" s="58"/>
      <c r="D485" s="58"/>
      <c r="E485" s="58"/>
      <c r="F485" s="185"/>
    </row>
    <row r="486" spans="1:6" ht="9.75" customHeight="1" x14ac:dyDescent="0.25">
      <c r="A486" s="80"/>
      <c r="B486" s="22"/>
      <c r="C486" s="22"/>
      <c r="D486" s="22"/>
      <c r="E486" s="22"/>
      <c r="F486" s="186"/>
    </row>
    <row r="487" spans="1:6" ht="16.5" customHeight="1" x14ac:dyDescent="0.25">
      <c r="A487" s="81" t="s">
        <v>63</v>
      </c>
      <c r="B487" s="24"/>
      <c r="C487" s="24"/>
      <c r="D487" s="24"/>
      <c r="E487" s="24"/>
      <c r="F487" s="187"/>
    </row>
    <row r="488" spans="1:6" ht="15" customHeight="1" x14ac:dyDescent="0.2">
      <c r="A488" s="334" t="s">
        <v>1</v>
      </c>
      <c r="B488" s="335" t="s">
        <v>23</v>
      </c>
      <c r="C488" s="336" t="s">
        <v>24</v>
      </c>
      <c r="D488" s="336" t="s">
        <v>25</v>
      </c>
      <c r="E488" s="336" t="s">
        <v>26</v>
      </c>
      <c r="F488" s="337"/>
    </row>
    <row r="489" spans="1:6" ht="15.95" customHeight="1" x14ac:dyDescent="0.2">
      <c r="A489" s="326"/>
      <c r="B489" s="391"/>
      <c r="C489" s="391"/>
      <c r="D489" s="391"/>
      <c r="E489" s="392"/>
      <c r="F489" s="393"/>
    </row>
    <row r="490" spans="1:6" ht="15.95" customHeight="1" x14ac:dyDescent="0.2">
      <c r="A490" s="344" t="s">
        <v>28</v>
      </c>
      <c r="B490" s="39" t="s">
        <v>546</v>
      </c>
      <c r="C490" s="39">
        <v>1</v>
      </c>
      <c r="D490" s="39" t="s">
        <v>62</v>
      </c>
      <c r="E490" s="40"/>
      <c r="F490" s="293"/>
    </row>
    <row r="491" spans="1:6" ht="15.95" customHeight="1" x14ac:dyDescent="0.2">
      <c r="A491" s="344"/>
      <c r="B491" s="39"/>
      <c r="C491" s="39"/>
      <c r="D491" s="39"/>
      <c r="E491" s="40"/>
      <c r="F491" s="293"/>
    </row>
    <row r="492" spans="1:6" ht="15.95" customHeight="1" x14ac:dyDescent="0.2">
      <c r="A492" s="344"/>
      <c r="B492" s="140" t="s">
        <v>553</v>
      </c>
      <c r="C492" s="39"/>
      <c r="D492" s="39"/>
      <c r="E492" s="40"/>
      <c r="F492" s="293"/>
    </row>
    <row r="493" spans="1:6" ht="15.95" customHeight="1" x14ac:dyDescent="0.2">
      <c r="A493" s="344" t="s">
        <v>30</v>
      </c>
      <c r="B493" s="39" t="s">
        <v>913</v>
      </c>
      <c r="C493" s="39">
        <v>1</v>
      </c>
      <c r="D493" s="39" t="s">
        <v>62</v>
      </c>
      <c r="E493" s="40"/>
      <c r="F493" s="293"/>
    </row>
    <row r="494" spans="1:6" ht="15.95" customHeight="1" x14ac:dyDescent="0.2">
      <c r="A494" s="344"/>
      <c r="B494" s="39"/>
      <c r="C494" s="39"/>
      <c r="D494" s="39"/>
      <c r="E494" s="40"/>
      <c r="F494" s="293"/>
    </row>
    <row r="495" spans="1:6" ht="15.95" customHeight="1" x14ac:dyDescent="0.2">
      <c r="A495" s="344"/>
      <c r="B495" s="140" t="s">
        <v>567</v>
      </c>
      <c r="C495" s="39"/>
      <c r="D495" s="39"/>
      <c r="E495" s="40"/>
      <c r="F495" s="293"/>
    </row>
    <row r="496" spans="1:6" ht="15.95" customHeight="1" x14ac:dyDescent="0.2">
      <c r="A496" s="344" t="s">
        <v>32</v>
      </c>
      <c r="B496" s="39" t="s">
        <v>572</v>
      </c>
      <c r="C496" s="39">
        <v>1</v>
      </c>
      <c r="D496" s="39" t="s">
        <v>62</v>
      </c>
      <c r="E496" s="40"/>
      <c r="F496" s="293"/>
    </row>
    <row r="497" spans="1:6" ht="15.95" customHeight="1" x14ac:dyDescent="0.2">
      <c r="A497" s="344"/>
      <c r="B497" s="39"/>
      <c r="C497" s="39"/>
      <c r="D497" s="39"/>
      <c r="E497" s="40"/>
      <c r="F497" s="293"/>
    </row>
    <row r="498" spans="1:6" ht="15.95" customHeight="1" x14ac:dyDescent="0.2">
      <c r="A498" s="344" t="s">
        <v>33</v>
      </c>
      <c r="B498" s="39" t="s">
        <v>573</v>
      </c>
      <c r="C498" s="39">
        <v>1</v>
      </c>
      <c r="D498" s="39" t="s">
        <v>62</v>
      </c>
      <c r="E498" s="40"/>
      <c r="F498" s="293"/>
    </row>
    <row r="499" spans="1:6" ht="15.95" customHeight="1" x14ac:dyDescent="0.2">
      <c r="A499" s="344"/>
      <c r="B499" s="39"/>
      <c r="C499" s="39"/>
      <c r="D499" s="39"/>
      <c r="E499" s="40"/>
      <c r="F499" s="293"/>
    </row>
    <row r="500" spans="1:6" ht="15.95" customHeight="1" x14ac:dyDescent="0.2">
      <c r="A500" s="344" t="s">
        <v>34</v>
      </c>
      <c r="B500" s="39" t="s">
        <v>576</v>
      </c>
      <c r="C500" s="39">
        <v>1</v>
      </c>
      <c r="D500" s="39" t="s">
        <v>62</v>
      </c>
      <c r="E500" s="40"/>
      <c r="F500" s="293"/>
    </row>
    <row r="501" spans="1:6" ht="15.95" customHeight="1" x14ac:dyDescent="0.2">
      <c r="A501" s="344"/>
      <c r="B501" s="39"/>
      <c r="C501" s="39"/>
      <c r="D501" s="39"/>
      <c r="E501" s="40"/>
      <c r="F501" s="293"/>
    </row>
    <row r="502" spans="1:6" ht="15.95" customHeight="1" x14ac:dyDescent="0.2">
      <c r="A502" s="344"/>
      <c r="B502" s="140" t="s">
        <v>395</v>
      </c>
      <c r="C502" s="39"/>
      <c r="D502" s="39"/>
      <c r="E502" s="40"/>
      <c r="F502" s="293"/>
    </row>
    <row r="503" spans="1:6" ht="15.95" customHeight="1" x14ac:dyDescent="0.2">
      <c r="A503" s="344" t="s">
        <v>35</v>
      </c>
      <c r="B503" s="39" t="s">
        <v>577</v>
      </c>
      <c r="C503" s="39">
        <v>1</v>
      </c>
      <c r="D503" s="39" t="s">
        <v>62</v>
      </c>
      <c r="E503" s="40"/>
      <c r="F503" s="293"/>
    </row>
    <row r="504" spans="1:6" ht="15.95" customHeight="1" x14ac:dyDescent="0.2">
      <c r="A504" s="344"/>
      <c r="B504" s="39"/>
      <c r="C504" s="39"/>
      <c r="D504" s="39"/>
      <c r="E504" s="40"/>
      <c r="F504" s="293"/>
    </row>
    <row r="505" spans="1:6" ht="15.95" customHeight="1" x14ac:dyDescent="0.2">
      <c r="A505" s="344" t="s">
        <v>47</v>
      </c>
      <c r="B505" s="39" t="s">
        <v>914</v>
      </c>
      <c r="C505" s="39">
        <v>6</v>
      </c>
      <c r="D505" s="39" t="s">
        <v>31</v>
      </c>
      <c r="E505" s="40"/>
      <c r="F505" s="293"/>
    </row>
    <row r="506" spans="1:6" ht="15.95" customHeight="1" x14ac:dyDescent="0.2">
      <c r="A506" s="344"/>
      <c r="B506" s="39"/>
      <c r="C506" s="39"/>
      <c r="D506" s="39"/>
      <c r="E506" s="40"/>
      <c r="F506" s="293"/>
    </row>
    <row r="507" spans="1:6" ht="15.95" customHeight="1" x14ac:dyDescent="0.2">
      <c r="A507" s="344"/>
      <c r="B507" s="140" t="s">
        <v>580</v>
      </c>
      <c r="C507" s="39"/>
      <c r="D507" s="39"/>
      <c r="E507" s="40"/>
      <c r="F507" s="293"/>
    </row>
    <row r="508" spans="1:6" ht="15.95" customHeight="1" x14ac:dyDescent="0.2">
      <c r="A508" s="344" t="s">
        <v>36</v>
      </c>
      <c r="B508" s="39" t="s">
        <v>582</v>
      </c>
      <c r="C508" s="39">
        <v>1</v>
      </c>
      <c r="D508" s="39" t="s">
        <v>62</v>
      </c>
      <c r="E508" s="40"/>
      <c r="F508" s="293"/>
    </row>
    <row r="509" spans="1:6" ht="15.95" customHeight="1" x14ac:dyDescent="0.2">
      <c r="A509" s="344"/>
      <c r="B509" s="39"/>
      <c r="C509" s="39"/>
      <c r="D509" s="39"/>
      <c r="E509" s="40"/>
      <c r="F509" s="293"/>
    </row>
    <row r="510" spans="1:6" ht="15.95" customHeight="1" x14ac:dyDescent="0.2">
      <c r="A510" s="344"/>
      <c r="B510" s="140" t="s">
        <v>583</v>
      </c>
      <c r="C510" s="39"/>
      <c r="D510" s="39"/>
      <c r="E510" s="40"/>
      <c r="F510" s="293"/>
    </row>
    <row r="511" spans="1:6" ht="15.95" customHeight="1" x14ac:dyDescent="0.2">
      <c r="A511" s="344" t="s">
        <v>37</v>
      </c>
      <c r="B511" s="39" t="s">
        <v>584</v>
      </c>
      <c r="C511" s="39">
        <v>1</v>
      </c>
      <c r="D511" s="39" t="s">
        <v>62</v>
      </c>
      <c r="E511" s="40"/>
      <c r="F511" s="293"/>
    </row>
    <row r="512" spans="1:6" ht="15.95" customHeight="1" x14ac:dyDescent="0.2">
      <c r="A512" s="344"/>
      <c r="B512" s="39"/>
      <c r="C512" s="39"/>
      <c r="D512" s="39"/>
      <c r="E512" s="40"/>
      <c r="F512" s="293"/>
    </row>
    <row r="513" spans="1:6" ht="15.95" customHeight="1" x14ac:dyDescent="0.2">
      <c r="A513" s="344" t="s">
        <v>38</v>
      </c>
      <c r="B513" s="39" t="s">
        <v>593</v>
      </c>
      <c r="C513" s="39">
        <v>1</v>
      </c>
      <c r="D513" s="39" t="s">
        <v>62</v>
      </c>
      <c r="E513" s="40"/>
      <c r="F513" s="293"/>
    </row>
    <row r="514" spans="1:6" ht="15.95" customHeight="1" x14ac:dyDescent="0.2">
      <c r="A514" s="344"/>
      <c r="B514" s="39"/>
      <c r="C514" s="39"/>
      <c r="D514" s="39"/>
      <c r="E514" s="40"/>
      <c r="F514" s="293"/>
    </row>
    <row r="515" spans="1:6" ht="15.95" customHeight="1" x14ac:dyDescent="0.2">
      <c r="A515" s="344"/>
      <c r="B515" s="140" t="s">
        <v>586</v>
      </c>
      <c r="C515" s="39"/>
      <c r="D515" s="39"/>
      <c r="E515" s="40"/>
      <c r="F515" s="293"/>
    </row>
    <row r="516" spans="1:6" ht="15.95" customHeight="1" x14ac:dyDescent="0.2">
      <c r="A516" s="344" t="s">
        <v>39</v>
      </c>
      <c r="B516" s="39" t="s">
        <v>587</v>
      </c>
      <c r="C516" s="39">
        <v>1</v>
      </c>
      <c r="D516" s="39" t="s">
        <v>62</v>
      </c>
      <c r="E516" s="40"/>
      <c r="F516" s="293"/>
    </row>
    <row r="517" spans="1:6" ht="15.95" customHeight="1" x14ac:dyDescent="0.2">
      <c r="A517" s="344"/>
      <c r="B517" s="39"/>
      <c r="C517" s="39"/>
      <c r="D517" s="39"/>
      <c r="E517" s="40"/>
      <c r="F517" s="293"/>
    </row>
    <row r="518" spans="1:6" ht="15.95" customHeight="1" x14ac:dyDescent="0.2">
      <c r="A518" s="344" t="s">
        <v>48</v>
      </c>
      <c r="B518" s="39" t="s">
        <v>589</v>
      </c>
      <c r="C518" s="39">
        <v>1</v>
      </c>
      <c r="D518" s="39" t="s">
        <v>62</v>
      </c>
      <c r="E518" s="40"/>
      <c r="F518" s="293"/>
    </row>
    <row r="519" spans="1:6" ht="15.95" customHeight="1" x14ac:dyDescent="0.2">
      <c r="A519" s="344"/>
      <c r="B519" s="39"/>
      <c r="C519" s="39"/>
      <c r="D519" s="39"/>
      <c r="E519" s="40"/>
      <c r="F519" s="293"/>
    </row>
    <row r="520" spans="1:6" ht="15.95" customHeight="1" x14ac:dyDescent="0.2">
      <c r="A520" s="344" t="s">
        <v>49</v>
      </c>
      <c r="B520" s="39" t="s">
        <v>590</v>
      </c>
      <c r="C520" s="39">
        <v>1</v>
      </c>
      <c r="D520" s="39" t="s">
        <v>62</v>
      </c>
      <c r="E520" s="40"/>
      <c r="F520" s="293"/>
    </row>
    <row r="521" spans="1:6" ht="15.95" customHeight="1" x14ac:dyDescent="0.2">
      <c r="A521" s="344"/>
      <c r="B521" s="39"/>
      <c r="C521" s="39"/>
      <c r="D521" s="39"/>
      <c r="E521" s="40"/>
      <c r="F521" s="293"/>
    </row>
    <row r="522" spans="1:6" ht="15.95" customHeight="1" x14ac:dyDescent="0.2">
      <c r="A522" s="344" t="s">
        <v>51</v>
      </c>
      <c r="B522" s="39" t="s">
        <v>915</v>
      </c>
      <c r="C522" s="39">
        <v>1</v>
      </c>
      <c r="D522" s="39" t="s">
        <v>62</v>
      </c>
      <c r="E522" s="40"/>
      <c r="F522" s="293"/>
    </row>
    <row r="523" spans="1:6" ht="15.95" customHeight="1" x14ac:dyDescent="0.2">
      <c r="A523" s="344"/>
      <c r="B523" s="39"/>
      <c r="C523" s="39"/>
      <c r="D523" s="39"/>
      <c r="E523" s="40"/>
      <c r="F523" s="293"/>
    </row>
    <row r="524" spans="1:6" ht="15.95" customHeight="1" x14ac:dyDescent="0.2">
      <c r="A524" s="344"/>
      <c r="B524" s="140" t="s">
        <v>617</v>
      </c>
      <c r="C524" s="39"/>
      <c r="D524" s="39"/>
      <c r="E524" s="40"/>
      <c r="F524" s="293"/>
    </row>
    <row r="525" spans="1:6" ht="15.95" customHeight="1" x14ac:dyDescent="0.2">
      <c r="A525" s="344" t="s">
        <v>50</v>
      </c>
      <c r="B525" s="39" t="s">
        <v>620</v>
      </c>
      <c r="C525" s="39">
        <v>5</v>
      </c>
      <c r="D525" s="39" t="s">
        <v>46</v>
      </c>
      <c r="E525" s="40"/>
      <c r="F525" s="293"/>
    </row>
    <row r="526" spans="1:6" ht="15.95" customHeight="1" x14ac:dyDescent="0.2">
      <c r="A526" s="344"/>
      <c r="B526" s="39"/>
      <c r="C526" s="39"/>
      <c r="D526" s="39"/>
      <c r="E526" s="40"/>
      <c r="F526" s="293"/>
    </row>
    <row r="527" spans="1:6" ht="15.95" customHeight="1" x14ac:dyDescent="0.2">
      <c r="A527" s="344"/>
      <c r="B527" s="39"/>
      <c r="C527" s="39"/>
      <c r="D527" s="39"/>
      <c r="E527" s="40"/>
      <c r="F527" s="293"/>
    </row>
    <row r="528" spans="1:6" ht="15.95" customHeight="1" x14ac:dyDescent="0.2">
      <c r="A528" s="344"/>
      <c r="B528" s="39"/>
      <c r="C528" s="39"/>
      <c r="D528" s="39"/>
      <c r="E528" s="40"/>
      <c r="F528" s="293"/>
    </row>
    <row r="529" spans="1:6" ht="15.95" customHeight="1" x14ac:dyDescent="0.2">
      <c r="A529" s="344"/>
      <c r="B529" s="39"/>
      <c r="C529" s="39"/>
      <c r="D529" s="39"/>
      <c r="E529" s="40"/>
      <c r="F529" s="293"/>
    </row>
    <row r="530" spans="1:6" ht="15.95" customHeight="1" x14ac:dyDescent="0.2">
      <c r="A530" s="344"/>
      <c r="B530" s="39"/>
      <c r="C530" s="39"/>
      <c r="D530" s="39"/>
      <c r="E530" s="40"/>
      <c r="F530" s="293"/>
    </row>
    <row r="531" spans="1:6" ht="15.95" customHeight="1" x14ac:dyDescent="0.2">
      <c r="A531" s="344"/>
      <c r="B531" s="39"/>
      <c r="C531" s="39"/>
      <c r="D531" s="39"/>
      <c r="E531" s="40"/>
      <c r="F531" s="293"/>
    </row>
    <row r="532" spans="1:6" ht="15.95" customHeight="1" x14ac:dyDescent="0.2">
      <c r="A532" s="344"/>
      <c r="B532" s="39"/>
      <c r="C532" s="39"/>
      <c r="D532" s="39"/>
      <c r="E532" s="40"/>
      <c r="F532" s="293"/>
    </row>
    <row r="533" spans="1:6" ht="15.95" customHeight="1" x14ac:dyDescent="0.2">
      <c r="A533" s="344"/>
      <c r="B533" s="39"/>
      <c r="C533" s="39"/>
      <c r="D533" s="39"/>
      <c r="E533" s="40"/>
      <c r="F533" s="293"/>
    </row>
    <row r="534" spans="1:6" ht="15.95" customHeight="1" x14ac:dyDescent="0.2">
      <c r="A534" s="344"/>
      <c r="B534" s="39"/>
      <c r="C534" s="39"/>
      <c r="D534" s="39"/>
      <c r="E534" s="40"/>
      <c r="F534" s="293"/>
    </row>
    <row r="535" spans="1:6" ht="15.95" customHeight="1" x14ac:dyDescent="0.2">
      <c r="A535" s="344"/>
      <c r="B535" s="39"/>
      <c r="C535" s="39"/>
      <c r="D535" s="39"/>
      <c r="E535" s="40"/>
      <c r="F535" s="293"/>
    </row>
    <row r="536" spans="1:6" ht="15.95" customHeight="1" x14ac:dyDescent="0.2">
      <c r="A536" s="344"/>
      <c r="B536" s="39"/>
      <c r="C536" s="39"/>
      <c r="D536" s="39"/>
      <c r="E536" s="40"/>
      <c r="F536" s="293"/>
    </row>
    <row r="537" spans="1:6" ht="15.95" customHeight="1" x14ac:dyDescent="0.2">
      <c r="A537" s="344"/>
      <c r="B537" s="39"/>
      <c r="C537" s="39"/>
      <c r="D537" s="39"/>
      <c r="E537" s="40"/>
      <c r="F537" s="293"/>
    </row>
    <row r="538" spans="1:6" ht="15.95" customHeight="1" x14ac:dyDescent="0.2">
      <c r="A538" s="344"/>
      <c r="B538" s="39"/>
      <c r="C538" s="39"/>
      <c r="D538" s="39"/>
      <c r="E538" s="40"/>
      <c r="F538" s="293"/>
    </row>
    <row r="539" spans="1:6" ht="15.95" customHeight="1" x14ac:dyDescent="0.2">
      <c r="A539" s="344"/>
      <c r="B539" s="39"/>
      <c r="C539" s="39"/>
      <c r="D539" s="39"/>
      <c r="E539" s="40"/>
      <c r="F539" s="293"/>
    </row>
    <row r="540" spans="1:6" ht="15.95" customHeight="1" x14ac:dyDescent="0.2">
      <c r="A540" s="344"/>
      <c r="B540" s="39"/>
      <c r="C540" s="39"/>
      <c r="D540" s="39"/>
      <c r="E540" s="40"/>
      <c r="F540" s="293"/>
    </row>
    <row r="541" spans="1:6" ht="15.95" customHeight="1" x14ac:dyDescent="0.2">
      <c r="A541" s="344"/>
      <c r="B541" s="39"/>
      <c r="C541" s="39"/>
      <c r="D541" s="39"/>
      <c r="E541" s="40"/>
      <c r="F541" s="293"/>
    </row>
    <row r="542" spans="1:6" ht="15.95" customHeight="1" x14ac:dyDescent="0.2">
      <c r="A542" s="344"/>
      <c r="B542" s="39"/>
      <c r="C542" s="39"/>
      <c r="D542" s="39"/>
      <c r="E542" s="40"/>
      <c r="F542" s="293"/>
    </row>
    <row r="543" spans="1:6" ht="17.100000000000001" customHeight="1" x14ac:dyDescent="0.2">
      <c r="A543" s="340"/>
      <c r="B543" s="341" t="s">
        <v>701</v>
      </c>
      <c r="C543" s="342">
        <f>C483+1</f>
        <v>9</v>
      </c>
      <c r="D543" s="341"/>
      <c r="E543" s="343" t="s">
        <v>730</v>
      </c>
      <c r="F543" s="76"/>
    </row>
    <row r="544" spans="1:6" ht="29.25" customHeight="1" x14ac:dyDescent="0.35">
      <c r="A544" s="78" t="str">
        <f>$A$1</f>
        <v>The Almonry, High Street, Battle</v>
      </c>
      <c r="B544" s="68"/>
      <c r="C544" s="68"/>
      <c r="D544" s="68"/>
      <c r="E544" s="68"/>
      <c r="F544" s="184"/>
    </row>
    <row r="545" spans="1:6" ht="29.25" customHeight="1" x14ac:dyDescent="0.35">
      <c r="A545" s="79" t="str">
        <f>$A$2</f>
        <v>Tender Pricing Schedule</v>
      </c>
      <c r="B545" s="58"/>
      <c r="C545" s="58"/>
      <c r="D545" s="58"/>
      <c r="E545" s="58"/>
      <c r="F545" s="185"/>
    </row>
    <row r="546" spans="1:6" ht="9.75" customHeight="1" x14ac:dyDescent="0.25">
      <c r="A546" s="80"/>
      <c r="B546" s="22"/>
      <c r="C546" s="22"/>
      <c r="D546" s="22"/>
      <c r="E546" s="22"/>
      <c r="F546" s="186"/>
    </row>
    <row r="547" spans="1:6" ht="16.5" customHeight="1" x14ac:dyDescent="0.25">
      <c r="A547" s="81" t="s">
        <v>63</v>
      </c>
      <c r="B547" s="24"/>
      <c r="C547" s="24"/>
      <c r="D547" s="24"/>
      <c r="E547" s="24"/>
      <c r="F547" s="187"/>
    </row>
    <row r="548" spans="1:6" ht="15" customHeight="1" x14ac:dyDescent="0.2">
      <c r="A548" s="334" t="s">
        <v>1</v>
      </c>
      <c r="B548" s="335" t="s">
        <v>23</v>
      </c>
      <c r="C548" s="336" t="s">
        <v>24</v>
      </c>
      <c r="D548" s="336" t="s">
        <v>25</v>
      </c>
      <c r="E548" s="336" t="s">
        <v>26</v>
      </c>
      <c r="F548" s="337"/>
    </row>
    <row r="549" spans="1:6" ht="15.95" customHeight="1" x14ac:dyDescent="0.2">
      <c r="A549" s="326"/>
      <c r="B549" s="391"/>
      <c r="C549" s="391"/>
      <c r="D549" s="391"/>
      <c r="E549" s="392"/>
      <c r="F549" s="393"/>
    </row>
    <row r="550" spans="1:6" ht="15.95" customHeight="1" x14ac:dyDescent="0.2">
      <c r="A550" s="344"/>
      <c r="B550" s="39"/>
      <c r="C550" s="39"/>
      <c r="D550" s="39"/>
      <c r="E550" s="40"/>
      <c r="F550" s="293"/>
    </row>
    <row r="551" spans="1:6" ht="15.95" customHeight="1" x14ac:dyDescent="0.2">
      <c r="A551" s="344"/>
      <c r="B551" s="39"/>
      <c r="C551" s="39"/>
      <c r="D551" s="39"/>
      <c r="E551" s="40"/>
      <c r="F551" s="293"/>
    </row>
    <row r="552" spans="1:6" ht="15.95" customHeight="1" x14ac:dyDescent="0.2">
      <c r="A552" s="344"/>
      <c r="B552" s="39" t="s">
        <v>702</v>
      </c>
      <c r="C552" s="39"/>
      <c r="D552" s="39"/>
      <c r="E552" s="40"/>
      <c r="F552" s="293"/>
    </row>
    <row r="553" spans="1:6" ht="15.95" customHeight="1" x14ac:dyDescent="0.2">
      <c r="A553" s="344"/>
      <c r="B553" s="39"/>
      <c r="C553" s="39"/>
      <c r="D553" s="39"/>
      <c r="E553" s="40"/>
      <c r="F553" s="293"/>
    </row>
    <row r="554" spans="1:6" ht="15.95" customHeight="1" x14ac:dyDescent="0.2">
      <c r="A554" s="344"/>
      <c r="B554" s="39" t="s">
        <v>703</v>
      </c>
      <c r="C554" s="39"/>
      <c r="D554" s="39"/>
      <c r="E554" s="40"/>
      <c r="F554" s="293"/>
    </row>
    <row r="555" spans="1:6" ht="15.95" customHeight="1" x14ac:dyDescent="0.2">
      <c r="A555" s="344"/>
      <c r="B555" s="39"/>
      <c r="C555" s="39"/>
      <c r="D555" s="39"/>
      <c r="E555" s="40"/>
      <c r="F555" s="293"/>
    </row>
    <row r="556" spans="1:6" ht="15.95" customHeight="1" x14ac:dyDescent="0.2">
      <c r="A556" s="344"/>
      <c r="B556" s="39" t="s">
        <v>704</v>
      </c>
      <c r="C556" s="39"/>
      <c r="D556" s="39"/>
      <c r="E556" s="40"/>
      <c r="F556" s="293"/>
    </row>
    <row r="557" spans="1:6" ht="15.95" customHeight="1" x14ac:dyDescent="0.2">
      <c r="A557" s="344"/>
      <c r="B557" s="39"/>
      <c r="C557" s="39"/>
      <c r="D557" s="39"/>
      <c r="E557" s="40"/>
      <c r="F557" s="293"/>
    </row>
    <row r="558" spans="1:6" ht="15.95" customHeight="1" x14ac:dyDescent="0.2">
      <c r="A558" s="344"/>
      <c r="B558" s="39" t="s">
        <v>705</v>
      </c>
      <c r="C558" s="39"/>
      <c r="D558" s="39"/>
      <c r="E558" s="40"/>
      <c r="F558" s="293"/>
    </row>
    <row r="559" spans="1:6" ht="15.95" customHeight="1" x14ac:dyDescent="0.2">
      <c r="A559" s="344"/>
      <c r="B559" s="39"/>
      <c r="C559" s="39"/>
      <c r="D559" s="39"/>
      <c r="E559" s="40"/>
      <c r="F559" s="293"/>
    </row>
    <row r="560" spans="1:6" ht="15.95" customHeight="1" x14ac:dyDescent="0.2">
      <c r="A560" s="344"/>
      <c r="B560" s="39" t="s">
        <v>706</v>
      </c>
      <c r="C560" s="39"/>
      <c r="D560" s="39"/>
      <c r="E560" s="40"/>
      <c r="F560" s="293"/>
    </row>
    <row r="561" spans="1:6" ht="15.95" customHeight="1" x14ac:dyDescent="0.2">
      <c r="A561" s="344"/>
      <c r="B561" s="39"/>
      <c r="C561" s="39"/>
      <c r="D561" s="39"/>
      <c r="E561" s="40"/>
      <c r="F561" s="293"/>
    </row>
    <row r="562" spans="1:6" ht="15.95" customHeight="1" x14ac:dyDescent="0.2">
      <c r="A562" s="344"/>
      <c r="B562" s="39" t="s">
        <v>707</v>
      </c>
      <c r="C562" s="39"/>
      <c r="D562" s="39"/>
      <c r="E562" s="40"/>
      <c r="F562" s="293"/>
    </row>
    <row r="563" spans="1:6" ht="15.95" customHeight="1" x14ac:dyDescent="0.2">
      <c r="A563" s="344"/>
      <c r="B563" s="39"/>
      <c r="C563" s="39"/>
      <c r="D563" s="39"/>
      <c r="E563" s="40"/>
      <c r="F563" s="293"/>
    </row>
    <row r="564" spans="1:6" ht="15.95" customHeight="1" x14ac:dyDescent="0.2">
      <c r="A564" s="344"/>
      <c r="B564" s="39" t="s">
        <v>1073</v>
      </c>
      <c r="C564" s="39"/>
      <c r="D564" s="39"/>
      <c r="E564" s="40"/>
      <c r="F564" s="293"/>
    </row>
    <row r="565" spans="1:6" ht="15.95" customHeight="1" x14ac:dyDescent="0.2">
      <c r="A565" s="344"/>
      <c r="B565" s="39"/>
      <c r="C565" s="39"/>
      <c r="D565" s="39"/>
      <c r="E565" s="40"/>
      <c r="F565" s="293"/>
    </row>
    <row r="566" spans="1:6" ht="15.95" customHeight="1" x14ac:dyDescent="0.2">
      <c r="A566" s="344"/>
      <c r="B566" s="39" t="s">
        <v>1074</v>
      </c>
      <c r="C566" s="39"/>
      <c r="D566" s="39"/>
      <c r="E566" s="40"/>
      <c r="F566" s="293"/>
    </row>
    <row r="567" spans="1:6" ht="15.95" customHeight="1" x14ac:dyDescent="0.2">
      <c r="A567" s="344"/>
      <c r="B567" s="39"/>
      <c r="C567" s="39"/>
      <c r="D567" s="39"/>
      <c r="E567" s="40"/>
      <c r="F567" s="293"/>
    </row>
    <row r="568" spans="1:6" ht="15.95" customHeight="1" x14ac:dyDescent="0.2">
      <c r="A568" s="344"/>
      <c r="B568" s="39" t="s">
        <v>1075</v>
      </c>
      <c r="C568" s="39"/>
      <c r="D568" s="39"/>
      <c r="E568" s="40"/>
      <c r="F568" s="293"/>
    </row>
    <row r="569" spans="1:6" ht="15.95" customHeight="1" x14ac:dyDescent="0.2">
      <c r="A569" s="344"/>
      <c r="B569" s="39"/>
      <c r="C569" s="39"/>
      <c r="D569" s="39"/>
      <c r="E569" s="40"/>
      <c r="F569" s="293"/>
    </row>
    <row r="570" spans="1:6" ht="15.95" customHeight="1" x14ac:dyDescent="0.2">
      <c r="A570" s="344"/>
      <c r="B570" s="39"/>
      <c r="C570" s="39"/>
      <c r="D570" s="39"/>
      <c r="E570" s="40"/>
      <c r="F570" s="293"/>
    </row>
    <row r="571" spans="1:6" ht="15.95" customHeight="1" x14ac:dyDescent="0.2">
      <c r="A571" s="344"/>
      <c r="B571" s="39"/>
      <c r="C571" s="39"/>
      <c r="D571" s="39"/>
      <c r="E571" s="40"/>
      <c r="F571" s="293"/>
    </row>
    <row r="572" spans="1:6" ht="15.95" customHeight="1" x14ac:dyDescent="0.2">
      <c r="A572" s="344"/>
      <c r="B572" s="39"/>
      <c r="C572" s="39"/>
      <c r="D572" s="39"/>
      <c r="E572" s="40"/>
      <c r="F572" s="293"/>
    </row>
    <row r="573" spans="1:6" ht="15.95" customHeight="1" x14ac:dyDescent="0.2">
      <c r="A573" s="344"/>
      <c r="B573" s="39"/>
      <c r="C573" s="39"/>
      <c r="D573" s="39"/>
      <c r="E573" s="40"/>
      <c r="F573" s="293"/>
    </row>
    <row r="574" spans="1:6" ht="15.95" customHeight="1" x14ac:dyDescent="0.2">
      <c r="A574" s="344"/>
      <c r="B574" s="39"/>
      <c r="C574" s="39"/>
      <c r="D574" s="39"/>
      <c r="E574" s="40"/>
      <c r="F574" s="293"/>
    </row>
    <row r="575" spans="1:6" ht="15.95" customHeight="1" x14ac:dyDescent="0.2">
      <c r="A575" s="344"/>
      <c r="B575" s="39"/>
      <c r="C575" s="39"/>
      <c r="D575" s="39"/>
      <c r="E575" s="40"/>
      <c r="F575" s="293"/>
    </row>
    <row r="576" spans="1:6" ht="15.95" customHeight="1" x14ac:dyDescent="0.2">
      <c r="A576" s="344"/>
      <c r="B576" s="39"/>
      <c r="C576" s="39"/>
      <c r="D576" s="39"/>
      <c r="E576" s="40"/>
      <c r="F576" s="293"/>
    </row>
    <row r="577" spans="1:6" ht="15.95" customHeight="1" x14ac:dyDescent="0.2">
      <c r="A577" s="344"/>
      <c r="B577" s="39"/>
      <c r="C577" s="39"/>
      <c r="D577" s="39"/>
      <c r="E577" s="40"/>
      <c r="F577" s="293"/>
    </row>
    <row r="578" spans="1:6" ht="15.95" customHeight="1" x14ac:dyDescent="0.2">
      <c r="A578" s="344"/>
      <c r="B578" s="39"/>
      <c r="C578" s="39"/>
      <c r="D578" s="39"/>
      <c r="E578" s="40"/>
      <c r="F578" s="293"/>
    </row>
    <row r="579" spans="1:6" ht="15.95" customHeight="1" x14ac:dyDescent="0.2">
      <c r="A579" s="344"/>
      <c r="B579" s="39"/>
      <c r="C579" s="39"/>
      <c r="D579" s="39"/>
      <c r="E579" s="40"/>
      <c r="F579" s="293"/>
    </row>
    <row r="580" spans="1:6" ht="15.95" customHeight="1" x14ac:dyDescent="0.2">
      <c r="A580" s="344"/>
      <c r="B580" s="39"/>
      <c r="C580" s="39"/>
      <c r="D580" s="39"/>
      <c r="E580" s="40"/>
      <c r="F580" s="293"/>
    </row>
    <row r="581" spans="1:6" ht="15.95" customHeight="1" x14ac:dyDescent="0.2">
      <c r="A581" s="344"/>
      <c r="B581" s="39"/>
      <c r="C581" s="39"/>
      <c r="D581" s="39"/>
      <c r="E581" s="40"/>
      <c r="F581" s="293"/>
    </row>
    <row r="582" spans="1:6" ht="15.95" customHeight="1" x14ac:dyDescent="0.2">
      <c r="A582" s="344"/>
      <c r="B582" s="39"/>
      <c r="C582" s="39"/>
      <c r="D582" s="39"/>
      <c r="E582" s="40"/>
      <c r="F582" s="293"/>
    </row>
    <row r="583" spans="1:6" ht="15.95" customHeight="1" x14ac:dyDescent="0.2">
      <c r="A583" s="344"/>
      <c r="B583" s="39"/>
      <c r="C583" s="39"/>
      <c r="D583" s="39"/>
      <c r="E583" s="40"/>
      <c r="F583" s="293"/>
    </row>
    <row r="584" spans="1:6" ht="15.95" customHeight="1" x14ac:dyDescent="0.2">
      <c r="A584" s="344"/>
      <c r="B584" s="39"/>
      <c r="C584" s="39"/>
      <c r="D584" s="39"/>
      <c r="E584" s="40"/>
      <c r="F584" s="293"/>
    </row>
    <row r="585" spans="1:6" ht="15.95" customHeight="1" x14ac:dyDescent="0.2">
      <c r="A585" s="344"/>
      <c r="B585" s="39"/>
      <c r="C585" s="39"/>
      <c r="D585" s="39"/>
      <c r="E585" s="40"/>
      <c r="F585" s="293"/>
    </row>
    <row r="586" spans="1:6" ht="15.95" customHeight="1" x14ac:dyDescent="0.2">
      <c r="A586" s="344"/>
      <c r="B586" s="39"/>
      <c r="C586" s="39"/>
      <c r="D586" s="39"/>
      <c r="E586" s="40"/>
      <c r="F586" s="293"/>
    </row>
    <row r="587" spans="1:6" ht="15.95" customHeight="1" x14ac:dyDescent="0.2">
      <c r="A587" s="344"/>
      <c r="B587" s="39"/>
      <c r="C587" s="39"/>
      <c r="D587" s="39"/>
      <c r="E587" s="40"/>
      <c r="F587" s="293"/>
    </row>
    <row r="588" spans="1:6" ht="15.95" customHeight="1" x14ac:dyDescent="0.2">
      <c r="A588" s="344"/>
      <c r="B588" s="39"/>
      <c r="C588" s="39"/>
      <c r="D588" s="39"/>
      <c r="E588" s="40"/>
      <c r="F588" s="293"/>
    </row>
    <row r="589" spans="1:6" ht="15.95" customHeight="1" x14ac:dyDescent="0.2">
      <c r="A589" s="344"/>
      <c r="B589" s="39"/>
      <c r="C589" s="39"/>
      <c r="D589" s="39"/>
      <c r="E589" s="40"/>
      <c r="F589" s="293"/>
    </row>
    <row r="590" spans="1:6" ht="15.95" customHeight="1" x14ac:dyDescent="0.2">
      <c r="A590" s="344"/>
      <c r="B590" s="39"/>
      <c r="C590" s="39"/>
      <c r="D590" s="39"/>
      <c r="E590" s="40"/>
      <c r="F590" s="293"/>
    </row>
    <row r="591" spans="1:6" ht="15.95" customHeight="1" x14ac:dyDescent="0.2">
      <c r="A591" s="344"/>
      <c r="B591" s="39"/>
      <c r="C591" s="39"/>
      <c r="D591" s="39"/>
      <c r="E591" s="40"/>
      <c r="F591" s="293"/>
    </row>
    <row r="592" spans="1:6" ht="15.95" customHeight="1" x14ac:dyDescent="0.2">
      <c r="A592" s="344"/>
      <c r="B592" s="39"/>
      <c r="C592" s="39"/>
      <c r="D592" s="39"/>
      <c r="E592" s="40"/>
      <c r="F592" s="293"/>
    </row>
    <row r="593" spans="1:254" ht="15.95" customHeight="1" x14ac:dyDescent="0.2">
      <c r="A593" s="344"/>
      <c r="B593" s="39"/>
      <c r="C593" s="39"/>
      <c r="D593" s="39"/>
      <c r="E593" s="40"/>
      <c r="F593" s="293"/>
    </row>
    <row r="594" spans="1:254" ht="15.95" customHeight="1" x14ac:dyDescent="0.2">
      <c r="A594" s="344"/>
      <c r="B594" s="39"/>
      <c r="C594" s="39"/>
      <c r="D594" s="39"/>
      <c r="E594" s="40"/>
      <c r="F594" s="293"/>
    </row>
    <row r="595" spans="1:254" ht="15.95" customHeight="1" x14ac:dyDescent="0.2">
      <c r="A595" s="344"/>
      <c r="B595" s="39"/>
      <c r="C595" s="39"/>
      <c r="D595" s="39"/>
      <c r="E595" s="40"/>
      <c r="F595" s="293"/>
    </row>
    <row r="596" spans="1:254" ht="15.95" customHeight="1" x14ac:dyDescent="0.2">
      <c r="A596" s="344"/>
      <c r="B596" s="39"/>
      <c r="C596" s="39"/>
      <c r="D596" s="39"/>
      <c r="E596" s="40"/>
      <c r="F596" s="293"/>
    </row>
    <row r="597" spans="1:254" ht="15.95" customHeight="1" x14ac:dyDescent="0.2">
      <c r="A597" s="344"/>
      <c r="B597" s="39"/>
      <c r="C597" s="39"/>
      <c r="D597" s="39"/>
      <c r="E597" s="40"/>
      <c r="F597" s="293"/>
    </row>
    <row r="598" spans="1:254" ht="15.95" customHeight="1" x14ac:dyDescent="0.2">
      <c r="A598" s="344"/>
      <c r="B598" s="39"/>
      <c r="C598" s="39"/>
      <c r="D598" s="39"/>
      <c r="E598" s="40"/>
      <c r="F598" s="293"/>
    </row>
    <row r="599" spans="1:254" ht="15.95" customHeight="1" x14ac:dyDescent="0.2">
      <c r="A599" s="344"/>
      <c r="B599" s="39"/>
      <c r="C599" s="39"/>
      <c r="D599" s="39"/>
      <c r="E599" s="40"/>
      <c r="F599" s="293"/>
    </row>
    <row r="600" spans="1:254" ht="15.95" customHeight="1" x14ac:dyDescent="0.2">
      <c r="A600" s="344"/>
      <c r="B600" s="39"/>
      <c r="C600" s="39"/>
      <c r="D600" s="39"/>
      <c r="E600" s="40"/>
      <c r="F600" s="293"/>
    </row>
    <row r="601" spans="1:254" ht="16.5" customHeight="1" x14ac:dyDescent="0.2">
      <c r="A601" s="344"/>
      <c r="B601" s="39"/>
      <c r="C601" s="39"/>
      <c r="D601" s="39"/>
      <c r="E601" s="39"/>
      <c r="F601" s="293"/>
    </row>
    <row r="602" spans="1:254" ht="17.100000000000001" customHeight="1" x14ac:dyDescent="0.2">
      <c r="A602" s="340"/>
      <c r="B602" s="341"/>
      <c r="C602" s="342"/>
      <c r="D602" s="341"/>
      <c r="E602" s="374" t="s">
        <v>731</v>
      </c>
      <c r="F602" s="76"/>
      <c r="IQ602"/>
      <c r="IR602"/>
      <c r="IS602"/>
      <c r="IT602"/>
    </row>
  </sheetData>
  <phoneticPr fontId="52" type="noConversion"/>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Cover</vt:lpstr>
      <vt:lpstr>General Summary</vt:lpstr>
      <vt:lpstr>Tender Notes</vt:lpstr>
      <vt:lpstr>Group Element 1 Substructure</vt:lpstr>
      <vt:lpstr>Group Element 2 Superstructure</vt:lpstr>
      <vt:lpstr>Group Element 3 Internal Finish</vt:lpstr>
      <vt:lpstr>Group Element 4 FF&amp;E</vt:lpstr>
      <vt:lpstr>Group Element 5 Services</vt:lpstr>
      <vt:lpstr>Group Element 7 Demolition</vt:lpstr>
      <vt:lpstr>Group Element 8 External Wks</vt:lpstr>
      <vt:lpstr>9 Contractor Adds</vt:lpstr>
      <vt:lpstr>15 Addendum 01</vt:lpstr>
      <vt:lpstr>12 Provisional Sums</vt:lpstr>
      <vt:lpstr>13 Dayworks</vt:lpstr>
      <vt:lpstr>14 Contingency</vt:lpstr>
      <vt:lpstr>Value Engineering</vt:lpstr>
      <vt:lpstr>'12 Provisional Sums'!Print_Area</vt:lpstr>
      <vt:lpstr>'13 Dayworks'!Print_Area</vt:lpstr>
      <vt:lpstr>'14 Contingency'!Print_Area</vt:lpstr>
      <vt:lpstr>'15 Addendum 01'!Print_Area</vt:lpstr>
      <vt:lpstr>'9 Contractor Adds'!Print_Area</vt:lpstr>
      <vt:lpstr>Cover!Print_Area</vt:lpstr>
      <vt:lpstr>'General Summary'!Print_Area</vt:lpstr>
      <vt:lpstr>'Group Element 1 Substructure'!Print_Area</vt:lpstr>
      <vt:lpstr>'Group Element 2 Superstructure'!Print_Area</vt:lpstr>
      <vt:lpstr>'Group Element 3 Internal Finish'!Print_Area</vt:lpstr>
      <vt:lpstr>'Group Element 4 FF&amp;E'!Print_Area</vt:lpstr>
      <vt:lpstr>'Group Element 5 Services'!Print_Area</vt:lpstr>
      <vt:lpstr>'Group Element 7 Demolition'!Print_Area</vt:lpstr>
      <vt:lpstr>'Group Element 8 External Wks'!Print_Area</vt:lpstr>
      <vt:lpstr>'Tender Notes'!Print_Area</vt:lpstr>
      <vt:lpstr>'Value Engineering'!Print_Area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Darren D</dc:creator>
  <cp:lastModifiedBy>Stephen O'Regan</cp:lastModifiedBy>
  <cp:lastPrinted>2020-02-17T14:54:53Z</cp:lastPrinted>
  <dcterms:created xsi:type="dcterms:W3CDTF">2015-07-23T00:01:48Z</dcterms:created>
  <dcterms:modified xsi:type="dcterms:W3CDTF">2020-02-17T16:00:47Z</dcterms:modified>
</cp:coreProperties>
</file>