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howInkAnnotation="0" codeName="ThisWorkbook"/>
  <mc:AlternateContent xmlns:mc="http://schemas.openxmlformats.org/markup-compatibility/2006">
    <mc:Choice Requires="x15">
      <x15ac:absPath xmlns:x15ac="http://schemas.microsoft.com/office/spreadsheetml/2010/11/ac" url="C:\Users\jackie.gould\Downloads\"/>
    </mc:Choice>
  </mc:AlternateContent>
  <xr:revisionPtr revIDLastSave="0" documentId="8_{244E3064-3C23-4EE5-A33C-D4D635A63E6A}" xr6:coauthVersionLast="36" xr6:coauthVersionMax="36" xr10:uidLastSave="{00000000-0000-0000-0000-000000000000}"/>
  <bookViews>
    <workbookView xWindow="0" yWindow="0" windowWidth="15140" windowHeight="6020" tabRatio="888"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62" state="hidden" r:id="rId7"/>
    <sheet name="2.1 Lead Ancillary Input " sheetId="36" r:id="rId8"/>
    <sheet name="3.1 Lead Bidder Assessment" sheetId="3" r:id="rId9"/>
    <sheet name="3.2 Immediate Parent Assmt" sheetId="37" r:id="rId10"/>
    <sheet name="3.3 Ultimate Parent Assmt" sheetId="38" r:id="rId11"/>
    <sheet name="3.4 Alt Guarantor Assmt" sheetId="41" state="hidden"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Guarantor'!$D$14:$H$177</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 localSheetId="6">'1.2a Alternative Guarantor'!$H$26</definedName>
    <definedName name="Turnover">'1.1a Lead Financial Input'!$H$26</definedName>
  </definedNames>
  <calcPr calcId="191029"/>
</workbook>
</file>

<file path=xl/calcChain.xml><?xml version="1.0" encoding="utf-8"?>
<calcChain xmlns="http://schemas.openxmlformats.org/spreadsheetml/2006/main">
  <c r="A38" i="62" l="1"/>
  <c r="A33" i="62"/>
  <c r="A27" i="62" l="1"/>
  <c r="A53" i="62" l="1"/>
  <c r="A52" i="62"/>
  <c r="A49" i="62"/>
  <c r="A138" i="62" l="1"/>
  <c r="A128" i="62"/>
  <c r="A127" i="62"/>
  <c r="A126" i="62"/>
  <c r="A125" i="62"/>
  <c r="A124" i="62"/>
  <c r="A123" i="62"/>
  <c r="A122" i="62"/>
  <c r="A121" i="62"/>
  <c r="A120" i="62"/>
  <c r="A119" i="62"/>
  <c r="A118" i="62"/>
  <c r="A117" i="62"/>
  <c r="A116" i="62"/>
  <c r="A115" i="62"/>
  <c r="A94" i="62"/>
  <c r="A95" i="62"/>
  <c r="A96" i="62"/>
  <c r="A97" i="62"/>
  <c r="A98" i="62"/>
  <c r="A99" i="62"/>
  <c r="A100" i="62"/>
  <c r="A101" i="62"/>
  <c r="A102" i="62"/>
  <c r="A103" i="62"/>
  <c r="A104" i="62"/>
  <c r="A105" i="62"/>
  <c r="A106" i="62"/>
  <c r="A107" i="62"/>
  <c r="A108" i="62"/>
  <c r="A93" i="62"/>
  <c r="A76" i="62"/>
  <c r="A77" i="62"/>
  <c r="A78" i="62"/>
  <c r="A79" i="62"/>
  <c r="A80" i="62"/>
  <c r="A81" i="62"/>
  <c r="A82" i="62"/>
  <c r="A83" i="62"/>
  <c r="A84" i="62"/>
  <c r="A85" i="62"/>
  <c r="A86" i="62"/>
  <c r="A87" i="62"/>
  <c r="A88" i="62"/>
  <c r="A89" i="62"/>
  <c r="A90" i="62"/>
  <c r="A75" i="62"/>
  <c r="A67" i="62"/>
  <c r="A68" i="62"/>
  <c r="A69" i="62"/>
  <c r="A70" i="62"/>
  <c r="A71" i="62"/>
  <c r="A72" i="62"/>
  <c r="A66" i="62"/>
  <c r="A65" i="62"/>
  <c r="A64" i="62"/>
  <c r="A63" i="62"/>
  <c r="A60" i="62"/>
  <c r="A59" i="62"/>
  <c r="A58" i="62"/>
  <c r="A57" i="62"/>
  <c r="A41" i="62"/>
  <c r="A37" i="62"/>
  <c r="A31" i="62"/>
  <c r="A26" i="62"/>
  <c r="F173" i="62"/>
  <c r="I23" i="41" s="1"/>
  <c r="E173" i="62"/>
  <c r="H23" i="41" s="1"/>
  <c r="F157" i="62"/>
  <c r="E157" i="62"/>
  <c r="G151" i="62"/>
  <c r="F151" i="62"/>
  <c r="E151" i="62"/>
  <c r="G147" i="62"/>
  <c r="F147" i="62"/>
  <c r="E147" i="62"/>
  <c r="G144" i="62"/>
  <c r="F144" i="62"/>
  <c r="E144" i="62"/>
  <c r="G134" i="62"/>
  <c r="G163" i="62" s="1"/>
  <c r="F134" i="62"/>
  <c r="F163" i="62" s="1"/>
  <c r="E134" i="62"/>
  <c r="E163" i="62" s="1"/>
  <c r="G129" i="62"/>
  <c r="F129" i="62"/>
  <c r="E129" i="62"/>
  <c r="G109" i="62"/>
  <c r="F109" i="62"/>
  <c r="E109" i="62"/>
  <c r="G91" i="62"/>
  <c r="F91" i="62"/>
  <c r="E91" i="62"/>
  <c r="E164" i="62" s="1"/>
  <c r="G73" i="62"/>
  <c r="F73" i="62"/>
  <c r="E73" i="62"/>
  <c r="G61" i="62"/>
  <c r="F61" i="62"/>
  <c r="E61" i="62"/>
  <c r="G55" i="62"/>
  <c r="F55" i="62"/>
  <c r="E55" i="62"/>
  <c r="G28" i="62"/>
  <c r="G34" i="62" s="1"/>
  <c r="G157" i="62" s="1"/>
  <c r="F28" i="62"/>
  <c r="F34" i="62" s="1"/>
  <c r="E28" i="62"/>
  <c r="E34" i="62" s="1"/>
  <c r="D6" i="62"/>
  <c r="D4" i="62"/>
  <c r="D3" i="62"/>
  <c r="D2" i="62"/>
  <c r="F136" i="62" l="1"/>
  <c r="E175" i="62"/>
  <c r="H25" i="41" s="1"/>
  <c r="E25" i="41"/>
  <c r="E169" i="62"/>
  <c r="H19" i="41" s="1"/>
  <c r="E19" i="41"/>
  <c r="E176" i="62"/>
  <c r="H26" i="41" s="1"/>
  <c r="E26" i="41"/>
  <c r="F175" i="62"/>
  <c r="I25" i="41" s="1"/>
  <c r="F25" i="41"/>
  <c r="F169" i="62"/>
  <c r="I19" i="41" s="1"/>
  <c r="F19" i="41"/>
  <c r="G175" i="62"/>
  <c r="J25" i="41" s="1"/>
  <c r="G25" i="41"/>
  <c r="G169" i="62"/>
  <c r="J19" i="41" s="1"/>
  <c r="G19" i="41"/>
  <c r="G136" i="62"/>
  <c r="E111" i="62"/>
  <c r="E162" i="62"/>
  <c r="F113" i="62"/>
  <c r="E136" i="62"/>
  <c r="G159" i="62"/>
  <c r="G161" i="62"/>
  <c r="G160" i="62"/>
  <c r="G43" i="62"/>
  <c r="G47" i="62" s="1"/>
  <c r="G50" i="62" s="1"/>
  <c r="F160" i="62"/>
  <c r="F159" i="62"/>
  <c r="F161" i="62"/>
  <c r="F23" i="41" s="1"/>
  <c r="F43" i="62"/>
  <c r="F47" i="62" s="1"/>
  <c r="F50" i="62" s="1"/>
  <c r="E161" i="62"/>
  <c r="E23" i="41" s="1"/>
  <c r="E160" i="62"/>
  <c r="E159" i="62"/>
  <c r="E113" i="62"/>
  <c r="E43" i="62"/>
  <c r="E47" i="62" s="1"/>
  <c r="E50" i="62" s="1"/>
  <c r="G162" i="62"/>
  <c r="G111" i="62"/>
  <c r="G164" i="62"/>
  <c r="A8" i="62"/>
  <c r="H18" i="58" s="1"/>
  <c r="F142" i="62"/>
  <c r="G142" i="62"/>
  <c r="G113" i="62"/>
  <c r="F164" i="62"/>
  <c r="F162" i="62"/>
  <c r="F111" i="62"/>
  <c r="E142" i="62"/>
  <c r="H13" i="41"/>
  <c r="H12" i="41"/>
  <c r="H11" i="41"/>
  <c r="H10" i="41"/>
  <c r="E172" i="62" l="1"/>
  <c r="H22" i="41" s="1"/>
  <c r="E22" i="41"/>
  <c r="F176" i="62"/>
  <c r="I26" i="41" s="1"/>
  <c r="F26" i="41"/>
  <c r="F171" i="62"/>
  <c r="I21" i="41" s="1"/>
  <c r="F21" i="41"/>
  <c r="E174" i="62"/>
  <c r="H24" i="41" s="1"/>
  <c r="E24" i="41"/>
  <c r="F172" i="62"/>
  <c r="I22" i="41" s="1"/>
  <c r="F22" i="41"/>
  <c r="F174" i="62"/>
  <c r="I24" i="41" s="1"/>
  <c r="F24" i="41"/>
  <c r="E171" i="62"/>
  <c r="H21" i="41" s="1"/>
  <c r="E21" i="41"/>
  <c r="B142" i="62"/>
  <c r="G174" i="62"/>
  <c r="J24" i="41" s="1"/>
  <c r="G24" i="41"/>
  <c r="G176" i="62"/>
  <c r="J26" i="41" s="1"/>
  <c r="G26" i="41"/>
  <c r="G23" i="41"/>
  <c r="G173" i="62"/>
  <c r="J23" i="41" s="1"/>
  <c r="G172" i="62"/>
  <c r="J22" i="41" s="1"/>
  <c r="G22" i="41"/>
  <c r="G171" i="62"/>
  <c r="J21" i="41" s="1"/>
  <c r="G21" i="41"/>
  <c r="B8" i="62"/>
  <c r="I18" i="58" s="1"/>
  <c r="X18" i="27" l="1"/>
  <c r="F173" i="27" l="1"/>
  <c r="E173" i="27"/>
  <c r="H64" i="48" l="1"/>
  <c r="I64" i="48"/>
  <c r="H76" i="48"/>
  <c r="I76" i="48"/>
  <c r="H88" i="48"/>
  <c r="I88" i="48"/>
  <c r="N18" i="27"/>
  <c r="O21" i="27"/>
  <c r="P21" i="27"/>
  <c r="P55" i="27" s="1"/>
  <c r="Q21" i="27"/>
  <c r="Q144" i="27" s="1"/>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P26" i="27"/>
  <c r="Q26" i="27"/>
  <c r="Y26" i="27"/>
  <c r="Z26" i="27"/>
  <c r="Z28" i="27" s="1"/>
  <c r="AA26" i="27"/>
  <c r="O27" i="27"/>
  <c r="P27" i="27"/>
  <c r="Q27" i="27"/>
  <c r="Y27" i="27"/>
  <c r="Z27" i="27"/>
  <c r="AA27" i="27"/>
  <c r="E28" i="27"/>
  <c r="E34" i="27" s="1"/>
  <c r="E43" i="27" s="1"/>
  <c r="E47" i="27" s="1"/>
  <c r="E50" i="27" s="1"/>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V34" i="27"/>
  <c r="V43" i="27" s="1"/>
  <c r="V47" i="27" s="1"/>
  <c r="V50" i="27" s="1"/>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T55" i="27"/>
  <c r="U55" i="27"/>
  <c r="V55" i="27"/>
  <c r="O56" i="27"/>
  <c r="P56" i="27"/>
  <c r="Q56" i="27"/>
  <c r="Y56" i="27"/>
  <c r="Z56" i="27"/>
  <c r="AA56" i="27"/>
  <c r="O57" i="27"/>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F129" i="27"/>
  <c r="G129" i="27"/>
  <c r="J129" i="27"/>
  <c r="K129" i="27"/>
  <c r="L129" i="27"/>
  <c r="T129" i="27"/>
  <c r="U129" i="27"/>
  <c r="V129" i="27"/>
  <c r="O131" i="27"/>
  <c r="P131" i="27"/>
  <c r="Q131" i="27"/>
  <c r="Y131" i="27"/>
  <c r="Z131" i="27"/>
  <c r="AA131" i="27"/>
  <c r="O132" i="27"/>
  <c r="P132" i="27"/>
  <c r="Q132" i="27"/>
  <c r="Y132" i="27"/>
  <c r="Z132" i="27"/>
  <c r="AA132" i="27"/>
  <c r="O133" i="27"/>
  <c r="P133" i="27"/>
  <c r="Q133" i="27"/>
  <c r="Y133" i="27"/>
  <c r="Z133" i="27"/>
  <c r="AA133" i="27"/>
  <c r="E134" i="27"/>
  <c r="F134" i="27"/>
  <c r="G134" i="27"/>
  <c r="J134" i="27"/>
  <c r="K134" i="27"/>
  <c r="L134" i="27"/>
  <c r="T134" i="27"/>
  <c r="U134" i="27"/>
  <c r="V134" i="27"/>
  <c r="O138" i="27"/>
  <c r="P138" i="27"/>
  <c r="Q138" i="27"/>
  <c r="Y138" i="27"/>
  <c r="Z138" i="27"/>
  <c r="AA138" i="27"/>
  <c r="O139" i="27"/>
  <c r="P139" i="27"/>
  <c r="Q139" i="27"/>
  <c r="Y139" i="27"/>
  <c r="Z139" i="27"/>
  <c r="AA139" i="27"/>
  <c r="E144" i="27"/>
  <c r="F144" i="27"/>
  <c r="G144" i="27"/>
  <c r="J144" i="27"/>
  <c r="K144" i="27"/>
  <c r="L144" i="27"/>
  <c r="O144" i="27"/>
  <c r="P144" i="27"/>
  <c r="T144" i="27"/>
  <c r="U144" i="27"/>
  <c r="V144" i="27"/>
  <c r="AA144" i="27"/>
  <c r="O145" i="27"/>
  <c r="P145" i="27"/>
  <c r="Q145" i="27"/>
  <c r="Y145" i="27"/>
  <c r="Z145" i="27"/>
  <c r="AA145" i="27"/>
  <c r="O146" i="27"/>
  <c r="P146" i="27"/>
  <c r="Q146" i="27"/>
  <c r="Y146" i="27"/>
  <c r="Z146" i="27"/>
  <c r="AA146" i="27"/>
  <c r="E147" i="27"/>
  <c r="F147" i="27"/>
  <c r="G147" i="27"/>
  <c r="J147" i="27"/>
  <c r="K147" i="27"/>
  <c r="L147" i="27"/>
  <c r="T147" i="27"/>
  <c r="U147" i="27"/>
  <c r="V147" i="27"/>
  <c r="O149" i="27"/>
  <c r="P149" i="27"/>
  <c r="Q149" i="27"/>
  <c r="Y149" i="27"/>
  <c r="Z149" i="27"/>
  <c r="AA149" i="27"/>
  <c r="E151" i="27"/>
  <c r="F151" i="27"/>
  <c r="G151" i="27"/>
  <c r="J151" i="27"/>
  <c r="K151" i="27"/>
  <c r="L151" i="27"/>
  <c r="T151" i="27"/>
  <c r="U151" i="27"/>
  <c r="V151" i="27"/>
  <c r="Q55" i="27" l="1"/>
  <c r="L111" i="27"/>
  <c r="I92" i="48"/>
  <c r="H92" i="48"/>
  <c r="J136" i="27"/>
  <c r="G136" i="27"/>
  <c r="O28" i="27"/>
  <c r="O34" i="27" s="1"/>
  <c r="O43" i="27" s="1"/>
  <c r="O47" i="27" s="1"/>
  <c r="O50" i="27" s="1"/>
  <c r="A26" i="27"/>
  <c r="P147" i="27"/>
  <c r="AA134" i="27"/>
  <c r="Q28" i="27"/>
  <c r="AA147" i="27"/>
  <c r="G111" i="27"/>
  <c r="O61" i="27"/>
  <c r="T136" i="27"/>
  <c r="Y147" i="27"/>
  <c r="L136" i="27"/>
  <c r="E136" i="27"/>
  <c r="AA61" i="27"/>
  <c r="U136" i="27"/>
  <c r="Z109" i="27"/>
  <c r="Y91" i="27"/>
  <c r="Z34" i="27"/>
  <c r="Z43" i="27" s="1"/>
  <c r="Z47" i="27" s="1"/>
  <c r="Z50" i="27" s="1"/>
  <c r="V113" i="27"/>
  <c r="O147" i="27"/>
  <c r="Y129" i="27"/>
  <c r="F136" i="27"/>
  <c r="O151" i="27"/>
  <c r="V136" i="27"/>
  <c r="T113" i="27"/>
  <c r="AA173" i="27"/>
  <c r="Y28" i="27"/>
  <c r="Y34" i="27" s="1"/>
  <c r="Y43" i="27" s="1"/>
  <c r="Y47" i="27" s="1"/>
  <c r="Y50" i="27" s="1"/>
  <c r="I90" i="48"/>
  <c r="H90" i="48"/>
  <c r="K136" i="27"/>
  <c r="AA129" i="27"/>
  <c r="O91" i="27"/>
  <c r="O111" i="27" s="1"/>
  <c r="Z91" i="27"/>
  <c r="Z111" i="27" s="1"/>
  <c r="F142" i="27"/>
  <c r="Y73" i="27"/>
  <c r="Q151" i="27"/>
  <c r="Y151" i="27"/>
  <c r="Z147" i="27"/>
  <c r="Q147" i="27"/>
  <c r="T142" i="27"/>
  <c r="O134" i="27"/>
  <c r="Q134" i="27"/>
  <c r="Z134" i="27"/>
  <c r="Z129" i="27"/>
  <c r="Z136" i="27" s="1"/>
  <c r="Q129" i="27"/>
  <c r="Y109" i="27"/>
  <c r="P109" i="27"/>
  <c r="AA109" i="27"/>
  <c r="J113" i="27"/>
  <c r="P91" i="27"/>
  <c r="AA91" i="27"/>
  <c r="V142" i="27"/>
  <c r="Z151" i="27"/>
  <c r="O129" i="27"/>
  <c r="P134" i="27"/>
  <c r="Y134" i="27"/>
  <c r="E111" i="27"/>
  <c r="Q109" i="27"/>
  <c r="O109" i="27"/>
  <c r="Q91" i="27"/>
  <c r="U113" i="27"/>
  <c r="J142" i="27"/>
  <c r="AA73" i="27"/>
  <c r="Q61" i="27"/>
  <c r="Z61" i="27"/>
  <c r="Z173" i="27"/>
  <c r="O173" i="27"/>
  <c r="AA28" i="27"/>
  <c r="AA34" i="27" s="1"/>
  <c r="AA43" i="27" s="1"/>
  <c r="AA47" i="27" s="1"/>
  <c r="AA50" i="27" s="1"/>
  <c r="P28" i="27"/>
  <c r="P34" i="27" s="1"/>
  <c r="P43" i="27" s="1"/>
  <c r="P47" i="27" s="1"/>
  <c r="P50" i="27" s="1"/>
  <c r="G113" i="27"/>
  <c r="Z73" i="27"/>
  <c r="O73" i="27"/>
  <c r="Q73" i="27"/>
  <c r="L142" i="27"/>
  <c r="P61" i="27"/>
  <c r="Y61" i="27"/>
  <c r="Y173" i="27"/>
  <c r="Q34" i="27"/>
  <c r="Q43" i="27" s="1"/>
  <c r="Q47" i="27" s="1"/>
  <c r="Q50" i="27" s="1"/>
  <c r="P73" i="27"/>
  <c r="F113" i="27"/>
  <c r="E142" i="27"/>
  <c r="P129" i="27"/>
  <c r="K142" i="27"/>
  <c r="Y144" i="27"/>
  <c r="U142" i="27"/>
  <c r="G142" i="27"/>
  <c r="E113" i="27"/>
  <c r="L113" i="27"/>
  <c r="K111" i="27"/>
  <c r="P151" i="27"/>
  <c r="K113" i="27"/>
  <c r="V111" i="27"/>
  <c r="J111" i="27"/>
  <c r="AA151" i="27"/>
  <c r="Z144" i="27"/>
  <c r="B8" i="61"/>
  <c r="I25" i="58" s="1"/>
  <c r="A8" i="61"/>
  <c r="H25" i="58" s="1"/>
  <c r="C6" i="61"/>
  <c r="C4" i="61"/>
  <c r="C3" i="61"/>
  <c r="C2" i="61"/>
  <c r="AA136" i="27" l="1"/>
  <c r="Q111" i="27"/>
  <c r="AA142" i="27"/>
  <c r="AA113" i="27"/>
  <c r="P136" i="27"/>
  <c r="Y142" i="27"/>
  <c r="P111" i="27"/>
  <c r="O142" i="27"/>
  <c r="Q142" i="27"/>
  <c r="Y111" i="27"/>
  <c r="Q136" i="27"/>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Q90" i="48" l="1"/>
  <c r="F90" i="48"/>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C3" i="36"/>
  <c r="C3" i="3"/>
  <c r="C3" i="37"/>
  <c r="C3" i="38"/>
  <c r="C3" i="41"/>
  <c r="D3" i="47"/>
  <c r="C3" i="57"/>
  <c r="A104" i="27" l="1"/>
  <c r="A127" i="27"/>
  <c r="F157" i="27"/>
  <c r="G157" i="27" l="1"/>
  <c r="G169" i="27" s="1"/>
  <c r="F169" i="27"/>
  <c r="C6" i="58" l="1"/>
  <c r="C6" i="26"/>
  <c r="C6" i="35"/>
  <c r="D6" i="27"/>
  <c r="D7" i="48"/>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5" i="48"/>
  <c r="D3" i="48"/>
  <c r="D4" i="27"/>
  <c r="D2" i="27"/>
  <c r="B8" i="26"/>
  <c r="I14" i="58" s="1"/>
  <c r="A8" i="26"/>
  <c r="H14" i="58" s="1"/>
  <c r="B8" i="35"/>
  <c r="I15" i="58" s="1"/>
  <c r="A8" i="35"/>
  <c r="H15" i="58" s="1"/>
  <c r="C4" i="35"/>
  <c r="C2" i="35"/>
  <c r="C4" i="26"/>
  <c r="C2" i="26"/>
  <c r="J22" i="35" l="1"/>
  <c r="E39" i="26" l="1"/>
  <c r="J23" i="35" l="1"/>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Q157" i="27"/>
  <c r="Q169" i="27" s="1"/>
  <c r="P157" i="27"/>
  <c r="P169"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X50" i="48"/>
  <c r="X53" i="48" s="1"/>
  <c r="A124" i="48"/>
  <c r="A116" i="48"/>
  <c r="AN125" i="48"/>
  <c r="AN122" i="48"/>
  <c r="AK125" i="48"/>
  <c r="AK122" i="48"/>
  <c r="AH125" i="48"/>
  <c r="AH122" i="48"/>
  <c r="AC125" i="48"/>
  <c r="AC122" i="48"/>
  <c r="AB125" i="48"/>
  <c r="AB122" i="48"/>
  <c r="AA125" i="48"/>
  <c r="AA122" i="48"/>
  <c r="M125" i="48"/>
  <c r="M122" i="48"/>
  <c r="J125" i="48"/>
  <c r="J122" i="48"/>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03" i="48"/>
  <c r="AA57"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8" i="48" l="1"/>
  <c r="AA150" i="48" s="1"/>
  <c r="AA137" i="48"/>
  <c r="AA151" i="48"/>
  <c r="J32" i="48"/>
  <c r="J39" i="48" s="1"/>
  <c r="AH76" i="48"/>
  <c r="J112" i="48"/>
  <c r="G103" i="48"/>
  <c r="J76" i="48"/>
  <c r="J142" i="48" s="1"/>
  <c r="J154" i="48" s="1"/>
  <c r="AA149" i="48"/>
  <c r="G49" i="48"/>
  <c r="F50" i="48"/>
  <c r="F53" i="48" s="1"/>
  <c r="G64" i="48"/>
  <c r="M112" i="48"/>
  <c r="M141" i="48" s="1"/>
  <c r="M153" i="48" s="1"/>
  <c r="AR52" i="48"/>
  <c r="AR94" i="48"/>
  <c r="AK103" i="48"/>
  <c r="J88" i="48"/>
  <c r="AH129" i="48"/>
  <c r="AH88" i="48"/>
  <c r="J64" i="48"/>
  <c r="AQ58" i="48"/>
  <c r="AH64" i="48"/>
  <c r="AK88" i="48"/>
  <c r="A60" i="27"/>
  <c r="A70" i="27"/>
  <c r="G76" i="48"/>
  <c r="G142" i="48" s="1"/>
  <c r="G112" i="48"/>
  <c r="AK49" i="48"/>
  <c r="AR49" i="48" s="1"/>
  <c r="AJ50" i="48"/>
  <c r="AJ53" i="48" s="1"/>
  <c r="AR58" i="48"/>
  <c r="AK64" i="48"/>
  <c r="AH49" i="48"/>
  <c r="AQ49" i="48" s="1"/>
  <c r="AG50" i="48"/>
  <c r="AG53" i="48" s="1"/>
  <c r="AQ26" i="48"/>
  <c r="AH32" i="48"/>
  <c r="AH39" i="48" s="1"/>
  <c r="AH43" i="48" s="1"/>
  <c r="AN49" i="48"/>
  <c r="AS49" i="48" s="1"/>
  <c r="AM50" i="48"/>
  <c r="AM53" i="48" s="1"/>
  <c r="AK76" i="48"/>
  <c r="G88" i="48"/>
  <c r="J103" i="48"/>
  <c r="AQ94" i="48"/>
  <c r="AH103" i="48"/>
  <c r="AR26" i="48"/>
  <c r="AK32" i="48"/>
  <c r="AK39" i="48" s="1"/>
  <c r="AK43" i="48" s="1"/>
  <c r="A80" i="27"/>
  <c r="M129" i="48"/>
  <c r="G129" i="48"/>
  <c r="J129" i="48"/>
  <c r="AR78" i="48"/>
  <c r="AK129" i="48"/>
  <c r="AN129" i="48"/>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AQ129" i="48"/>
  <c r="J141" i="48"/>
  <c r="J153" i="48" s="1"/>
  <c r="AR129" i="48"/>
  <c r="M39" i="48"/>
  <c r="M151" i="48" s="1"/>
  <c r="AA90"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G135" i="48" l="1"/>
  <c r="AR139" i="48"/>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Z157" i="27"/>
  <c r="AA157" i="27"/>
  <c r="A37" i="27"/>
  <c r="A53" i="27"/>
  <c r="G139" i="48"/>
  <c r="J53" i="48"/>
  <c r="M43" i="48"/>
  <c r="M50" i="48" s="1"/>
  <c r="M53" i="48" s="1"/>
  <c r="A52" i="27"/>
  <c r="A31" i="27"/>
  <c r="A41" i="27"/>
  <c r="A33" i="27"/>
  <c r="A49" i="27"/>
  <c r="A27" i="27"/>
  <c r="A38" i="27"/>
  <c r="AC50" i="48"/>
  <c r="AC53" i="48" s="1"/>
  <c r="Y169" i="27" l="1"/>
  <c r="E20" i="38"/>
  <c r="AA169" i="27"/>
  <c r="G20" i="38"/>
  <c r="Z169" i="27"/>
  <c r="F20" i="38"/>
  <c r="A8" i="27"/>
  <c r="H16" i="58" s="1"/>
  <c r="J19" i="35"/>
  <c r="K19" i="35"/>
  <c r="L19" i="35"/>
  <c r="K18" i="35"/>
  <c r="L18" i="35"/>
  <c r="J18" i="35"/>
  <c r="L21" i="35"/>
  <c r="K21" i="35"/>
  <c r="J21" i="35"/>
  <c r="L20" i="35"/>
  <c r="K20" i="35"/>
  <c r="J20" i="35"/>
  <c r="K15" i="35"/>
  <c r="J15" i="35"/>
  <c r="Z163" i="27" l="1"/>
  <c r="Z175" i="27" s="1"/>
  <c r="Q163" i="27"/>
  <c r="Q175" i="27" s="1"/>
  <c r="P163" i="27"/>
  <c r="P175" i="27" s="1"/>
  <c r="O163" i="27"/>
  <c r="O175" i="27" s="1"/>
  <c r="G163" i="27"/>
  <c r="G175" i="27" s="1"/>
  <c r="F163" i="27"/>
  <c r="F175" i="27" s="1"/>
  <c r="G164" i="27"/>
  <c r="G176" i="27" s="1"/>
  <c r="F164" i="27"/>
  <c r="F176" i="27" s="1"/>
  <c r="E164" i="27" l="1"/>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AS125" i="48" l="1"/>
  <c r="AR125" i="48"/>
  <c r="AQ125" i="48"/>
  <c r="G125" i="48"/>
  <c r="AS122" i="48"/>
  <c r="AR122" i="48"/>
  <c r="AQ122" i="48"/>
  <c r="G122" i="48"/>
  <c r="AS64" i="48"/>
  <c r="AS120" i="48" s="1"/>
  <c r="AR64" i="48"/>
  <c r="AR120" i="48" s="1"/>
  <c r="AQ64" i="48"/>
  <c r="AQ120" i="48" s="1"/>
  <c r="AS57" i="48"/>
  <c r="AR57" i="48"/>
  <c r="AQ57" i="48"/>
  <c r="G57" i="48"/>
  <c r="G154" i="48" l="1"/>
  <c r="AS105" i="48"/>
  <c r="AQ105" i="48"/>
  <c r="AR105" i="48"/>
  <c r="AQ43" i="48"/>
  <c r="AQ50" i="48" s="1"/>
  <c r="AS43" i="48"/>
  <c r="AS50" i="48" s="1"/>
  <c r="AR114" i="48"/>
  <c r="AS114" i="48"/>
  <c r="AQ114" i="48"/>
  <c r="G141" i="48"/>
  <c r="G153" i="48" s="1"/>
  <c r="G114" i="48"/>
  <c r="AQ92" i="48"/>
  <c r="AR92" i="48"/>
  <c r="AS92" i="48"/>
  <c r="AQ90" i="48"/>
  <c r="AS90" i="48"/>
  <c r="AR90" i="48"/>
  <c r="G140" i="48"/>
  <c r="G152" i="48" s="1"/>
  <c r="B120" i="48" l="1"/>
  <c r="B8" i="48" s="1"/>
  <c r="I17" i="58" s="1"/>
  <c r="AR43" i="48"/>
  <c r="AR50" i="48" s="1"/>
  <c r="G43" i="48"/>
  <c r="G50" i="48" s="1"/>
  <c r="AQ53" i="48"/>
  <c r="G147" i="48"/>
  <c r="H13" i="3"/>
  <c r="H12" i="3"/>
  <c r="H11" i="3"/>
  <c r="G53" i="48" l="1"/>
  <c r="AR53" i="48"/>
  <c r="AS53" i="48"/>
  <c r="E163" i="27" l="1"/>
  <c r="H12" i="38"/>
  <c r="H13" i="38"/>
  <c r="H11" i="38"/>
  <c r="H12" i="37"/>
  <c r="H13" i="37"/>
  <c r="H11" i="37"/>
  <c r="E26" i="3" l="1"/>
  <c r="E175" i="27"/>
  <c r="H26" i="3" l="1"/>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G173" i="27" s="1"/>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J20" i="38"/>
  <c r="E20" i="37"/>
  <c r="F20" i="37"/>
  <c r="I20" i="37"/>
  <c r="G20" i="37"/>
  <c r="H27" i="37"/>
  <c r="I26" i="37"/>
  <c r="F26" i="37"/>
  <c r="I27" i="37"/>
  <c r="H26" i="37"/>
  <c r="J27" i="3"/>
  <c r="I26" i="38"/>
  <c r="I27" i="3"/>
  <c r="J27" i="37"/>
  <c r="H26" i="38"/>
  <c r="J27" i="38"/>
  <c r="I27" i="38"/>
  <c r="J26" i="3"/>
  <c r="H27" i="3"/>
  <c r="I26" i="3"/>
  <c r="G23" i="38" l="1"/>
  <c r="G24" i="37"/>
  <c r="E23" i="37"/>
  <c r="Q172" i="27"/>
  <c r="J23" i="37" s="1"/>
  <c r="F22" i="37"/>
  <c r="G22" i="38"/>
  <c r="G23" i="3"/>
  <c r="F23" i="37"/>
  <c r="E22" i="37"/>
  <c r="G22" i="37"/>
  <c r="F24" i="37"/>
  <c r="E24" i="37"/>
  <c r="G24" i="38"/>
  <c r="H29" i="58"/>
  <c r="F24" i="38"/>
  <c r="I24" i="38"/>
  <c r="I20" i="38"/>
  <c r="F22" i="38"/>
  <c r="I22"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62" s="1"/>
  <c r="D5" i="47" l="1"/>
  <c r="C5" i="57"/>
  <c r="D6" i="48"/>
  <c r="C5" i="36"/>
  <c r="C5" i="3"/>
  <c r="C5" i="35"/>
  <c r="C5" i="41"/>
  <c r="C5" i="26"/>
  <c r="C5" i="58"/>
  <c r="D5" i="27"/>
  <c r="C5" i="3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xr:uid="{00000000-0006-0000-04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0F000000}">
      <text>
        <r>
          <rPr>
            <sz val="9"/>
            <color rgb="FF000000"/>
            <rFont val="Tahoma"/>
            <family val="2"/>
          </rPr>
          <t>Must enter all liabilities as a positive</t>
        </r>
      </text>
    </comment>
    <comment ref="N93" authorId="2" shapeId="0" xr:uid="{00000000-0006-0000-0400-000010000000}">
      <text>
        <r>
          <rPr>
            <sz val="9"/>
            <color rgb="FF000000"/>
            <rFont val="Tahoma"/>
            <family val="2"/>
          </rPr>
          <t>Must enter all liabilities as a positive</t>
        </r>
      </text>
    </comment>
    <comment ref="S93" authorId="2" shapeId="0" xr:uid="{00000000-0006-0000-0400-000011000000}">
      <text>
        <r>
          <rPr>
            <sz val="9"/>
            <color rgb="FF000000"/>
            <rFont val="Tahoma"/>
            <family val="2"/>
          </rPr>
          <t>Must enter all liabilities as a positive</t>
        </r>
      </text>
    </comment>
    <comment ref="X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6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xr:uid="{00000000-0006-0000-0400-00001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B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xr:uid="{00000000-0006-0000-0400-00001C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R14" authorId="0" shapeId="0" xr:uid="{00000000-0006-0000-05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xr:uid="{00000000-0006-0000-05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xr:uid="{00000000-0006-0000-05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xr:uid="{00000000-0006-0000-05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xr:uid="{00000000-0006-0000-05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xr:uid="{00000000-0006-0000-0500-00000C000000}">
      <text>
        <r>
          <rPr>
            <sz val="9"/>
            <color indexed="81"/>
            <rFont val="Tahoma"/>
            <family val="2"/>
          </rPr>
          <t>Please note adjusting this line item will not pro-rate the ratios below.</t>
        </r>
      </text>
    </comment>
    <comment ref="AK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O78" authorId="2" shapeId="0" xr:uid="{00000000-0006-0000-0500-000011000000}">
      <text>
        <r>
          <rPr>
            <sz val="9"/>
            <color rgb="FF000000"/>
            <rFont val="Tahoma"/>
            <family val="2"/>
          </rPr>
          <t>Must enter all liabilities as a positive</t>
        </r>
      </text>
    </comment>
    <comment ref="Z78" authorId="2" shapeId="0" xr:uid="{00000000-0006-0000-0500-000012000000}">
      <text>
        <r>
          <rPr>
            <sz val="9"/>
            <color rgb="FF000000"/>
            <rFont val="Tahoma"/>
            <family val="2"/>
          </rPr>
          <t>Must enter all liabilities as a positive</t>
        </r>
      </text>
    </comment>
    <comment ref="AE78" authorId="2" shapeId="0" xr:uid="{00000000-0006-0000-0500-000013000000}">
      <text>
        <r>
          <rPr>
            <sz val="9"/>
            <color rgb="FF000000"/>
            <rFont val="Tahoma"/>
            <family val="2"/>
          </rPr>
          <t>Must enter all liabilities as a positive</t>
        </r>
      </text>
    </comment>
    <comment ref="AP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O116" authorId="1" shapeId="0" xr:uid="{00000000-0006-0000-0500-000016000000}">
      <text>
        <r>
          <rPr>
            <sz val="9"/>
            <color rgb="FF000000"/>
            <rFont val="Tahoma"/>
            <family val="2"/>
          </rPr>
          <t>Enter as positive value</t>
        </r>
      </text>
    </comment>
    <comment ref="Z116" authorId="1" shapeId="0" xr:uid="{00000000-0006-0000-0500-000017000000}">
      <text>
        <r>
          <rPr>
            <sz val="9"/>
            <color rgb="FF000000"/>
            <rFont val="Tahoma"/>
            <family val="2"/>
          </rPr>
          <t>Enter as positive value</t>
        </r>
      </text>
    </comment>
    <comment ref="AE116" authorId="1" shapeId="0" xr:uid="{00000000-0006-0000-0500-000018000000}">
      <text>
        <r>
          <rPr>
            <sz val="9"/>
            <color rgb="FF000000"/>
            <rFont val="Tahoma"/>
            <family val="2"/>
          </rPr>
          <t>Enter as positive value</t>
        </r>
      </text>
    </comment>
    <comment ref="AP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O124" authorId="1" shapeId="0" xr:uid="{00000000-0006-0000-0500-00001B000000}">
      <text>
        <r>
          <rPr>
            <b/>
            <sz val="9"/>
            <color rgb="FF000000"/>
            <rFont val="Tahoma"/>
            <family val="2"/>
          </rPr>
          <t>Enter figure as a negative</t>
        </r>
        <r>
          <rPr>
            <sz val="9"/>
            <color rgb="FF000000"/>
            <rFont val="Tahoma"/>
            <family val="2"/>
          </rPr>
          <t xml:space="preserve">
</t>
        </r>
      </text>
    </comment>
    <comment ref="Z124" authorId="1" shapeId="0" xr:uid="{00000000-0006-0000-0500-00001C000000}">
      <text>
        <r>
          <rPr>
            <b/>
            <sz val="9"/>
            <color rgb="FF000000"/>
            <rFont val="Tahoma"/>
            <family val="2"/>
          </rPr>
          <t>Enter figure as a negative</t>
        </r>
        <r>
          <rPr>
            <sz val="9"/>
            <color rgb="FF000000"/>
            <rFont val="Tahoma"/>
            <family val="2"/>
          </rPr>
          <t xml:space="preserve">
</t>
        </r>
      </text>
    </comment>
    <comment ref="AE124" authorId="1" shapeId="0" xr:uid="{00000000-0006-0000-0500-00001D000000}">
      <text>
        <r>
          <rPr>
            <b/>
            <sz val="9"/>
            <color rgb="FF000000"/>
            <rFont val="Tahoma"/>
            <family val="2"/>
          </rPr>
          <t>Enter figure as a negative</t>
        </r>
        <r>
          <rPr>
            <sz val="9"/>
            <color rgb="FF000000"/>
            <rFont val="Tahoma"/>
            <family val="2"/>
          </rPr>
          <t xml:space="preserve">
</t>
        </r>
      </text>
    </comment>
    <comment ref="AP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xr:uid="{00000000-0006-0000-0500-00002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xr:uid="{00000000-0006-0000-0500-00002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xr:uid="{00000000-0006-0000-0500-000025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xr:uid="{00000000-0006-0000-0500-000026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Minal Sthankiya</author>
    <author>sanjayrathod</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0" shapeId="0" xr:uid="{00000000-0006-0000-0600-000002000000}">
      <text>
        <r>
          <rPr>
            <sz val="9"/>
            <color rgb="FF000000"/>
            <rFont val="Tahoma"/>
            <family val="2"/>
          </rPr>
          <t>Enter Y or N</t>
        </r>
      </text>
    </comment>
    <comment ref="D52" authorId="0" shapeId="0" xr:uid="{00000000-0006-0000-0600-000003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1" shapeId="0" xr:uid="{00000000-0006-0000-0600-000004000000}">
      <text>
        <r>
          <rPr>
            <sz val="9"/>
            <color rgb="FF000000"/>
            <rFont val="Tahoma"/>
            <family val="2"/>
          </rPr>
          <t>Must enter all liabilities as a positive</t>
        </r>
      </text>
    </comment>
    <comment ref="D138" authorId="0" shapeId="0" xr:uid="{00000000-0006-0000-0600-000005000000}">
      <text>
        <r>
          <rPr>
            <sz val="9"/>
            <color rgb="FF000000"/>
            <rFont val="Tahoma"/>
            <family val="2"/>
          </rPr>
          <t>Enter as positive value</t>
        </r>
      </text>
    </comment>
    <comment ref="D146" authorId="0" shapeId="0" xr:uid="{00000000-0006-0000-0600-000006000000}">
      <text>
        <r>
          <rPr>
            <b/>
            <sz val="9"/>
            <color rgb="FF000000"/>
            <rFont val="Tahoma"/>
            <family val="2"/>
          </rPr>
          <t>Enter figure as a negative</t>
        </r>
        <r>
          <rPr>
            <sz val="9"/>
            <color rgb="FF000000"/>
            <rFont val="Tahoma"/>
            <family val="2"/>
          </rPr>
          <t xml:space="preserve">
</t>
        </r>
      </text>
    </comment>
    <comment ref="D149" authorId="2" shapeId="0" xr:uid="{00000000-0006-0000-0600-00000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2" shapeId="0" xr:uid="{00000000-0006-0000-0600-000008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<sst xmlns="http://schemas.openxmlformats.org/spreadsheetml/2006/main" count="2108" uniqueCount="477">
  <si>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</si>
  <si>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</si>
  <si>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</si>
  <si>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</si>
  <si>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</si>
  <si>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</si>
  <si>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</si>
  <si>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</si>
  <si>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</si>
  <si>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</si>
  <si>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</si>
  <si>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</si>
  <si>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</si>
  <si>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</si>
  <si>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</si>
  <si>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</si>
  <si>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</si>
  <si>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</si>
  <si>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</si>
  <si>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</si>
  <si>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</si>
  <si>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</si>
  <si>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</si>
  <si>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</si>
  <si>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</si>
  <si>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</si>
  <si>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</si>
  <si>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</si>
  <si>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</si>
  <si>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</si>
  <si>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</si>
  <si>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</si>
  <si>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</si>
  <si>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</si>
  <si>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</si>
  <si>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</si>
  <si>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</si>
  <si>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</si>
  <si>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</si>
  <si>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</si>
  <si>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</si>
  <si>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</si>
  <si>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</si>
  <si>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</si>
  <si>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</si>
  <si>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</si>
  <si>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</si>
  <si>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</si>
  <si>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</si>
  <si>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</si>
  <si>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</si>
  <si>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</si>
  <si>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</si>
  <si>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</si>
  <si>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</si>
  <si>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</si>
  <si>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</si>
  <si>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</si>
  <si>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</si>
  <si>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</si>
  <si>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</si>
  <si>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</si>
  <si>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</si>
  <si>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</si>
  <si>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</si>
  <si>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</si>
  <si>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</si>
  <si>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</si>
  <si>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</si>
  <si>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</si>
  <si>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</si>
  <si>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</si>
  <si>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</si>
  <si>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</si>
  <si>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</si>
  <si>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</si>
  <si>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</si>
  <si>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</si>
  <si>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</si>
  <si>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</si>
  <si>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</si>
  <si>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</si>
  <si>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</si>
  <si>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</si>
  <si>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</si>
  <si>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</si>
  <si>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</si>
  <si>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</si>
  <si>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</si>
  <si>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</si>
  <si>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</si>
  <si>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</si>
  <si>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</si>
  <si>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</si>
  <si>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</si>
  <si>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</si>
  <si>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</si>
  <si>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</si>
  <si>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</si>
  <si>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</si>
  <si>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</si>
  <si>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</si>
  <si>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</si>
  <si>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</si>
  <si>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</si>
  <si>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</si>
  <si>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</si>
  <si>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</si>
  <si>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</si>
  <si>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</si>
  <si>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</si>
  <si>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</si>
  <si>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</si>
  <si>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</si>
  <si>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</si>
  <si>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</si>
  <si>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</si>
  <si>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</si>
  <si>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</si>
  <si>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</si>
  <si>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</si>
  <si>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</si>
  <si>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</si>
  <si>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</si>
  <si>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</si>
  <si>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</si>
  <si>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</si>
  <si>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</si>
  <si>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</si>
  <si>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</si>
  <si>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</si>
  <si>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</si>
  <si>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</si>
  <si>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</si>
  <si>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</si>
  <si>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</si>
  <si>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</si>
  <si>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</si>
  <si>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</si>
  <si>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</si>
  <si>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</si>
  <si>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</si>
  <si>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</si>
  <si>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</si>
  <si>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</si>
  <si>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</si>
  <si>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</si>
  <si>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</si>
  <si>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</si>
  <si>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</si>
  <si>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</si>
  <si>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</si>
  <si>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</si>
  <si>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</si>
  <si>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</si>
  <si>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</si>
  <si>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</si>
  <si>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</si>
  <si>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</si>
  <si>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</si>
  <si>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</si>
  <si>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</si>
  <si>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</si>
  <si>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</si>
  <si>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</si>
  <si>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</si>
  <si>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</si>
  <si>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</si>
  <si>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</si>
  <si>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</si>
  <si>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</si>
  <si>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</si>
  <si>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</si>
  <si>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</si>
  <si>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</si>
  <si>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</si>
  <si>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</si>
  <si>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</si>
  <si>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</si>
  <si>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</si>
  <si>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</si>
  <si>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</si>
  <si>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</si>
  <si>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</si>
  <si>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</si>
  <si>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</si>
  <si>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</si>
  <si>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</si>
  <si>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</si>
  <si>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</si>
  <si>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</si>
  <si>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</si>
  <si>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</si>
  <si>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</si>
  <si>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</si>
  <si>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</si>
  <si>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</si>
  <si>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</si>
  <si>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</si>
  <si>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</si>
  <si>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</si>
  <si>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</si>
  <si>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</si>
  <si>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</si>
  <si>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</si>
  <si>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</si>
  <si>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</si>
  <si>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</si>
  <si>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</si>
  <si>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</si>
  <si>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</si>
  <si>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</si>
  <si>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</si>
  <si>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</si>
  <si>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</si>
  <si>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</si>
  <si>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</si>
  <si>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</si>
  <si>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</si>
  <si>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</si>
  <si>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</si>
  <si>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</si>
  <si>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</si>
  <si>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</si>
  <si>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</si>
  <si>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</si>
  <si>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</si>
  <si>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</si>
  <si>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</si>
  <si>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</si>
  <si>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</si>
  <si>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</si>
  <si>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</si>
  <si>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</si>
  <si>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</si>
  <si>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</si>
  <si>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</si>
  <si>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</si>
  <si>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</si>
  <si>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</si>
  <si>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</si>
  <si>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</si>
  <si>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</si>
  <si>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</si>
  <si>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</si>
  <si>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</si>
  <si>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</si>
  <si>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</si>
  <si>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</si>
  <si>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</si>
  <si>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</si>
  <si>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</si>
  <si>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</si>
  <si>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</si>
  <si>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</si>
  <si>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</si>
  <si>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</si>
  <si>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</si>
  <si>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</si>
  <si>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</si>
  <si>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</si>
  <si>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</si>
  <si>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</si>
  <si>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</si>
  <si>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</si>
  <si>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</si>
  <si>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</si>
  <si>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</si>
  <si>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</si>
  <si>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</si>
  <si>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</si>
  <si>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</si>
  <si>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</si>
  <si>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</si>
  <si>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</si>
  <si>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</si>
  <si>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</si>
  <si>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</si>
  <si>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</si>
  <si>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</si>
  <si>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</si>
  <si>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</si>
  <si>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</si>
  <si>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</si>
  <si>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</si>
  <si>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</si>
  <si>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</si>
  <si>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</si>
  <si>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</si>
  <si>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</si>
  <si>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</si>
  <si>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</si>
  <si>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</si>
  <si>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</si>
  <si>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</si>
  <si>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</si>
  <si>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</si>
  <si>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</si>
  <si>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</si>
  <si>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</si>
  <si>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</si>
  <si>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</si>
  <si>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</si>
  <si>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</si>
  <si>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</si>
  <si>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</si>
  <si>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</si>
  <si>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</si>
  <si>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</si>
  <si>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</si>
  <si>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</si>
  <si>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</si>
  <si>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</si>
  <si>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</si>
  <si>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</si>
  <si>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</si>
  <si>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</si>
  <si>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</si>
  <si>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</si>
  <si>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</si>
  <si>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</si>
  <si>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</si>
  <si>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</si>
  <si>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</si>
  <si>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</si>
  <si>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</si>
  <si>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</si>
  <si>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</si>
  <si>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</si>
  <si>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</si>
  <si>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</si>
  <si>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</si>
  <si>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</si>
  <si>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</si>
  <si>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</si>
  <si>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</si>
  <si>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</si>
  <si>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</si>
  <si>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</si>
  <si>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</si>
  <si>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</si>
  <si>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</si>
  <si>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</si>
  <si>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</si>
  <si>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</si>
  <si>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</si>
  <si>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</si>
  <si>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</si>
  <si>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</si>
  <si>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</si>
  <si>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</si>
  <si>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</si>
  <si>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</si>
  <si>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</si>
  <si>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</si>
  <si>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</si>
  <si>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</si>
  <si>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</si>
  <si>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</si>
  <si>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</si>
  <si>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</si>
  <si>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</si>
  <si>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</si>
  <si>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</si>
  <si>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</si>
  <si>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</si>
  <si>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</si>
  <si>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</si>
  <si>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</si>
  <si>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</si>
  <si>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</si>
  <si>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</si>
  <si>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</si>
  <si>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</si>
  <si>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</si>
  <si>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</si>
  <si>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</si>
  <si>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</si>
  <si>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</si>
  <si>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</si>
  <si>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</si>
  <si>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</si>
  <si>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</si>
  <si>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</si>
  <si>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</si>
  <si>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</si>
  <si>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</si>
  <si>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</si>
  <si>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</si>
  <si>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</si>
  <si>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</si>
  <si>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</si>
  <si>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</si>
  <si>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</si>
  <si>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</si>
  <si>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</si>
  <si>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</si>
  <si>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</si>
  <si>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</si>
  <si>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</si>
  <si>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</si>
  <si>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</si>
  <si>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</si>
  <si>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</si>
  <si>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</si>
  <si>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</si>
  <si>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</si>
  <si>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</si>
  <si>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</si>
  <si>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</si>
  <si>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</si>
  <si>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</si>
  <si>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</si>
  <si>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</si>
  <si>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</si>
  <si>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</si>
  <si>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</si>
  <si>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</si>
  <si>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</si>
  <si>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</si>
  <si>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</si>
  <si>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</si>
  <si>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</si>
  <si>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</si>
  <si>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</si>
  <si>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</si>
  <si>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</si>
  <si>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</si>
  <si>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</si>
  <si>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</si>
  <si>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</si>
  <si>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</si>
  <si>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</si>
  <si>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</si>
  <si>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</si>
  <si>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</si>
  <si>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</si>
  <si>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</si>
  <si>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</si>
  <si>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</si>
  <si>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</si>
  <si>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</si>
  <si>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</si>
  <si>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</si>
  <si>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</si>
  <si>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</si>
  <si>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</si>
  <si>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</si>
  <si>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</si>
  <si>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</si>
  <si>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</si>
  <si>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</si>
  <si>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</si>
  <si>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</si>
  <si>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</si>
  <si>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</si>
  <si>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</si>
  <si>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</si>
  <si>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</si>
  <si>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</si>
  <si>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</si>
  <si>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</si>
  <si>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</si>
  <si>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</si>
  <si>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</si>
  <si>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RAG Thresholds</t>
  </si>
  <si>
    <t>Commercial Agreement Information</t>
  </si>
  <si>
    <t>Commercial Agreement Reference</t>
  </si>
  <si>
    <t>Commercial Agreement Name</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</si>
  <si>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</si>
  <si>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</si>
  <si>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and (if relevant) ".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</si>
  <si>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Alternative Guarantor Template</t>
  </si>
  <si>
    <t>Not Assessed</t>
  </si>
  <si>
    <t>RM6361 Multifunctional Devices (MFD's)</t>
  </si>
  <si>
    <t>RM 6361</t>
  </si>
  <si>
    <t>Multifunctional Devices (MFD's)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</si>
</sst>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69"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s>
  <fills count="2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
      <patternFill patternType="solid">
        <fgColor theme="0" tint="-0.34998626667073579"/>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15">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7" xfId="18" quotePrefix="1" applyBorder="1" applyAlignment="1">
      <alignment horizontal="center" vertical="center"/>
      <protection locked="0"/>
    </xf>
    <xf numFmtId="0" fontId="12" fillId="9" borderId="37" xfId="18" applyBorder="1" applyAlignment="1">
      <alignment horizontal="center" vertical="center"/>
      <protection locked="0"/>
    </xf>
    <xf numFmtId="0" fontId="50" fillId="13" borderId="0" xfId="13" applyFont="1" applyFill="1" applyBorder="1" applyAlignment="1"/>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21" fillId="0" borderId="0" xfId="0" applyFont="1" applyAlignment="1">
      <alignment horizontal="center"/>
    </xf>
    <xf numFmtId="3" fontId="21" fillId="0" borderId="0" xfId="50" applyNumberFormat="1" applyFont="1" applyAlignment="1">
      <alignment horizontal="center"/>
    </xf>
    <xf numFmtId="175" fontId="12" fillId="22" borderId="13" xfId="30" applyFill="1" applyAlignment="1">
      <alignment horizontal="center" vertical="center"/>
    </xf>
    <xf numFmtId="173" fontId="12" fillId="22" borderId="13" xfId="27" applyFill="1" applyAlignment="1">
      <alignment horizontal="center" vertical="center"/>
    </xf>
    <xf numFmtId="174" fontId="12" fillId="22" borderId="13" xfId="28" applyFill="1" applyAlignment="1">
      <alignment horizontal="center" vertical="center"/>
    </xf>
    <xf numFmtId="175" fontId="58" fillId="22" borderId="13" xfId="40" applyFont="1" applyFill="1" applyAlignment="1">
      <alignment horizontal="center" vertical="center"/>
    </xf>
    <xf numFmtId="0" fontId="58" fillId="22" borderId="13" xfId="37" applyFont="1" applyFill="1" applyAlignment="1">
      <alignment horizontal="center" vertical="center"/>
    </xf>
    <xf numFmtId="173" fontId="58" fillId="22" borderId="13" xfId="36" applyFont="1" applyFill="1" applyAlignment="1">
      <alignment horizontal="center" vertical="center"/>
    </xf>
    <xf numFmtId="0" fontId="50" fillId="13" borderId="0" xfId="13" applyFont="1" applyFill="1" applyBorder="1" applyAlignment="1">
      <alignment horizontal="left"/>
    </xf>
    <xf numFmtId="0" fontId="47" fillId="13" borderId="0" xfId="0" applyFont="1" applyFill="1" applyAlignment="1">
      <alignment horizontal="left"/>
    </xf>
    <xf numFmtId="0" fontId="37" fillId="5" borderId="0" xfId="0" applyFont="1" applyFill="1" applyBorder="1" applyAlignment="1">
      <alignment vertical="center" wrapText="1"/>
    </xf>
    <xf numFmtId="0" fontId="23" fillId="0" borderId="0" xfId="0" applyFont="1" applyAlignment="1">
      <alignment vertical="center" wrapText="1"/>
    </xf>
    <xf numFmtId="0" fontId="16" fillId="12" borderId="8" xfId="0" applyFont="1" applyFill="1" applyBorder="1" applyAlignment="1">
      <alignment vertical="center" wrapText="1"/>
    </xf>
    <xf numFmtId="0" fontId="0" fillId="0" borderId="9" xfId="0" applyBorder="1" applyAlignment="1">
      <alignmen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16" fillId="5" borderId="0" xfId="0" applyFont="1" applyFill="1" applyBorder="1" applyAlignment="1">
      <alignment vertical="center" wrapText="1"/>
    </xf>
    <xf numFmtId="0" fontId="0" fillId="0" borderId="0" xfId="0"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67" fillId="0" borderId="0" xfId="0" applyFont="1" applyAlignment="1">
      <alignment horizontal="left" vertical="center" wrapText="1" indent="1"/>
    </xf>
    <xf numFmtId="0" fontId="0" fillId="0" borderId="0" xfId="0" applyFont="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52" fillId="0" borderId="0" xfId="21" applyFont="1" applyAlignment="1">
      <alignment horizontal="left" vertical="center" wrapText="1"/>
    </xf>
    <xf numFmtId="0" fontId="12" fillId="9" borderId="38" xfId="18" applyBorder="1" applyAlignment="1">
      <alignment horizontal="left" vertical="center"/>
      <protection locked="0"/>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58" fillId="0" borderId="13" xfId="37" applyFont="1" applyAlignment="1">
      <alignment horizontal="center" vertical="center"/>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15" fontId="58" fillId="0" borderId="13" xfId="39" applyFont="1" applyAlignment="1">
      <alignment horizontal="center" vertical="center"/>
    </xf>
    <xf numFmtId="0" fontId="17" fillId="0" borderId="0" xfId="6" applyFont="1">
      <alignment vertical="center"/>
    </xf>
    <xf numFmtId="0" fontId="7" fillId="3" borderId="2" xfId="0" applyFont="1" applyFill="1" applyBorder="1" applyAlignment="1" applyProtection="1">
      <alignment horizont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Comma" xfId="50" builtinId="3"/>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432">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RM6361 Multifunctional Devices (MFD's Lots</a:t>
          </a:r>
          <a:r>
            <a:rPr lang="en-US" sz="3200" b="0" i="0" u="none" strike="noStrike" baseline="0">
              <a:solidFill>
                <a:schemeClr val="bg1"/>
              </a:solidFill>
              <a:effectLst/>
              <a:latin typeface="Arial"/>
              <a:cs typeface="Arial"/>
            </a:rPr>
            <a:t> 1 - 4 </a:t>
          </a:r>
          <a:r>
            <a:rPr lang="en-US" sz="3200" b="0" i="0" u="none" strike="noStrike">
              <a:solidFill>
                <a:schemeClr val="bg1"/>
              </a:solidFill>
              <a:effectLst/>
              <a:latin typeface="Arial"/>
              <a:cs typeface="Arial"/>
            </a:rPr>
            <a:t>(</a:t>
          </a:r>
          <a:r>
            <a:rPr lang="en-US" sz="3200" b="0" i="0" u="none" strike="noStrike" baseline="0">
              <a:solidFill>
                <a:schemeClr val="bg1"/>
              </a:solidFill>
              <a:effectLst/>
              <a:latin typeface="Arial"/>
              <a:cs typeface="Arial"/>
            </a:rPr>
            <a:t>GOLD)</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71"/>
  <sheetViews>
    <sheetView showGridLines="0" zoomScale="80" zoomScaleNormal="80" workbookViewId="0">
      <pane ySplit="9" topLeftCell="A10" activePane="bottomLeft" state="frozen"/>
      <selection activeCell="A9" sqref="A9"/>
      <selection pane="bottomLeft"/>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RM6361 Multifunctional Devices (MFD's)</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52" t="str">
        <f>HYPERLINK("#'Contents'!A1",sysChkWord)</f>
        <v>All Checks OK</v>
      </c>
      <c r="D5" s="252"/>
      <c r="E5" s="252"/>
      <c r="F5" s="109"/>
      <c r="G5" s="109"/>
      <c r="H5" s="109"/>
      <c r="I5" s="109"/>
      <c r="J5" s="109"/>
      <c r="K5" s="109"/>
    </row>
    <row r="6" spans="1:11" ht="12.5" x14ac:dyDescent="0.25">
      <c r="A6" s="109"/>
      <c r="B6" s="114"/>
      <c r="C6" s="251" t="str">
        <f>HYPERLINK("#'Contents'!A1","Click for Contents")</f>
        <v>Click for Contents</v>
      </c>
      <c r="D6" s="251"/>
      <c r="E6" s="251"/>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364</v>
      </c>
      <c r="F14" s="120" t="s">
        <v>286</v>
      </c>
      <c r="G14" s="91" t="s">
        <v>365</v>
      </c>
      <c r="H14" s="121">
        <f>'Bidder Instructions'!A8</f>
        <v>0</v>
      </c>
      <c r="I14" s="121">
        <f>'Bidder Instructions'!B8</f>
        <v>0</v>
      </c>
    </row>
    <row r="15" spans="1:11" x14ac:dyDescent="0.25">
      <c r="A15" s="91"/>
      <c r="B15" s="91"/>
      <c r="C15" s="91"/>
      <c r="D15" s="91"/>
      <c r="E15" s="93" t="s">
        <v>465</v>
      </c>
      <c r="F15" s="120" t="s">
        <v>286</v>
      </c>
      <c r="G15" s="93" t="s">
        <v>394</v>
      </c>
      <c r="H15" s="121">
        <f>'RAG Thresholds'!A8</f>
        <v>0</v>
      </c>
      <c r="I15" s="121">
        <f>'RAG Thresholds'!B8</f>
        <v>0</v>
      </c>
    </row>
    <row r="16" spans="1:11" x14ac:dyDescent="0.25">
      <c r="A16" s="91"/>
      <c r="B16" s="91"/>
      <c r="C16" s="91"/>
      <c r="D16" s="91"/>
      <c r="E16" s="91" t="s">
        <v>158</v>
      </c>
      <c r="F16" s="120" t="s">
        <v>286</v>
      </c>
      <c r="G16" s="93" t="s">
        <v>414</v>
      </c>
      <c r="H16" s="121">
        <f>'1.1a Lead Financial Input'!A8</f>
        <v>0</v>
      </c>
      <c r="I16" s="121">
        <f>'1.1a Lead Financial Input'!B8</f>
        <v>0</v>
      </c>
    </row>
    <row r="17" spans="1:10" x14ac:dyDescent="0.25">
      <c r="A17" s="91"/>
      <c r="B17" s="91"/>
      <c r="C17" s="91"/>
      <c r="D17" s="91"/>
      <c r="E17" s="91" t="s">
        <v>159</v>
      </c>
      <c r="F17" s="120" t="s">
        <v>286</v>
      </c>
      <c r="G17" s="93" t="s">
        <v>430</v>
      </c>
      <c r="H17" s="121">
        <f>'1.1b Lead Financial Input'!A8</f>
        <v>0</v>
      </c>
      <c r="I17" s="121">
        <f>'1.1b Lead Financial Input'!B8</f>
        <v>0</v>
      </c>
    </row>
    <row r="18" spans="1:10" hidden="1" x14ac:dyDescent="0.25">
      <c r="A18" s="91"/>
      <c r="B18" s="91"/>
      <c r="C18" s="91"/>
      <c r="D18" s="91"/>
      <c r="E18" s="93" t="s">
        <v>446</v>
      </c>
      <c r="F18" s="120"/>
      <c r="G18" s="93" t="s">
        <v>458</v>
      </c>
      <c r="H18" s="121">
        <f>'1.2a Alternative Guarantor'!A8</f>
        <v>0</v>
      </c>
      <c r="I18" s="121">
        <f>'1.2a Alternative Guarantor'!B8</f>
        <v>0</v>
      </c>
    </row>
    <row r="19" spans="1:10" x14ac:dyDescent="0.25">
      <c r="A19" s="91"/>
      <c r="B19" s="91"/>
      <c r="C19" s="91"/>
      <c r="D19" s="91"/>
      <c r="E19" s="91" t="s">
        <v>290</v>
      </c>
      <c r="F19" s="120" t="s">
        <v>286</v>
      </c>
      <c r="G19" s="93" t="s">
        <v>395</v>
      </c>
      <c r="H19" s="121">
        <f>'2.1 Lead Ancillary Input '!A8</f>
        <v>0</v>
      </c>
      <c r="I19" s="121">
        <f>'2.1 Lead Ancillary Input '!B8</f>
        <v>0</v>
      </c>
    </row>
    <row r="20" spans="1:10" x14ac:dyDescent="0.25">
      <c r="A20" s="91"/>
      <c r="B20" s="91"/>
      <c r="C20" s="91"/>
      <c r="D20" s="91"/>
      <c r="E20" s="91" t="s">
        <v>366</v>
      </c>
      <c r="F20" s="120" t="s">
        <v>286</v>
      </c>
      <c r="G20" s="93" t="s">
        <v>431</v>
      </c>
      <c r="H20" s="121">
        <f>'3.1 Lead Bidder Assessment'!A8</f>
        <v>0</v>
      </c>
      <c r="I20" s="121">
        <f>'3.1 Lead Bidder Assessment'!B8</f>
        <v>0</v>
      </c>
    </row>
    <row r="21" spans="1:10" x14ac:dyDescent="0.25">
      <c r="A21" s="91"/>
      <c r="B21" s="91"/>
      <c r="C21" s="91"/>
      <c r="D21" s="91"/>
      <c r="E21" s="91" t="s">
        <v>291</v>
      </c>
      <c r="F21" s="120" t="s">
        <v>286</v>
      </c>
      <c r="G21" s="93" t="s">
        <v>432</v>
      </c>
      <c r="H21" s="121">
        <f>'3.2 Immediate Parent Assmt'!A8</f>
        <v>0</v>
      </c>
      <c r="I21" s="121">
        <f>'3.2 Immediate Parent Assmt'!B8</f>
        <v>0</v>
      </c>
    </row>
    <row r="22" spans="1:10" x14ac:dyDescent="0.25">
      <c r="A22" s="91"/>
      <c r="B22" s="91"/>
      <c r="C22" s="91"/>
      <c r="D22" s="91"/>
      <c r="E22" s="91" t="s">
        <v>292</v>
      </c>
      <c r="F22" s="120" t="s">
        <v>286</v>
      </c>
      <c r="G22" s="93" t="s">
        <v>433</v>
      </c>
      <c r="H22" s="121">
        <f>'3.3 Ultimate Parent Assmt'!A8</f>
        <v>0</v>
      </c>
      <c r="I22" s="121">
        <f>'3.3 Ultimate Parent Assmt'!B8</f>
        <v>0</v>
      </c>
    </row>
    <row r="23" spans="1:10" hidden="1" x14ac:dyDescent="0.25">
      <c r="A23" s="91"/>
      <c r="B23" s="91"/>
      <c r="C23" s="91"/>
      <c r="D23" s="91"/>
      <c r="E23" s="93" t="s">
        <v>447</v>
      </c>
      <c r="F23" s="120"/>
      <c r="G23" s="93" t="s">
        <v>434</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9" customFormat="1" hidden="1" x14ac:dyDescent="0.25">
      <c r="A25" s="91"/>
      <c r="B25" s="91"/>
      <c r="C25" s="91"/>
      <c r="D25" s="91"/>
      <c r="E25" s="93" t="s">
        <v>411</v>
      </c>
      <c r="F25" s="120" t="s">
        <v>286</v>
      </c>
      <c r="G25" s="93" t="s">
        <v>416</v>
      </c>
      <c r="H25" s="121">
        <f>Setup!A8</f>
        <v>0</v>
      </c>
      <c r="I25" s="121">
        <f>Setup!B8</f>
        <v>0</v>
      </c>
    </row>
    <row r="26" spans="1:10" hidden="1" x14ac:dyDescent="0.25">
      <c r="A26" s="91"/>
      <c r="B26" s="91"/>
      <c r="C26" s="91"/>
      <c r="D26" s="91"/>
      <c r="E26" s="91" t="s">
        <v>288</v>
      </c>
      <c r="F26" s="120" t="s">
        <v>286</v>
      </c>
      <c r="G26" s="93" t="s">
        <v>417</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396</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5"/>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sheetData>
  <mergeCells count="2">
    <mergeCell ref="C6:E6"/>
    <mergeCell ref="C5:E5"/>
  </mergeCells>
  <conditionalFormatting sqref="C5">
    <cfRule type="expression" dxfId="431" priority="1">
      <formula>IF(AND(sysChk=0,sysWarn=0),1,0)</formula>
    </cfRule>
    <cfRule type="expression" dxfId="430" priority="2">
      <formula>IF(AND(sysChk=0,sysWarn&lt;&gt;0),1,0)</formula>
    </cfRule>
    <cfRule type="expression" dxfId="429" priority="3">
      <formula>IF(sysChk&lt;&gt;0,1,0)</formula>
    </cfRule>
  </conditionalFormatting>
  <hyperlinks>
    <hyperlink ref="F13" location="Contents!C1" display="Link" xr:uid="{00000000-0004-0000-0100-000000000000}"/>
    <hyperlink ref="F16" location="'1.1a Lead Financial Input'!A1" display="Link" xr:uid="{00000000-0004-0000-0100-000002000000}"/>
    <hyperlink ref="F17" location="'1.1b Lead Financial Input'!A1" display="Link" xr:uid="{00000000-0004-0000-0100-000003000000}"/>
    <hyperlink ref="F19" location="'2.1 Lead Ancillary Input '!A1" display="Link" xr:uid="{00000000-0004-0000-0100-000005000000}"/>
    <hyperlink ref="F20" location="'3.1 Lead Bidder Assessment'!A1" display="Link" xr:uid="{00000000-0004-0000-0100-000006000000}"/>
    <hyperlink ref="F21" location="'3.2 Immediate Parent Assmt'!C1" display="Link" xr:uid="{00000000-0004-0000-0100-000007000000}"/>
    <hyperlink ref="F22" location="'3.3 Ultimate Parent Assmt'!A1" display="Link" xr:uid="{00000000-0004-0000-0100-000008000000}"/>
    <hyperlink ref="F14" location="'Bidder Instructions'!A1" display="Link" xr:uid="{00000000-0004-0000-0100-000009000000}"/>
    <hyperlink ref="F24" location="'Metric Definitions'!A1" display="Link" xr:uid="{00000000-0004-0000-0100-00000B000000}"/>
    <hyperlink ref="F26" location="SysConfig!A1" display="Link" xr:uid="{00000000-0004-0000-0100-00000C000000}"/>
    <hyperlink ref="F25" location="Setup!A1" display="Link" xr:uid="{00000000-0004-0000-0100-00000D000000}"/>
    <hyperlink ref="F15" location="'RAG Thresholds'!A1" display="Link" xr:uid="{FC147F7D-6F2C-4115-8655-5591623F471F}"/>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89"/>
  <sheetViews>
    <sheetView showGridLines="0" zoomScale="80" zoomScaleNormal="80" zoomScaleSheetLayoutView="100" workbookViewId="0">
      <pane ySplit="8" topLeftCell="A9" activePane="bottomLeft" state="frozen"/>
      <selection activeCell="A9" sqref="A9"/>
      <selection pane="bottomLeft"/>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RM6361 Multifunctional Devices (MFD's)</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51" t="str">
        <f>HYPERLINK("#'Contents'!A1","Click for Contents")</f>
        <v>Click for Contents</v>
      </c>
      <c r="D6" s="251"/>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5">
        <f>SUM(A9:A71)</f>
        <v>0</v>
      </c>
      <c r="B8" s="185">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61" t="s">
        <v>452</v>
      </c>
      <c r="E12" s="261"/>
      <c r="F12" s="261"/>
      <c r="G12" s="261"/>
      <c r="H12" s="261"/>
      <c r="I12" s="261"/>
      <c r="J12" s="261"/>
      <c r="K12" s="261"/>
    </row>
    <row r="13" spans="1:12" ht="56" customHeight="1" x14ac:dyDescent="0.35">
      <c r="C13" s="180"/>
      <c r="D13" s="259" t="s">
        <v>451</v>
      </c>
      <c r="E13" s="273"/>
      <c r="F13" s="273"/>
      <c r="G13" s="273"/>
      <c r="H13" s="273"/>
      <c r="I13" s="273"/>
      <c r="J13" s="273"/>
      <c r="K13" s="273"/>
    </row>
    <row r="14" spans="1:12" ht="51" customHeight="1" x14ac:dyDescent="0.35">
      <c r="C14" s="180"/>
      <c r="D14" s="259" t="s">
        <v>388</v>
      </c>
      <c r="E14" s="259"/>
      <c r="F14" s="259"/>
      <c r="G14" s="259"/>
      <c r="H14" s="259"/>
      <c r="I14" s="259"/>
      <c r="J14" s="259"/>
      <c r="K14" s="259"/>
    </row>
    <row r="15" spans="1:12" ht="48" customHeight="1" x14ac:dyDescent="0.35">
      <c r="C15" s="180"/>
      <c r="D15" s="261" t="s">
        <v>370</v>
      </c>
      <c r="E15" s="261"/>
      <c r="F15" s="261"/>
      <c r="G15" s="261"/>
      <c r="H15" s="261"/>
      <c r="I15" s="261"/>
      <c r="J15" s="261"/>
      <c r="K15" s="261"/>
    </row>
    <row r="16" spans="1:12" s="219" customFormat="1" ht="48" customHeight="1" x14ac:dyDescent="0.35">
      <c r="C16" s="220"/>
      <c r="D16" s="261" t="s">
        <v>453</v>
      </c>
      <c r="E16" s="261"/>
      <c r="F16" s="261"/>
      <c r="G16" s="261"/>
      <c r="H16" s="261"/>
      <c r="I16" s="261"/>
      <c r="J16" s="261"/>
      <c r="K16" s="261"/>
    </row>
    <row r="17" spans="3:11" s="216" customFormat="1" ht="216.65" customHeight="1" x14ac:dyDescent="0.35">
      <c r="C17" s="217"/>
      <c r="D17" s="218"/>
      <c r="E17" s="218"/>
      <c r="F17" s="218"/>
      <c r="G17" s="218"/>
      <c r="H17" s="218"/>
      <c r="I17" s="218"/>
      <c r="J17" s="218"/>
      <c r="K17" s="218"/>
    </row>
    <row r="18" spans="3:11" ht="15.5" x14ac:dyDescent="0.35">
      <c r="C18" s="90"/>
      <c r="D18" s="90" t="s">
        <v>364</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81" t="s">
        <v>91</v>
      </c>
      <c r="D21" s="259" t="s">
        <v>455</v>
      </c>
      <c r="E21" s="271"/>
      <c r="F21" s="271"/>
      <c r="G21" s="271"/>
      <c r="H21" s="271"/>
      <c r="I21" s="271"/>
      <c r="J21" s="271"/>
      <c r="K21" s="271"/>
    </row>
    <row r="22" spans="3:11" ht="83" customHeight="1" outlineLevel="1" x14ac:dyDescent="0.25">
      <c r="C22" s="182" t="s">
        <v>92</v>
      </c>
      <c r="D22" s="259" t="s">
        <v>456</v>
      </c>
      <c r="E22" s="272"/>
      <c r="F22" s="272"/>
      <c r="G22" s="272"/>
      <c r="H22" s="272"/>
      <c r="I22" s="272"/>
      <c r="J22" s="272"/>
      <c r="K22" s="272"/>
    </row>
    <row r="23" spans="3:11" s="27" customFormat="1" ht="31" customHeight="1" outlineLevel="1" x14ac:dyDescent="0.25">
      <c r="C23" s="182" t="s">
        <v>93</v>
      </c>
      <c r="D23" s="261" t="s">
        <v>435</v>
      </c>
      <c r="E23" s="261"/>
      <c r="F23" s="261"/>
      <c r="G23" s="261"/>
      <c r="H23" s="261"/>
      <c r="I23" s="261"/>
      <c r="J23" s="57" t="s">
        <v>146</v>
      </c>
      <c r="K23" s="211" t="s">
        <v>105</v>
      </c>
    </row>
    <row r="24" spans="3:11" ht="39.5" customHeight="1" outlineLevel="1" x14ac:dyDescent="0.35">
      <c r="C24" s="180"/>
      <c r="D24" s="262" t="s">
        <v>457</v>
      </c>
      <c r="E24" s="263"/>
      <c r="F24" s="263"/>
      <c r="G24" s="263"/>
      <c r="H24" s="263"/>
      <c r="I24" s="263"/>
      <c r="J24" s="57" t="s">
        <v>22</v>
      </c>
      <c r="K24" s="212">
        <v>422</v>
      </c>
    </row>
    <row r="25" spans="3:11" ht="15.5" x14ac:dyDescent="0.35">
      <c r="C25" s="180"/>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3"/>
      <c r="D28" s="266" t="s">
        <v>325</v>
      </c>
      <c r="E28" s="267"/>
      <c r="F28" s="267"/>
      <c r="G28" s="267"/>
      <c r="H28" s="267"/>
      <c r="I28" s="267"/>
      <c r="J28" s="267"/>
      <c r="K28" s="267"/>
    </row>
    <row r="29" spans="3:11" ht="76.75" customHeight="1" outlineLevel="1" x14ac:dyDescent="0.35">
      <c r="C29" s="180" t="s">
        <v>94</v>
      </c>
      <c r="D29" s="59" t="s">
        <v>326</v>
      </c>
      <c r="E29" s="264" t="s">
        <v>471</v>
      </c>
      <c r="F29" s="268"/>
      <c r="G29" s="268"/>
      <c r="H29" s="268"/>
      <c r="I29" s="268"/>
      <c r="J29" s="268"/>
      <c r="K29" s="268"/>
    </row>
    <row r="30" spans="3:11" ht="76.75" customHeight="1" outlineLevel="1" x14ac:dyDescent="0.35">
      <c r="C30" s="180" t="s">
        <v>95</v>
      </c>
      <c r="D30" s="128" t="s">
        <v>461</v>
      </c>
      <c r="E30" s="264" t="s">
        <v>462</v>
      </c>
      <c r="F30" s="265"/>
      <c r="G30" s="265"/>
      <c r="H30" s="265"/>
      <c r="I30" s="265"/>
      <c r="J30" s="265"/>
      <c r="K30" s="265"/>
    </row>
    <row r="31" spans="3:11" ht="76.75" customHeight="1" outlineLevel="1" x14ac:dyDescent="0.35">
      <c r="C31" s="180" t="s">
        <v>96</v>
      </c>
      <c r="D31" s="60" t="s">
        <v>460</v>
      </c>
      <c r="E31" s="264" t="s">
        <v>459</v>
      </c>
      <c r="F31" s="265"/>
      <c r="G31" s="265"/>
      <c r="H31" s="265"/>
      <c r="I31" s="265"/>
      <c r="J31" s="265"/>
      <c r="K31" s="265"/>
    </row>
    <row r="32" spans="3:11" ht="15.5" x14ac:dyDescent="0.35">
      <c r="C32" s="180"/>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4"/>
      <c r="F34" s="35"/>
      <c r="G34" s="35"/>
      <c r="H34" s="35"/>
      <c r="I34" s="35"/>
      <c r="J34" s="35"/>
      <c r="K34" s="35"/>
    </row>
    <row r="35" spans="3:11" ht="15.5" outlineLevel="1" x14ac:dyDescent="0.35">
      <c r="C35" s="180"/>
      <c r="D35" s="131" t="s">
        <v>107</v>
      </c>
      <c r="E35" s="35"/>
      <c r="F35" s="35"/>
      <c r="G35" s="35"/>
      <c r="H35" s="35"/>
      <c r="I35" s="35"/>
      <c r="J35" s="35"/>
      <c r="K35" s="35"/>
    </row>
    <row r="36" spans="3:11" ht="15.5" outlineLevel="1" x14ac:dyDescent="0.35">
      <c r="C36" s="180"/>
      <c r="D36" s="189" t="s">
        <v>324</v>
      </c>
      <c r="E36" s="27"/>
      <c r="F36" s="35"/>
      <c r="G36" s="35"/>
      <c r="H36" s="35"/>
      <c r="I36" s="35"/>
      <c r="J36" s="35"/>
      <c r="K36" s="35"/>
    </row>
    <row r="37" spans="3:11" ht="15.5" outlineLevel="1" x14ac:dyDescent="0.35">
      <c r="C37" s="180"/>
      <c r="D37" s="1"/>
      <c r="E37" s="35"/>
      <c r="F37" s="35"/>
      <c r="G37" s="35"/>
      <c r="H37" s="35"/>
      <c r="I37" s="35"/>
      <c r="J37" s="35"/>
      <c r="K37" s="35"/>
    </row>
    <row r="38" spans="3:11" ht="15.5" outlineLevel="1" x14ac:dyDescent="0.35">
      <c r="C38" s="180"/>
      <c r="D38" s="62" t="s">
        <v>367</v>
      </c>
      <c r="E38" s="35"/>
      <c r="G38" s="35"/>
      <c r="H38" s="35"/>
      <c r="I38" s="35"/>
      <c r="J38" s="35"/>
      <c r="K38" s="35"/>
    </row>
    <row r="39" spans="3:11" ht="15.5" outlineLevel="1" x14ac:dyDescent="0.35">
      <c r="C39" s="180"/>
      <c r="D39" s="94" t="s">
        <v>418</v>
      </c>
      <c r="E39" s="130">
        <f>MATCH($D$39,SysConfig!$F$32:$F$33,0)</f>
        <v>2</v>
      </c>
      <c r="G39" s="35"/>
      <c r="H39" s="35"/>
      <c r="I39" s="35"/>
      <c r="J39" s="35"/>
      <c r="K39" s="35"/>
    </row>
    <row r="40" spans="3:11" ht="15.5" x14ac:dyDescent="0.35">
      <c r="C40" s="180"/>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4"/>
      <c r="D42" s="1"/>
      <c r="E42" s="35"/>
      <c r="F42" s="35"/>
      <c r="G42" s="35"/>
      <c r="H42" s="35"/>
      <c r="I42" s="35"/>
      <c r="J42" s="35"/>
      <c r="K42" s="35"/>
    </row>
    <row r="43" spans="3:11" ht="22.5" customHeight="1" outlineLevel="1" x14ac:dyDescent="0.35">
      <c r="C43" s="180"/>
      <c r="D43" s="274" t="s">
        <v>327</v>
      </c>
      <c r="E43" s="275"/>
      <c r="F43" s="35"/>
      <c r="G43" s="35"/>
      <c r="H43" s="35"/>
      <c r="I43" s="35"/>
      <c r="J43" s="35"/>
      <c r="K43" s="35"/>
    </row>
    <row r="44" spans="3:11" ht="93" customHeight="1" outlineLevel="1" x14ac:dyDescent="0.35">
      <c r="C44" s="180"/>
      <c r="D44" s="253" t="s">
        <v>389</v>
      </c>
      <c r="E44" s="254"/>
      <c r="F44" s="254"/>
      <c r="G44" s="254"/>
      <c r="H44" s="254"/>
      <c r="I44" s="254"/>
      <c r="J44" s="254"/>
      <c r="K44" s="254"/>
    </row>
    <row r="45" spans="3:11" ht="27.5" customHeight="1" outlineLevel="1" x14ac:dyDescent="0.35">
      <c r="C45" s="180"/>
      <c r="D45" s="255" t="s">
        <v>98</v>
      </c>
      <c r="E45" s="257" t="s">
        <v>384</v>
      </c>
      <c r="F45" s="258"/>
      <c r="G45" s="258"/>
      <c r="H45" s="258"/>
      <c r="I45" s="258"/>
      <c r="J45" s="258"/>
      <c r="K45" s="258"/>
    </row>
    <row r="46" spans="3:11" ht="50.5" customHeight="1" outlineLevel="1" x14ac:dyDescent="0.35">
      <c r="C46" s="180"/>
      <c r="D46" s="256"/>
      <c r="E46" s="257" t="s">
        <v>436</v>
      </c>
      <c r="F46" s="269"/>
      <c r="G46" s="269"/>
      <c r="H46" s="269"/>
      <c r="I46" s="269"/>
      <c r="J46" s="269"/>
      <c r="K46" s="269"/>
    </row>
    <row r="47" spans="3:11" ht="15.5" outlineLevel="1" x14ac:dyDescent="0.35">
      <c r="C47" s="180"/>
      <c r="D47" s="1"/>
      <c r="E47" s="58"/>
      <c r="F47" s="58"/>
      <c r="G47" s="58"/>
      <c r="H47" s="58"/>
      <c r="I47" s="58"/>
      <c r="J47" s="58"/>
      <c r="K47" s="58"/>
    </row>
    <row r="48" spans="3:11" ht="34.5" customHeight="1" outlineLevel="1" x14ac:dyDescent="0.35">
      <c r="C48" s="180"/>
      <c r="D48" s="255" t="s">
        <v>99</v>
      </c>
      <c r="E48" s="257" t="s">
        <v>470</v>
      </c>
      <c r="F48" s="258"/>
      <c r="G48" s="258"/>
      <c r="H48" s="258"/>
      <c r="I48" s="258"/>
      <c r="J48" s="258"/>
      <c r="K48" s="258"/>
    </row>
    <row r="49" spans="3:11" ht="98" customHeight="1" outlineLevel="1" x14ac:dyDescent="0.35">
      <c r="C49" s="180"/>
      <c r="D49" s="256"/>
      <c r="E49" s="257" t="s">
        <v>445</v>
      </c>
      <c r="F49" s="258"/>
      <c r="G49" s="258"/>
      <c r="H49" s="258"/>
      <c r="I49" s="258"/>
      <c r="J49" s="258"/>
      <c r="K49" s="258"/>
    </row>
    <row r="50" spans="3:11" ht="7" customHeight="1" outlineLevel="1" x14ac:dyDescent="0.35">
      <c r="C50" s="180"/>
      <c r="D50" s="56"/>
      <c r="E50" s="58"/>
      <c r="F50" s="58"/>
      <c r="G50" s="58"/>
      <c r="H50" s="58"/>
      <c r="I50" s="58"/>
      <c r="J50" s="58"/>
      <c r="K50" s="58"/>
    </row>
    <row r="51" spans="3:11" ht="48.5" customHeight="1" outlineLevel="1" x14ac:dyDescent="0.35">
      <c r="C51" s="180"/>
      <c r="D51" s="255" t="s">
        <v>437</v>
      </c>
      <c r="E51" s="257" t="s">
        <v>443</v>
      </c>
      <c r="F51" s="258"/>
      <c r="G51" s="258"/>
      <c r="H51" s="258"/>
      <c r="I51" s="258"/>
      <c r="J51" s="258"/>
      <c r="K51" s="258"/>
    </row>
    <row r="52" spans="3:11" ht="27.5" customHeight="1" outlineLevel="1" x14ac:dyDescent="0.35">
      <c r="C52" s="180"/>
      <c r="D52" s="256"/>
      <c r="E52" s="257" t="s">
        <v>385</v>
      </c>
      <c r="F52" s="258"/>
      <c r="G52" s="258"/>
      <c r="H52" s="258"/>
      <c r="I52" s="258"/>
      <c r="J52" s="258"/>
      <c r="K52" s="258"/>
    </row>
    <row r="53" spans="3:11" ht="34.5" customHeight="1" outlineLevel="1" x14ac:dyDescent="0.35">
      <c r="C53" s="180"/>
      <c r="D53" s="253" t="s">
        <v>438</v>
      </c>
      <c r="E53" s="254"/>
      <c r="F53" s="254"/>
      <c r="G53" s="254"/>
      <c r="H53" s="254"/>
      <c r="I53" s="254"/>
      <c r="J53" s="254"/>
      <c r="K53" s="254"/>
    </row>
    <row r="54" spans="3:11" ht="15.5" outlineLevel="1" x14ac:dyDescent="0.35">
      <c r="C54" s="180"/>
      <c r="D54" s="34"/>
      <c r="E54" s="35"/>
      <c r="F54" s="35"/>
      <c r="G54" s="35"/>
      <c r="H54" s="228"/>
      <c r="I54" s="35"/>
      <c r="J54" s="35"/>
      <c r="K54" s="35"/>
    </row>
    <row r="55" spans="3:11" ht="23.5" customHeight="1" outlineLevel="1" x14ac:dyDescent="0.35">
      <c r="C55" s="180"/>
      <c r="D55" s="276" t="s">
        <v>328</v>
      </c>
      <c r="E55" s="277"/>
      <c r="F55" s="35"/>
      <c r="G55" s="35"/>
      <c r="H55" s="35"/>
      <c r="I55" s="35"/>
      <c r="J55" s="35"/>
      <c r="K55" s="35"/>
    </row>
    <row r="56" spans="3:11" ht="31.5" customHeight="1" outlineLevel="1" x14ac:dyDescent="0.35">
      <c r="C56" s="180"/>
      <c r="D56" s="259" t="s">
        <v>381</v>
      </c>
      <c r="E56" s="260"/>
      <c r="F56" s="260"/>
      <c r="G56" s="260"/>
      <c r="H56" s="260"/>
      <c r="I56" s="260"/>
      <c r="J56" s="260"/>
      <c r="K56" s="260"/>
    </row>
    <row r="57" spans="3:11" ht="31.5" customHeight="1" outlineLevel="1" x14ac:dyDescent="0.35">
      <c r="C57" s="180"/>
      <c r="D57" s="259" t="s">
        <v>330</v>
      </c>
      <c r="E57" s="260"/>
      <c r="F57" s="260"/>
      <c r="G57" s="260"/>
      <c r="H57" s="260"/>
      <c r="I57" s="260"/>
      <c r="J57" s="260"/>
      <c r="K57" s="260"/>
    </row>
    <row r="58" spans="3:11" s="219" customFormat="1" ht="31.5" customHeight="1" outlineLevel="1" x14ac:dyDescent="0.35">
      <c r="C58" s="220"/>
      <c r="D58" s="36" t="s">
        <v>469</v>
      </c>
      <c r="E58" s="234"/>
      <c r="F58" s="234"/>
      <c r="G58" s="234"/>
      <c r="H58" s="234"/>
      <c r="I58" s="234"/>
      <c r="J58" s="234"/>
      <c r="K58" s="234"/>
    </row>
    <row r="59" spans="3:11" ht="31.5" customHeight="1" outlineLevel="1" x14ac:dyDescent="0.35">
      <c r="C59" s="180"/>
      <c r="D59" s="259" t="s">
        <v>308</v>
      </c>
      <c r="E59" s="260"/>
      <c r="F59" s="260"/>
      <c r="G59" s="260"/>
      <c r="H59" s="260"/>
      <c r="I59" s="260"/>
      <c r="J59" s="260"/>
      <c r="K59" s="260"/>
    </row>
    <row r="60" spans="3:11" ht="15.5" outlineLevel="1" x14ac:dyDescent="0.35">
      <c r="C60" s="180"/>
      <c r="D60" s="34"/>
      <c r="E60" s="35"/>
      <c r="F60" s="35"/>
      <c r="G60" s="35"/>
      <c r="H60" s="35"/>
      <c r="I60" s="35"/>
      <c r="J60" s="35"/>
      <c r="K60" s="35"/>
    </row>
    <row r="61" spans="3:11" ht="23.5" customHeight="1" outlineLevel="1" x14ac:dyDescent="0.35">
      <c r="C61" s="180"/>
      <c r="D61" s="278" t="s">
        <v>329</v>
      </c>
      <c r="E61" s="275"/>
      <c r="F61" s="35"/>
      <c r="G61" s="35"/>
      <c r="H61" s="35"/>
      <c r="I61" s="35"/>
      <c r="J61" s="35"/>
      <c r="K61" s="35"/>
    </row>
    <row r="62" spans="3:11" ht="8.5" customHeight="1" outlineLevel="1" x14ac:dyDescent="0.35">
      <c r="C62" s="180"/>
      <c r="D62" s="259"/>
      <c r="E62" s="260"/>
      <c r="F62" s="260"/>
      <c r="G62" s="260"/>
      <c r="H62" s="260"/>
      <c r="I62" s="260"/>
      <c r="J62" s="260"/>
      <c r="K62" s="260"/>
    </row>
    <row r="63" spans="3:11" ht="31.5" customHeight="1" outlineLevel="1" x14ac:dyDescent="0.35">
      <c r="C63" s="180"/>
      <c r="D63" s="259" t="s">
        <v>312</v>
      </c>
      <c r="E63" s="260"/>
      <c r="F63" s="260"/>
      <c r="G63" s="260"/>
      <c r="H63" s="260"/>
      <c r="I63" s="260"/>
      <c r="J63" s="260"/>
      <c r="K63" s="260"/>
    </row>
    <row r="64" spans="3:11" ht="89.5" customHeight="1" outlineLevel="1" x14ac:dyDescent="0.35">
      <c r="C64" s="180"/>
      <c r="D64" s="253" t="s">
        <v>313</v>
      </c>
      <c r="E64" s="254"/>
      <c r="F64" s="254"/>
      <c r="G64" s="254"/>
      <c r="H64" s="254"/>
      <c r="I64" s="254"/>
      <c r="J64" s="254"/>
      <c r="K64" s="254"/>
    </row>
    <row r="65" spans="1:12" ht="49" customHeight="1" outlineLevel="1" x14ac:dyDescent="0.35">
      <c r="C65" s="180"/>
      <c r="D65" s="259" t="s">
        <v>386</v>
      </c>
      <c r="E65" s="273"/>
      <c r="F65" s="273"/>
      <c r="G65" s="273"/>
      <c r="H65" s="273"/>
      <c r="I65" s="273"/>
      <c r="J65" s="273"/>
      <c r="K65" s="273"/>
    </row>
    <row r="66" spans="1:12" s="27" customFormat="1" ht="13.5" thickBot="1" x14ac:dyDescent="0.3">
      <c r="C66" s="129"/>
      <c r="D66" s="129" t="s">
        <v>305</v>
      </c>
      <c r="E66" s="129"/>
      <c r="F66" s="129"/>
      <c r="G66" s="129"/>
      <c r="H66" s="129"/>
      <c r="I66" s="129"/>
      <c r="J66" s="129"/>
      <c r="K66" s="129"/>
    </row>
    <row r="67" spans="1:12" s="27" customFormat="1" ht="15.5" x14ac:dyDescent="0.35">
      <c r="C67" s="184"/>
      <c r="F67" s="35"/>
      <c r="G67" s="35"/>
      <c r="H67" s="35"/>
      <c r="I67" s="35"/>
      <c r="J67" s="35"/>
      <c r="K67" s="35"/>
    </row>
    <row r="68" spans="1:12" s="27" customFormat="1" ht="15.5" x14ac:dyDescent="0.35">
      <c r="C68" s="180"/>
      <c r="D68" s="259" t="s">
        <v>380</v>
      </c>
      <c r="E68" s="270"/>
      <c r="F68" s="270"/>
      <c r="G68" s="270"/>
      <c r="H68" s="270"/>
      <c r="I68" s="270"/>
      <c r="J68" s="270"/>
      <c r="K68" s="270"/>
    </row>
    <row r="69" spans="1:12" s="27" customFormat="1" ht="90.5" hidden="1" customHeight="1" x14ac:dyDescent="0.35">
      <c r="C69" s="180"/>
      <c r="D69" s="259" t="s">
        <v>397</v>
      </c>
      <c r="E69" s="270"/>
      <c r="F69" s="270"/>
      <c r="G69" s="270"/>
      <c r="H69" s="270"/>
      <c r="I69" s="270"/>
      <c r="J69" s="270"/>
      <c r="K69" s="270"/>
    </row>
    <row r="70" spans="1:12" s="219" customFormat="1" ht="16" customHeight="1" x14ac:dyDescent="0.35">
      <c r="C70" s="220"/>
      <c r="D70" s="221"/>
      <c r="E70" s="222"/>
      <c r="F70" s="222"/>
      <c r="G70" s="222"/>
      <c r="H70" s="222"/>
      <c r="I70" s="222"/>
      <c r="J70" s="222"/>
      <c r="K70" s="222"/>
    </row>
    <row r="71" spans="1:12" ht="15.5" x14ac:dyDescent="0.35">
      <c r="A71" s="117" t="s">
        <v>154</v>
      </c>
      <c r="B71" s="117"/>
      <c r="C71" s="117"/>
      <c r="D71" s="117"/>
      <c r="E71" s="117"/>
      <c r="F71" s="117"/>
      <c r="G71" s="117"/>
      <c r="H71" s="117"/>
      <c r="I71" s="117"/>
      <c r="J71" s="117"/>
      <c r="K71" s="117"/>
      <c r="L71" s="117"/>
    </row>
    <row r="72" spans="1:12" ht="14.5" customHeight="1" x14ac:dyDescent="0.25"/>
    <row r="89" ht="14.5" customHeight="1" x14ac:dyDescent="0.25"/>
  </sheetData>
  <protectedRanges>
    <protectedRange sqref="K24" name="Tangible Fixed Assets"/>
  </protectedRanges>
  <mergeCells count="37">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4:K64"/>
    <mergeCell ref="D51:D52"/>
    <mergeCell ref="E49:K49"/>
    <mergeCell ref="D63:K63"/>
    <mergeCell ref="D56:K56"/>
  </mergeCells>
  <conditionalFormatting sqref="C5">
    <cfRule type="expression" dxfId="428" priority="1">
      <formula>IF(AND(sysChk=0,sysWarn=0),1,0)</formula>
    </cfRule>
    <cfRule type="expression" dxfId="427" priority="2">
      <formula>IF(AND(sysChk=0,sysWarn&lt;&gt;0),1,0)</formula>
    </cfRule>
    <cfRule type="expression" dxfId="426"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57"/>
  <sheetViews>
    <sheetView showGridLines="0" zoomScale="80" zoomScaleNormal="80" workbookViewId="0">
      <pane ySplit="8" topLeftCell="A12" activePane="bottomLeft" state="frozen"/>
      <selection activeCell="A9" sqref="A9"/>
      <selection pane="bottomLeft"/>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RM6361 Multifunctional Devices (MFD's)</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39"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5">
        <f>SUM(A9:A44)</f>
        <v>0</v>
      </c>
      <c r="B8" s="185">
        <f>SUM(B9:B44)</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5" x14ac:dyDescent="0.35">
      <c r="B15" s="27"/>
      <c r="C15" s="139">
        <v>1</v>
      </c>
      <c r="D15" s="139" t="s">
        <v>163</v>
      </c>
      <c r="E15" s="141"/>
      <c r="F15" s="141"/>
      <c r="G15" s="141"/>
      <c r="H15" s="142" t="s">
        <v>473</v>
      </c>
      <c r="I15" s="26"/>
      <c r="J15" s="201" t="str">
        <f>"x"&amp;" &lt; "&amp;E15</f>
        <v xml:space="preserve">x &lt; </v>
      </c>
      <c r="K15" s="135" t="str">
        <f>E15&amp;" ≤ "&amp;" x "&amp;" ≤ "&amp;G15</f>
        <v xml:space="preserve"> ≤  x  ≤ </v>
      </c>
      <c r="L15" s="136" t="str">
        <f>"x"&amp;" &gt; "&amp;G15</f>
        <v xml:space="preserve">x &gt; </v>
      </c>
      <c r="M15" s="26"/>
      <c r="N15" s="26"/>
      <c r="O15" s="26"/>
      <c r="P15" s="26"/>
      <c r="Q15" s="26"/>
      <c r="R15" s="26"/>
      <c r="S15" s="26"/>
      <c r="T15" s="26"/>
      <c r="U15" s="26"/>
      <c r="V15" s="26"/>
    </row>
    <row r="16" spans="1:22" ht="15.5" x14ac:dyDescent="0.35">
      <c r="B16" s="27"/>
      <c r="C16" s="139">
        <v>2</v>
      </c>
      <c r="D16" s="139" t="s">
        <v>67</v>
      </c>
      <c r="E16" s="143">
        <v>0.03</v>
      </c>
      <c r="F16" s="141"/>
      <c r="G16" s="143">
        <v>7.0000000000000007E-2</v>
      </c>
      <c r="H16" s="142" t="s">
        <v>49</v>
      </c>
      <c r="I16" s="26"/>
      <c r="J16" s="202" t="str">
        <f>"x"&amp;" &lt; "&amp;TEXT(E16,"0.0%")</f>
        <v>x &lt; 3.0%</v>
      </c>
      <c r="K16" s="137" t="str">
        <f>TEXT(E16,"0.0%")&amp;" ≤ "&amp;" x "&amp;" ≤ "&amp;TEXT(G16,"0.0%")</f>
        <v>3.0% ≤  x  ≤ 7.0%</v>
      </c>
      <c r="L16" s="138" t="str">
        <f>"x"&amp;" &gt; "&amp;TEXT(G16,"0.0%")</f>
        <v>x &gt; 7.0%</v>
      </c>
      <c r="M16" s="26"/>
      <c r="N16" s="26"/>
      <c r="O16" s="26"/>
      <c r="P16" s="26"/>
      <c r="Q16" s="26"/>
      <c r="R16" s="26"/>
      <c r="S16" s="26"/>
      <c r="T16" s="26"/>
      <c r="U16" s="26"/>
      <c r="V16" s="26"/>
    </row>
    <row r="17" spans="2:22" ht="15.5" x14ac:dyDescent="0.35">
      <c r="B17" s="27"/>
      <c r="C17" s="139" t="s">
        <v>68</v>
      </c>
      <c r="D17" s="139" t="s">
        <v>382</v>
      </c>
      <c r="E17" s="141"/>
      <c r="F17" s="141"/>
      <c r="G17" s="141"/>
      <c r="H17" s="142" t="s">
        <v>473</v>
      </c>
      <c r="I17" s="26"/>
      <c r="J17" s="201" t="str">
        <f>"x"&amp;" &lt; "&amp;TEXT(E17,"0.0%")</f>
        <v>x &lt; 0.0%</v>
      </c>
      <c r="K17" s="135" t="str">
        <f>TEXT(E17,"0.0%")&amp;" ≤ "&amp;" x "&amp;" ≤ "&amp;TEXT(G17,"0.0%")</f>
        <v>0.0% ≤  x  ≤ 0.0%</v>
      </c>
      <c r="L17" s="136" t="str">
        <f>"x"&amp;" &gt; "&amp;TEXT(G17,"0.0%")</f>
        <v>x &gt; 0.0%</v>
      </c>
      <c r="M17" s="26"/>
      <c r="N17" s="26"/>
      <c r="O17" s="26"/>
      <c r="P17" s="26"/>
      <c r="Q17" s="26"/>
      <c r="R17" s="26"/>
      <c r="S17" s="26"/>
      <c r="T17" s="26"/>
      <c r="U17" s="26"/>
      <c r="V17" s="26"/>
    </row>
    <row r="18" spans="2:22" ht="15.5" x14ac:dyDescent="0.35">
      <c r="B18" s="27"/>
      <c r="C18" s="139" t="s">
        <v>71</v>
      </c>
      <c r="D18" s="139" t="s">
        <v>76</v>
      </c>
      <c r="E18" s="140">
        <v>3.5</v>
      </c>
      <c r="F18" s="141"/>
      <c r="G18" s="140">
        <v>3</v>
      </c>
      <c r="H18" s="142" t="s">
        <v>50</v>
      </c>
      <c r="I18" s="26"/>
      <c r="J18" s="201" t="str">
        <f>"x"&amp;" &gt; "&amp;E18</f>
        <v>x &gt; 3.5</v>
      </c>
      <c r="K18" s="135" t="str">
        <f>E18&amp;" ≥ "&amp;" x "&amp;" ≥ "&amp;G18</f>
        <v>3.5 ≥  x  ≥ 3</v>
      </c>
      <c r="L18" s="136" t="str">
        <f>"x"&amp;" &lt; "&amp;G18</f>
        <v>x &lt; 3</v>
      </c>
      <c r="M18" s="26"/>
      <c r="N18" s="26"/>
      <c r="O18" s="26"/>
      <c r="P18" s="26"/>
      <c r="Q18" s="26"/>
      <c r="R18" s="26"/>
      <c r="S18" s="26"/>
      <c r="T18" s="26"/>
      <c r="U18" s="26"/>
      <c r="V18" s="26"/>
    </row>
    <row r="19" spans="2:22" ht="15.5" x14ac:dyDescent="0.35">
      <c r="B19" s="27"/>
      <c r="C19" s="139">
        <v>4</v>
      </c>
      <c r="D19" s="139" t="s">
        <v>80</v>
      </c>
      <c r="E19" s="140">
        <v>5</v>
      </c>
      <c r="F19" s="141"/>
      <c r="G19" s="140">
        <v>4.5</v>
      </c>
      <c r="H19" s="142" t="s">
        <v>50</v>
      </c>
      <c r="I19" s="26"/>
      <c r="J19" s="201" t="str">
        <f>"x"&amp;" &gt; "&amp;E19</f>
        <v>x &gt; 5</v>
      </c>
      <c r="K19" s="135" t="str">
        <f>E19&amp;" ≥ "&amp;" x "&amp;" ≥ "&amp;G19</f>
        <v>5 ≥  x  ≥ 4.5</v>
      </c>
      <c r="L19" s="136" t="str">
        <f>"x"&amp;" &lt; "&amp;G19</f>
        <v>x &lt; 4.5</v>
      </c>
      <c r="M19" s="26"/>
      <c r="N19" s="26"/>
      <c r="O19" s="26"/>
      <c r="P19" s="26"/>
      <c r="Q19" s="26"/>
      <c r="R19" s="26"/>
      <c r="S19" s="26"/>
      <c r="T19" s="26"/>
      <c r="U19" s="26"/>
      <c r="V19" s="26"/>
    </row>
    <row r="20" spans="2:22" ht="15.5" x14ac:dyDescent="0.35">
      <c r="B20" s="27"/>
      <c r="C20" s="139">
        <v>5</v>
      </c>
      <c r="D20" s="139" t="s">
        <v>74</v>
      </c>
      <c r="E20" s="140">
        <v>3</v>
      </c>
      <c r="F20" s="141"/>
      <c r="G20" s="140">
        <v>4.5</v>
      </c>
      <c r="H20" s="142" t="s">
        <v>49</v>
      </c>
      <c r="I20" s="26"/>
      <c r="J20" s="201"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2:22" ht="15.5" x14ac:dyDescent="0.35">
      <c r="B21" s="27"/>
      <c r="C21" s="139">
        <v>6</v>
      </c>
      <c r="D21" s="139" t="s">
        <v>77</v>
      </c>
      <c r="E21" s="140">
        <v>1</v>
      </c>
      <c r="F21" s="141"/>
      <c r="G21" s="140">
        <v>1.3</v>
      </c>
      <c r="H21" s="142" t="s">
        <v>49</v>
      </c>
      <c r="I21" s="26"/>
      <c r="J21" s="201" t="str">
        <f t="shared" si="0"/>
        <v>x &lt; 1</v>
      </c>
      <c r="K21" s="135" t="str">
        <f t="shared" si="1"/>
        <v>1 ≤  x  ≤ 1.3</v>
      </c>
      <c r="L21" s="136" t="str">
        <f t="shared" si="2"/>
        <v>x &gt; 1.3</v>
      </c>
      <c r="M21" s="26"/>
      <c r="N21" s="26"/>
      <c r="O21" s="26"/>
      <c r="P21" s="26"/>
      <c r="Q21" s="26"/>
      <c r="R21" s="26"/>
      <c r="S21" s="26"/>
      <c r="T21" s="26"/>
      <c r="U21" s="26"/>
      <c r="V21" s="26"/>
    </row>
    <row r="22" spans="2:22" ht="15.5" x14ac:dyDescent="0.35">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2:22" ht="15.5" x14ac:dyDescent="0.3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383</v>
      </c>
      <c r="H26" s="26"/>
      <c r="I26" s="26"/>
      <c r="J26" s="26"/>
      <c r="K26" s="26"/>
      <c r="L26" s="26"/>
      <c r="M26" s="26"/>
      <c r="N26" s="26"/>
      <c r="O26" s="26"/>
      <c r="P26" s="26"/>
      <c r="Q26" s="26"/>
      <c r="R26" s="26"/>
      <c r="S26" s="26"/>
      <c r="T26" s="26"/>
      <c r="U26" s="26"/>
      <c r="V26" s="26"/>
    </row>
    <row r="27" spans="2:22" ht="15.5" x14ac:dyDescent="0.25">
      <c r="B27" s="27"/>
      <c r="C27" s="39"/>
      <c r="D27" s="141"/>
      <c r="E27" s="219"/>
      <c r="F27" s="219"/>
      <c r="G27" s="26"/>
      <c r="H27" s="26"/>
      <c r="I27" s="26"/>
      <c r="J27" s="26"/>
      <c r="K27" s="26"/>
      <c r="L27" s="26"/>
      <c r="M27" s="26"/>
      <c r="N27" s="26"/>
      <c r="O27" s="26"/>
      <c r="P27" s="26"/>
      <c r="Q27" s="26"/>
      <c r="R27" s="26"/>
      <c r="S27" s="26"/>
      <c r="T27" s="26"/>
      <c r="U27" s="26"/>
      <c r="V27" s="26"/>
    </row>
    <row r="28" spans="2:22" s="219"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19" customFormat="1" ht="11.5" x14ac:dyDescent="0.25">
      <c r="C29" s="39"/>
      <c r="D29" s="26"/>
      <c r="E29" s="26"/>
      <c r="F29" s="26"/>
      <c r="G29" s="26"/>
      <c r="H29" s="26"/>
      <c r="I29" s="26"/>
      <c r="J29" s="26"/>
      <c r="K29" s="26"/>
      <c r="L29" s="26"/>
      <c r="M29" s="26"/>
      <c r="N29" s="26"/>
      <c r="O29" s="26"/>
      <c r="P29" s="26"/>
      <c r="Q29" s="26"/>
      <c r="R29" s="26"/>
      <c r="S29" s="26"/>
      <c r="T29" s="26"/>
      <c r="U29" s="26"/>
      <c r="V29" s="26"/>
    </row>
    <row r="30" spans="2:22" s="219" customFormat="1" ht="14" x14ac:dyDescent="0.3">
      <c r="C30" s="39"/>
      <c r="D30" s="29"/>
      <c r="E30" s="243"/>
      <c r="F30" s="244"/>
      <c r="G30" s="26"/>
      <c r="H30" s="26"/>
      <c r="I30" s="26"/>
      <c r="J30" s="26"/>
      <c r="K30" s="26"/>
      <c r="L30" s="26"/>
      <c r="M30" s="26"/>
      <c r="N30" s="26"/>
      <c r="O30" s="26"/>
      <c r="P30" s="26"/>
      <c r="Q30" s="26"/>
      <c r="R30" s="26"/>
      <c r="S30" s="26"/>
      <c r="T30" s="26"/>
      <c r="U30" s="26"/>
      <c r="V30" s="26"/>
    </row>
    <row r="31" spans="2:22" s="219" customFormat="1" ht="14" x14ac:dyDescent="0.3">
      <c r="C31" s="39"/>
      <c r="D31" s="29"/>
      <c r="E31" s="243"/>
      <c r="F31" s="244"/>
      <c r="G31" s="26"/>
      <c r="H31" s="26"/>
      <c r="I31" s="26"/>
      <c r="J31" s="26"/>
      <c r="K31" s="26"/>
      <c r="L31" s="26"/>
      <c r="M31" s="26"/>
      <c r="N31" s="26"/>
      <c r="O31" s="26"/>
      <c r="P31" s="26"/>
      <c r="Q31" s="26"/>
      <c r="R31" s="26"/>
      <c r="S31" s="26"/>
      <c r="T31" s="26"/>
      <c r="U31" s="26"/>
      <c r="V31" s="26"/>
    </row>
    <row r="32" spans="2:22" s="219" customFormat="1" ht="14" x14ac:dyDescent="0.3">
      <c r="C32" s="39"/>
      <c r="D32" s="29"/>
      <c r="E32" s="243"/>
      <c r="F32" s="244"/>
      <c r="G32" s="26"/>
      <c r="H32" s="26"/>
      <c r="I32" s="26"/>
      <c r="J32" s="26"/>
      <c r="K32" s="26"/>
      <c r="L32" s="26"/>
      <c r="M32" s="26"/>
      <c r="N32" s="26"/>
      <c r="O32" s="26"/>
      <c r="P32" s="26"/>
      <c r="Q32" s="26"/>
      <c r="R32" s="26"/>
      <c r="S32" s="26"/>
      <c r="T32" s="26"/>
      <c r="U32" s="26"/>
      <c r="V32" s="26"/>
    </row>
    <row r="33" spans="1:22" s="219" customFormat="1" ht="14" x14ac:dyDescent="0.3">
      <c r="C33" s="39"/>
      <c r="D33" s="29"/>
      <c r="E33" s="243"/>
      <c r="F33" s="244"/>
      <c r="G33" s="26"/>
      <c r="H33" s="26"/>
      <c r="I33" s="26"/>
      <c r="J33" s="26"/>
      <c r="K33" s="26"/>
      <c r="L33" s="26"/>
      <c r="M33" s="26"/>
      <c r="N33" s="26"/>
      <c r="O33" s="26"/>
      <c r="P33" s="26"/>
      <c r="Q33" s="26"/>
      <c r="R33" s="26"/>
      <c r="S33" s="26"/>
      <c r="T33" s="26"/>
      <c r="U33" s="26"/>
      <c r="V33" s="26"/>
    </row>
    <row r="34" spans="1:22" s="219" customFormat="1" ht="14" x14ac:dyDescent="0.3">
      <c r="C34" s="39"/>
      <c r="D34" s="29"/>
      <c r="E34" s="243"/>
      <c r="F34" s="244"/>
      <c r="G34" s="26"/>
      <c r="H34" s="26"/>
      <c r="I34" s="26"/>
      <c r="J34" s="26"/>
      <c r="K34" s="26"/>
      <c r="L34" s="26"/>
      <c r="M34" s="26"/>
      <c r="N34" s="26"/>
      <c r="O34" s="26"/>
      <c r="P34" s="26"/>
      <c r="Q34" s="26"/>
      <c r="R34" s="26"/>
      <c r="S34" s="26"/>
      <c r="T34" s="26"/>
      <c r="U34" s="26"/>
      <c r="V34" s="26"/>
    </row>
    <row r="35" spans="1:22" s="219" customFormat="1" ht="14" x14ac:dyDescent="0.3">
      <c r="C35" s="39"/>
      <c r="D35" s="29"/>
      <c r="E35" s="243"/>
      <c r="F35" s="244"/>
      <c r="G35" s="26"/>
      <c r="H35" s="26"/>
      <c r="I35" s="26"/>
      <c r="J35" s="26"/>
      <c r="K35" s="26"/>
      <c r="L35" s="26"/>
      <c r="M35" s="26"/>
      <c r="N35" s="26"/>
      <c r="O35" s="26"/>
      <c r="P35" s="26"/>
      <c r="Q35" s="26"/>
      <c r="R35" s="26"/>
      <c r="S35" s="26"/>
      <c r="T35" s="26"/>
      <c r="U35" s="26"/>
      <c r="V35" s="26"/>
    </row>
    <row r="36" spans="1:22" s="219" customFormat="1" ht="14" x14ac:dyDescent="0.3">
      <c r="C36" s="39"/>
      <c r="D36" s="29"/>
      <c r="E36" s="243"/>
      <c r="F36" s="244"/>
      <c r="G36" s="26"/>
      <c r="H36" s="26"/>
      <c r="I36" s="26"/>
      <c r="J36" s="26"/>
      <c r="K36" s="26"/>
      <c r="L36" s="26"/>
      <c r="M36" s="26"/>
      <c r="N36" s="26"/>
      <c r="O36" s="26"/>
      <c r="P36" s="26"/>
      <c r="Q36" s="26"/>
      <c r="R36" s="26"/>
      <c r="S36" s="26"/>
      <c r="T36" s="26"/>
      <c r="U36" s="26"/>
      <c r="V36" s="26"/>
    </row>
    <row r="37" spans="1:22" s="219" customFormat="1" ht="14" x14ac:dyDescent="0.3">
      <c r="C37" s="39"/>
      <c r="D37" s="29"/>
      <c r="E37" s="243"/>
      <c r="F37" s="244"/>
      <c r="G37" s="26"/>
      <c r="H37" s="26"/>
      <c r="I37" s="26"/>
      <c r="J37" s="26"/>
      <c r="K37" s="26"/>
      <c r="L37" s="26"/>
      <c r="M37" s="26"/>
      <c r="N37" s="26"/>
      <c r="O37" s="26"/>
      <c r="P37" s="26"/>
      <c r="Q37" s="26"/>
      <c r="R37" s="26"/>
      <c r="S37" s="26"/>
      <c r="T37" s="26"/>
      <c r="U37" s="26"/>
      <c r="V37" s="26"/>
    </row>
    <row r="38" spans="1:22" s="219" customFormat="1" ht="14" x14ac:dyDescent="0.3">
      <c r="C38" s="39"/>
      <c r="D38" s="29"/>
      <c r="E38" s="243"/>
      <c r="F38" s="244"/>
      <c r="G38" s="26"/>
      <c r="H38" s="26"/>
      <c r="I38" s="26"/>
      <c r="J38" s="26"/>
      <c r="K38" s="26"/>
      <c r="L38" s="26"/>
      <c r="M38" s="26"/>
      <c r="N38" s="26"/>
      <c r="O38" s="26"/>
      <c r="P38" s="26"/>
      <c r="Q38" s="26"/>
      <c r="R38" s="26"/>
      <c r="S38" s="26"/>
      <c r="T38" s="26"/>
      <c r="U38" s="26"/>
      <c r="V38" s="26"/>
    </row>
    <row r="39" spans="1:22" s="219" customFormat="1" ht="14" x14ac:dyDescent="0.3">
      <c r="C39" s="39"/>
      <c r="D39" s="29"/>
      <c r="E39" s="243"/>
      <c r="F39" s="244"/>
      <c r="G39" s="26"/>
      <c r="H39" s="26"/>
      <c r="I39" s="26"/>
      <c r="J39" s="26"/>
      <c r="K39" s="26"/>
      <c r="L39" s="26"/>
      <c r="M39" s="26"/>
      <c r="N39" s="26"/>
      <c r="O39" s="26"/>
      <c r="P39" s="26"/>
      <c r="Q39" s="26"/>
      <c r="R39" s="26"/>
      <c r="S39" s="26"/>
      <c r="T39" s="26"/>
      <c r="U39" s="26"/>
      <c r="V39" s="26"/>
    </row>
    <row r="40" spans="1:22" s="219" customFormat="1" ht="14" x14ac:dyDescent="0.3">
      <c r="C40" s="39"/>
      <c r="D40" s="29"/>
      <c r="E40" s="243"/>
      <c r="F40" s="244"/>
      <c r="G40" s="26"/>
      <c r="H40" s="26"/>
      <c r="I40" s="26"/>
      <c r="J40" s="26"/>
      <c r="K40" s="26"/>
      <c r="L40" s="26"/>
      <c r="M40" s="26"/>
      <c r="N40" s="26"/>
      <c r="O40" s="26"/>
      <c r="P40" s="26"/>
      <c r="Q40" s="26"/>
      <c r="R40" s="26"/>
      <c r="S40" s="26"/>
      <c r="T40" s="26"/>
      <c r="U40" s="26"/>
      <c r="V40" s="26"/>
    </row>
    <row r="41" spans="1:22" s="219" customFormat="1" ht="14" x14ac:dyDescent="0.3">
      <c r="C41" s="39"/>
      <c r="D41" s="29"/>
      <c r="E41" s="243"/>
      <c r="F41" s="244"/>
      <c r="G41" s="26"/>
      <c r="H41" s="26"/>
      <c r="I41" s="26"/>
      <c r="J41" s="26"/>
      <c r="K41" s="26"/>
      <c r="L41" s="26"/>
      <c r="M41" s="26"/>
      <c r="N41" s="26"/>
      <c r="O41" s="26"/>
      <c r="P41" s="26"/>
      <c r="Q41" s="26"/>
      <c r="R41" s="26"/>
      <c r="S41" s="26"/>
      <c r="T41" s="26"/>
      <c r="U41" s="26"/>
      <c r="V41" s="26"/>
    </row>
    <row r="42" spans="1:22" s="219" customFormat="1" ht="25" customHeight="1" x14ac:dyDescent="0.25">
      <c r="C42" s="279"/>
      <c r="D42" s="279"/>
      <c r="E42" s="279"/>
      <c r="F42" s="279"/>
      <c r="G42" s="279"/>
      <c r="H42" s="279"/>
      <c r="I42" s="279"/>
      <c r="J42" s="279"/>
      <c r="K42" s="279"/>
      <c r="L42" s="279"/>
      <c r="M42" s="26"/>
      <c r="N42" s="26"/>
      <c r="O42" s="26"/>
      <c r="P42" s="26"/>
      <c r="Q42" s="26"/>
      <c r="R42" s="26"/>
      <c r="S42" s="26"/>
      <c r="T42" s="26"/>
      <c r="U42" s="26"/>
      <c r="V42" s="26"/>
    </row>
    <row r="43" spans="1:22" ht="12" x14ac:dyDescent="0.25">
      <c r="A43" s="27"/>
      <c r="B43" s="27"/>
      <c r="C43" s="39"/>
      <c r="D43" s="97"/>
      <c r="E43" s="26"/>
      <c r="F43" s="26"/>
      <c r="G43" s="26"/>
      <c r="H43" s="26"/>
      <c r="I43" s="26"/>
      <c r="J43" s="26"/>
      <c r="K43" s="26"/>
      <c r="L43" s="26"/>
      <c r="M43" s="26"/>
      <c r="N43" s="26"/>
      <c r="O43" s="26"/>
      <c r="P43" s="26"/>
      <c r="Q43" s="26"/>
      <c r="R43" s="26"/>
      <c r="S43" s="26"/>
      <c r="T43" s="26"/>
      <c r="U43" s="26"/>
      <c r="V43" s="26"/>
    </row>
    <row r="44" spans="1:22" ht="15.5" x14ac:dyDescent="0.35">
      <c r="A44" s="117" t="s">
        <v>154</v>
      </c>
      <c r="B44" s="117"/>
      <c r="C44" s="117"/>
      <c r="D44" s="117"/>
      <c r="E44" s="117"/>
      <c r="F44" s="117"/>
      <c r="G44" s="117"/>
      <c r="H44" s="117"/>
      <c r="I44" s="117"/>
      <c r="J44" s="117"/>
      <c r="K44" s="117"/>
      <c r="L44" s="117"/>
      <c r="M44" s="117"/>
      <c r="N44" s="117"/>
      <c r="O44" s="117"/>
      <c r="P44" s="117"/>
      <c r="Q44" s="117"/>
      <c r="R44" s="117"/>
      <c r="S44" s="117"/>
      <c r="T44" s="117"/>
      <c r="U44" s="117"/>
      <c r="V44" s="117"/>
    </row>
    <row r="45" spans="1:22" ht="14.5" customHeight="1" x14ac:dyDescent="0.25">
      <c r="V45" s="27"/>
    </row>
    <row r="46" spans="1:22" ht="14.5" hidden="1" customHeight="1" x14ac:dyDescent="0.25"/>
    <row r="47" spans="1:22" ht="14.5" hidden="1" customHeight="1" x14ac:dyDescent="0.25"/>
    <row r="48" spans="1:22" ht="14.5" hidden="1" customHeight="1" x14ac:dyDescent="0.25"/>
    <row r="49" ht="14.5" hidden="1" customHeight="1" x14ac:dyDescent="0.25"/>
    <row r="50" ht="14.5" hidden="1" customHeight="1" x14ac:dyDescent="0.25"/>
    <row r="51" ht="14.5" hidden="1" customHeight="1" x14ac:dyDescent="0.25"/>
    <row r="52" ht="14.5" hidden="1" customHeight="1" x14ac:dyDescent="0.25"/>
    <row r="53" ht="14.5" hidden="1" customHeight="1" x14ac:dyDescent="0.25"/>
    <row r="54" ht="14.5" hidden="1" customHeight="1" x14ac:dyDescent="0.25"/>
    <row r="55" ht="14.5" hidden="1" customHeight="1" x14ac:dyDescent="0.25"/>
    <row r="56" ht="14.5" hidden="1" customHeight="1" x14ac:dyDescent="0.25"/>
    <row r="57" ht="14.5" hidden="1" customHeight="1" x14ac:dyDescent="0.25"/>
  </sheetData>
  <sheetProtection algorithmName="SHA-512" hashValue="KF7Mi/WzRSRfSZPHN4YVF1+9imyo4n4ToLUf/WPSKISJlXenO87uqUGXgqNffp5vlaTiaSpIauYY8kDBBHfHLw==" saltValue="E27ogN4954ZddnBELIZNOA==" spinCount="100000" sheet="1" objects="1" scenarios="1"/>
  <mergeCells count="1">
    <mergeCell ref="C42:L42"/>
  </mergeCells>
  <conditionalFormatting sqref="C5">
    <cfRule type="expression" dxfId="425" priority="3">
      <formula>IF(AND(sysChk=0,sysWarn=0),1,0)</formula>
    </cfRule>
    <cfRule type="expression" dxfId="424" priority="4">
      <formula>IF(AND(sysChk=0,sysWarn&lt;&gt;0),1,0)</formula>
    </cfRule>
    <cfRule type="expression" dxfId="423"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X179"/>
  <sheetViews>
    <sheetView showGridLines="0" zoomScale="85" zoomScaleNormal="85" zoomScaleSheetLayoutView="80" workbookViewId="0">
      <pane ySplit="8" topLeftCell="A153" activePane="bottomLeft" state="frozen"/>
      <selection activeCell="A9" sqref="A9"/>
      <selection pane="bottomLeft" activeCell="Y156" sqref="Y156"/>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RM6361 Multifunctional Devices (MFD's)</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51" t="str">
        <f>HYPERLINK("#'Contents'!A1","Click for Contents")</f>
        <v>Click for Contents</v>
      </c>
      <c r="E6" s="251"/>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x14ac:dyDescent="0.35">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415</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x14ac:dyDescent="0.35">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5">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5">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x14ac:dyDescent="0.35">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5" customHeight="1" x14ac:dyDescent="0.4">
      <c r="A19" s="144"/>
      <c r="B19" s="144"/>
      <c r="C19" s="27"/>
      <c r="I19" s="11"/>
      <c r="J19" s="27"/>
      <c r="K19" s="27"/>
      <c r="L19" s="27"/>
      <c r="M19" s="27"/>
      <c r="N19" s="11"/>
      <c r="S19" s="11"/>
      <c r="T19" s="27"/>
      <c r="U19" s="27"/>
      <c r="V19" s="27"/>
      <c r="X19" s="71"/>
      <c r="Y19" s="68"/>
      <c r="Z19" s="68"/>
      <c r="AA19" s="68"/>
    </row>
    <row r="20" spans="1:28" ht="18" x14ac:dyDescent="0.4">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 x14ac:dyDescent="0.3">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5" x14ac:dyDescent="0.25">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5" x14ac:dyDescent="0.25">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5" x14ac:dyDescent="0.25">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5" x14ac:dyDescent="0.25">
      <c r="A25" s="144"/>
      <c r="B25" s="144"/>
      <c r="C25" s="27"/>
      <c r="D25" s="130" t="s">
        <v>362</v>
      </c>
      <c r="E25" s="190" t="s">
        <v>11</v>
      </c>
      <c r="F25" s="190" t="s">
        <v>11</v>
      </c>
      <c r="G25" s="190" t="s">
        <v>11</v>
      </c>
      <c r="I25" s="130" t="s">
        <v>362</v>
      </c>
      <c r="J25" s="95" t="s">
        <v>11</v>
      </c>
      <c r="K25" s="95" t="s">
        <v>11</v>
      </c>
      <c r="L25" s="95" t="s">
        <v>11</v>
      </c>
      <c r="M25" s="27"/>
      <c r="N25" s="130" t="s">
        <v>362</v>
      </c>
      <c r="O25" s="153" t="str">
        <f t="shared" si="3"/>
        <v>Annual</v>
      </c>
      <c r="P25" s="153" t="str">
        <f t="shared" si="0"/>
        <v>Annual</v>
      </c>
      <c r="Q25" s="153" t="str">
        <f t="shared" si="1"/>
        <v>Annual</v>
      </c>
      <c r="S25" s="130" t="s">
        <v>362</v>
      </c>
      <c r="T25" s="95" t="s">
        <v>11</v>
      </c>
      <c r="U25" s="95" t="s">
        <v>11</v>
      </c>
      <c r="V25" s="95" t="s">
        <v>11</v>
      </c>
      <c r="X25" s="130" t="s">
        <v>362</v>
      </c>
      <c r="Y25" s="153" t="str">
        <f t="shared" si="4"/>
        <v>Annual</v>
      </c>
      <c r="Z25" s="153" t="str">
        <f t="shared" si="5"/>
        <v>Annual</v>
      </c>
      <c r="AA25" s="153" t="str">
        <f t="shared" si="6"/>
        <v>Annual</v>
      </c>
    </row>
    <row r="26" spans="1:28" ht="11.5" x14ac:dyDescent="0.25">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5" x14ac:dyDescent="0.25">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1.5"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5" x14ac:dyDescent="0.25">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5" x14ac:dyDescent="0.25">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5" x14ac:dyDescent="0.25">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5" x14ac:dyDescent="0.25">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1.5"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4"/>
      <c r="B35" s="144"/>
      <c r="C35" s="27"/>
      <c r="E35" s="15"/>
      <c r="F35" s="15"/>
      <c r="G35" s="15"/>
      <c r="I35" s="27"/>
      <c r="J35" s="15"/>
      <c r="K35" s="15"/>
      <c r="L35" s="15"/>
      <c r="M35" s="27"/>
      <c r="O35" s="15"/>
      <c r="P35" s="15"/>
      <c r="Q35" s="15"/>
      <c r="S35" s="27"/>
      <c r="T35" s="15"/>
      <c r="U35" s="15"/>
      <c r="V35" s="15"/>
      <c r="X35" s="27"/>
      <c r="Y35" s="15"/>
      <c r="Z35" s="15"/>
      <c r="AA35" s="15"/>
    </row>
    <row r="36" spans="1:28" ht="11.5" x14ac:dyDescent="0.25">
      <c r="A36" s="144"/>
      <c r="B36" s="144"/>
      <c r="C36" s="27"/>
      <c r="D36" s="13" t="s">
        <v>375</v>
      </c>
      <c r="E36" s="132">
        <v>0</v>
      </c>
      <c r="F36" s="132">
        <v>0</v>
      </c>
      <c r="G36" s="132">
        <v>0</v>
      </c>
      <c r="I36" s="13" t="s">
        <v>375</v>
      </c>
      <c r="J36" s="132">
        <v>0</v>
      </c>
      <c r="K36" s="132">
        <v>0</v>
      </c>
      <c r="L36" s="132">
        <v>0</v>
      </c>
      <c r="M36" s="27"/>
      <c r="N36" s="13" t="s">
        <v>375</v>
      </c>
      <c r="O36" s="149">
        <f t="shared" ref="O36:O42" si="24">J36/J$16</f>
        <v>0</v>
      </c>
      <c r="P36" s="149">
        <f t="shared" ref="P36:P42" si="25">K36/K$16</f>
        <v>0</v>
      </c>
      <c r="Q36" s="149">
        <f t="shared" ref="Q36:Q42" si="26">L36/L$16</f>
        <v>0</v>
      </c>
      <c r="S36" s="13" t="s">
        <v>375</v>
      </c>
      <c r="T36" s="132">
        <v>0</v>
      </c>
      <c r="U36" s="132">
        <v>0</v>
      </c>
      <c r="V36" s="132">
        <v>0</v>
      </c>
      <c r="X36" s="13" t="s">
        <v>375</v>
      </c>
      <c r="Y36" s="149">
        <f t="shared" ref="Y36:AA42" si="27">T36/T$16</f>
        <v>0</v>
      </c>
      <c r="Z36" s="149">
        <f t="shared" si="27"/>
        <v>0</v>
      </c>
      <c r="AA36" s="149">
        <f t="shared" si="27"/>
        <v>0</v>
      </c>
    </row>
    <row r="37" spans="1:28" ht="11.5" x14ac:dyDescent="0.25">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5" x14ac:dyDescent="0.25">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5" x14ac:dyDescent="0.25">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5" x14ac:dyDescent="0.25">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5" x14ac:dyDescent="0.25">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5" x14ac:dyDescent="0.25">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1.5"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4"/>
      <c r="B44" s="144"/>
      <c r="C44" s="27"/>
      <c r="E44" s="15"/>
      <c r="F44" s="15"/>
      <c r="G44" s="15"/>
      <c r="I44" s="27"/>
      <c r="J44" s="15"/>
      <c r="K44" s="15"/>
      <c r="L44" s="15"/>
      <c r="M44" s="27"/>
      <c r="O44" s="15"/>
      <c r="P44" s="15"/>
      <c r="Q44" s="15"/>
      <c r="S44" s="27"/>
      <c r="T44" s="15"/>
      <c r="U44" s="15"/>
      <c r="V44" s="15"/>
      <c r="X44" s="27"/>
      <c r="Y44" s="15"/>
      <c r="Z44" s="15"/>
      <c r="AA44" s="15"/>
    </row>
    <row r="45" spans="1:28" ht="11.5" x14ac:dyDescent="0.25">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5" x14ac:dyDescent="0.25">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1.5"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5" x14ac:dyDescent="0.25">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1.5"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4"/>
      <c r="B51" s="144"/>
      <c r="C51" s="27"/>
      <c r="E51" s="15"/>
      <c r="F51" s="15"/>
      <c r="G51" s="15"/>
      <c r="I51" s="27"/>
      <c r="J51" s="15"/>
      <c r="K51" s="15"/>
      <c r="L51" s="15"/>
      <c r="M51" s="27"/>
      <c r="O51" s="15"/>
      <c r="P51" s="15"/>
      <c r="Q51" s="15"/>
      <c r="S51" s="27"/>
      <c r="T51" s="15"/>
      <c r="U51" s="15"/>
      <c r="V51" s="15"/>
      <c r="X51" s="27"/>
      <c r="Y51" s="15"/>
      <c r="Z51" s="15"/>
      <c r="AA51" s="15"/>
    </row>
    <row r="52" spans="1:28" x14ac:dyDescent="0.35">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x14ac:dyDescent="0.35">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5" x14ac:dyDescent="0.25">
      <c r="A54" s="144"/>
      <c r="B54" s="144"/>
      <c r="C54" s="27"/>
      <c r="E54" s="15"/>
      <c r="F54" s="15"/>
      <c r="G54" s="15"/>
      <c r="I54" s="27"/>
      <c r="J54" s="15"/>
      <c r="K54" s="15"/>
      <c r="L54" s="15"/>
      <c r="M54" s="27"/>
      <c r="O54" s="15"/>
      <c r="P54" s="15"/>
      <c r="Q54" s="15"/>
      <c r="S54" s="27"/>
      <c r="T54" s="15"/>
      <c r="U54" s="15"/>
      <c r="V54" s="15"/>
      <c r="X54" s="27"/>
      <c r="Y54" s="15"/>
      <c r="Z54" s="15"/>
      <c r="AA54" s="15"/>
    </row>
    <row r="55" spans="1:28" ht="13" x14ac:dyDescent="0.3">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5" x14ac:dyDescent="0.25">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5" x14ac:dyDescent="0.25">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5" x14ac:dyDescent="0.25">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5" x14ac:dyDescent="0.25">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5" x14ac:dyDescent="0.25">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1.5"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4"/>
      <c r="B62" s="144"/>
      <c r="C62" s="27"/>
      <c r="E62" s="17"/>
      <c r="F62" s="17"/>
      <c r="G62" s="17"/>
      <c r="I62" s="27"/>
      <c r="J62" s="17"/>
      <c r="K62" s="17"/>
      <c r="L62" s="17"/>
      <c r="M62" s="27"/>
      <c r="O62" s="17"/>
      <c r="P62" s="17"/>
      <c r="Q62" s="17"/>
      <c r="S62" s="27"/>
      <c r="T62" s="17"/>
      <c r="U62" s="17"/>
      <c r="V62" s="17"/>
      <c r="X62" s="27"/>
      <c r="Y62" s="17"/>
      <c r="Z62" s="17"/>
      <c r="AA62" s="17"/>
    </row>
    <row r="63" spans="1:28" ht="11.5" x14ac:dyDescent="0.25">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5" x14ac:dyDescent="0.25">
      <c r="A64" s="144">
        <f t="shared" si="67"/>
        <v>0</v>
      </c>
      <c r="B64" s="144"/>
      <c r="C64" s="27"/>
      <c r="D64" s="18" t="s">
        <v>331</v>
      </c>
      <c r="E64" s="132">
        <v>0</v>
      </c>
      <c r="F64" s="132">
        <v>0</v>
      </c>
      <c r="G64" s="132">
        <v>0</v>
      </c>
      <c r="I64" s="18" t="s">
        <v>331</v>
      </c>
      <c r="J64" s="132">
        <v>0</v>
      </c>
      <c r="K64" s="132">
        <v>0</v>
      </c>
      <c r="L64" s="132">
        <v>0</v>
      </c>
      <c r="M64" s="27"/>
      <c r="N64" s="18" t="s">
        <v>331</v>
      </c>
      <c r="O64" s="149">
        <f t="shared" si="68"/>
        <v>0</v>
      </c>
      <c r="P64" s="149">
        <f t="shared" si="69"/>
        <v>0</v>
      </c>
      <c r="Q64" s="149">
        <f t="shared" si="70"/>
        <v>0</v>
      </c>
      <c r="S64" s="18" t="s">
        <v>331</v>
      </c>
      <c r="T64" s="132">
        <v>0</v>
      </c>
      <c r="U64" s="132">
        <v>0</v>
      </c>
      <c r="V64" s="132">
        <v>0</v>
      </c>
      <c r="X64" s="18" t="s">
        <v>331</v>
      </c>
      <c r="Y64" s="149">
        <f t="shared" si="71"/>
        <v>0</v>
      </c>
      <c r="Z64" s="149">
        <f t="shared" si="72"/>
        <v>0</v>
      </c>
      <c r="AA64" s="149">
        <f t="shared" si="73"/>
        <v>0</v>
      </c>
    </row>
    <row r="65" spans="1:28" ht="11.5" x14ac:dyDescent="0.25">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5" x14ac:dyDescent="0.25">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5" x14ac:dyDescent="0.25">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5" x14ac:dyDescent="0.25">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5" x14ac:dyDescent="0.25">
      <c r="A69" s="144">
        <f t="shared" si="67"/>
        <v>0</v>
      </c>
      <c r="B69" s="144"/>
      <c r="C69" s="27"/>
      <c r="D69" s="18" t="s">
        <v>332</v>
      </c>
      <c r="E69" s="132">
        <v>0</v>
      </c>
      <c r="F69" s="132">
        <v>0</v>
      </c>
      <c r="G69" s="132">
        <v>0</v>
      </c>
      <c r="I69" s="18" t="s">
        <v>332</v>
      </c>
      <c r="J69" s="132">
        <v>0</v>
      </c>
      <c r="K69" s="132">
        <v>0</v>
      </c>
      <c r="L69" s="132">
        <v>0</v>
      </c>
      <c r="M69" s="27"/>
      <c r="N69" s="18" t="s">
        <v>332</v>
      </c>
      <c r="O69" s="149">
        <f t="shared" si="68"/>
        <v>0</v>
      </c>
      <c r="P69" s="149">
        <f t="shared" si="69"/>
        <v>0</v>
      </c>
      <c r="Q69" s="149">
        <f t="shared" si="70"/>
        <v>0</v>
      </c>
      <c r="S69" s="18" t="s">
        <v>332</v>
      </c>
      <c r="T69" s="132">
        <v>0</v>
      </c>
      <c r="U69" s="132">
        <v>0</v>
      </c>
      <c r="V69" s="132">
        <v>0</v>
      </c>
      <c r="X69" s="18" t="s">
        <v>332</v>
      </c>
      <c r="Y69" s="149">
        <f t="shared" si="71"/>
        <v>0</v>
      </c>
      <c r="Z69" s="149">
        <f t="shared" si="72"/>
        <v>0</v>
      </c>
      <c r="AA69" s="149">
        <f t="shared" si="73"/>
        <v>0</v>
      </c>
    </row>
    <row r="70" spans="1:28" ht="11.5" x14ac:dyDescent="0.25">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5" x14ac:dyDescent="0.25">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5" x14ac:dyDescent="0.25">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1.5"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5" x14ac:dyDescent="0.25">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5" x14ac:dyDescent="0.25">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5" x14ac:dyDescent="0.25">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5" x14ac:dyDescent="0.25">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5" x14ac:dyDescent="0.25">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5" x14ac:dyDescent="0.25">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5" x14ac:dyDescent="0.25">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5" x14ac:dyDescent="0.25">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5" x14ac:dyDescent="0.25">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5" x14ac:dyDescent="0.25">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5" x14ac:dyDescent="0.25">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5" x14ac:dyDescent="0.25">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5" x14ac:dyDescent="0.25">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5" x14ac:dyDescent="0.25">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5" x14ac:dyDescent="0.25">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1.5"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5" x14ac:dyDescent="0.25">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5" x14ac:dyDescent="0.25">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5" x14ac:dyDescent="0.25">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5" x14ac:dyDescent="0.25">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5" x14ac:dyDescent="0.25">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5" x14ac:dyDescent="0.25">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5" x14ac:dyDescent="0.25">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5" x14ac:dyDescent="0.25">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5" x14ac:dyDescent="0.25">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5" x14ac:dyDescent="0.25">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5" x14ac:dyDescent="0.25">
      <c r="A104" s="144">
        <f t="shared" si="81"/>
        <v>0</v>
      </c>
      <c r="B104" s="144"/>
      <c r="D104" s="19" t="s">
        <v>338</v>
      </c>
      <c r="E104" s="132">
        <v>0</v>
      </c>
      <c r="F104" s="132">
        <v>0</v>
      </c>
      <c r="G104" s="132">
        <v>0</v>
      </c>
      <c r="I104" s="19" t="s">
        <v>338</v>
      </c>
      <c r="J104" s="132">
        <v>0</v>
      </c>
      <c r="K104" s="132">
        <v>0</v>
      </c>
      <c r="L104" s="132">
        <v>0</v>
      </c>
      <c r="N104" s="19" t="s">
        <v>338</v>
      </c>
      <c r="O104" s="149">
        <f t="shared" ref="O104" si="88">J104/J$17</f>
        <v>0</v>
      </c>
      <c r="P104" s="149">
        <f t="shared" ref="P104" si="89">K104/K$17</f>
        <v>0</v>
      </c>
      <c r="Q104" s="149">
        <f t="shared" ref="Q104" si="90">L104/L$17</f>
        <v>0</v>
      </c>
      <c r="S104" s="19" t="s">
        <v>338</v>
      </c>
      <c r="T104" s="132">
        <v>0</v>
      </c>
      <c r="U104" s="132">
        <v>0</v>
      </c>
      <c r="V104" s="132">
        <v>0</v>
      </c>
      <c r="X104" s="19" t="s">
        <v>338</v>
      </c>
      <c r="Y104" s="149">
        <f t="shared" ref="Y104" si="91">T104/T$17</f>
        <v>0</v>
      </c>
      <c r="Z104" s="149">
        <f t="shared" ref="Z104" si="92">U104/U$17</f>
        <v>0</v>
      </c>
      <c r="AA104" s="149">
        <f t="shared" ref="AA104" si="93">V104/V$17</f>
        <v>0</v>
      </c>
    </row>
    <row r="105" spans="1:28" ht="11.5" x14ac:dyDescent="0.25">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5" x14ac:dyDescent="0.25">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5" x14ac:dyDescent="0.25">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5" x14ac:dyDescent="0.25">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1.5"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5" x14ac:dyDescent="0.25">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5" x14ac:dyDescent="0.25">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5" x14ac:dyDescent="0.25">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5" x14ac:dyDescent="0.25">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5" x14ac:dyDescent="0.25">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5" x14ac:dyDescent="0.25">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5" x14ac:dyDescent="0.25">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5" x14ac:dyDescent="0.25">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5" x14ac:dyDescent="0.25">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5" x14ac:dyDescent="0.25">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5" x14ac:dyDescent="0.25">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5" x14ac:dyDescent="0.25">
      <c r="A127" s="144">
        <f t="shared" si="94"/>
        <v>0</v>
      </c>
      <c r="B127" s="144"/>
      <c r="D127" s="19" t="s">
        <v>338</v>
      </c>
      <c r="E127" s="132">
        <v>0</v>
      </c>
      <c r="F127" s="132">
        <v>0</v>
      </c>
      <c r="G127" s="132">
        <v>0</v>
      </c>
      <c r="I127" s="19" t="s">
        <v>338</v>
      </c>
      <c r="J127" s="132">
        <v>0</v>
      </c>
      <c r="K127" s="132">
        <v>0</v>
      </c>
      <c r="L127" s="132">
        <v>0</v>
      </c>
      <c r="N127" s="19" t="s">
        <v>338</v>
      </c>
      <c r="O127" s="149">
        <f t="shared" ref="O127" si="101">J127/J$17</f>
        <v>0</v>
      </c>
      <c r="P127" s="149">
        <f t="shared" ref="P127" si="102">K127/K$17</f>
        <v>0</v>
      </c>
      <c r="Q127" s="149">
        <f t="shared" ref="Q127" si="103">L127/L$17</f>
        <v>0</v>
      </c>
      <c r="S127" s="19" t="s">
        <v>338</v>
      </c>
      <c r="T127" s="132">
        <v>0</v>
      </c>
      <c r="U127" s="132">
        <v>0</v>
      </c>
      <c r="V127" s="132">
        <v>0</v>
      </c>
      <c r="X127" s="19" t="s">
        <v>338</v>
      </c>
      <c r="Y127" s="149">
        <f t="shared" ref="Y127" si="104">T127/T$17</f>
        <v>0</v>
      </c>
      <c r="Z127" s="149">
        <f t="shared" ref="Z127" si="105">U127/U$17</f>
        <v>0</v>
      </c>
      <c r="AA127" s="149">
        <f t="shared" ref="AA127" si="106">V127/V$17</f>
        <v>0</v>
      </c>
    </row>
    <row r="128" spans="1:28" ht="11.5" x14ac:dyDescent="0.25">
      <c r="A128" s="144">
        <f t="shared" si="94"/>
        <v>0</v>
      </c>
      <c r="B128" s="144"/>
      <c r="C128" s="27"/>
      <c r="D128" s="13" t="s">
        <v>333</v>
      </c>
      <c r="E128" s="132">
        <v>0</v>
      </c>
      <c r="F128" s="132">
        <v>0</v>
      </c>
      <c r="G128" s="132">
        <v>0</v>
      </c>
      <c r="I128" s="13" t="s">
        <v>333</v>
      </c>
      <c r="J128" s="132">
        <v>0</v>
      </c>
      <c r="K128" s="132">
        <v>0</v>
      </c>
      <c r="L128" s="132">
        <v>0</v>
      </c>
      <c r="M128" s="27"/>
      <c r="N128" s="13" t="s">
        <v>333</v>
      </c>
      <c r="O128" s="149">
        <f t="shared" si="95"/>
        <v>0</v>
      </c>
      <c r="P128" s="149">
        <f t="shared" si="96"/>
        <v>0</v>
      </c>
      <c r="Q128" s="149">
        <f t="shared" si="97"/>
        <v>0</v>
      </c>
      <c r="S128" s="13" t="s">
        <v>333</v>
      </c>
      <c r="T128" s="132">
        <v>0</v>
      </c>
      <c r="U128" s="132">
        <v>0</v>
      </c>
      <c r="V128" s="132">
        <v>0</v>
      </c>
      <c r="X128" s="13" t="s">
        <v>333</v>
      </c>
      <c r="Y128" s="149">
        <f t="shared" si="98"/>
        <v>0</v>
      </c>
      <c r="Z128" s="149">
        <f t="shared" si="99"/>
        <v>0</v>
      </c>
      <c r="AA128" s="149">
        <f t="shared" si="100"/>
        <v>0</v>
      </c>
    </row>
    <row r="129" spans="1:28" ht="11.5" x14ac:dyDescent="0.25">
      <c r="A129" s="144"/>
      <c r="B129" s="144"/>
      <c r="C129" s="27"/>
      <c r="D129" s="14" t="s">
        <v>335</v>
      </c>
      <c r="E129" s="49">
        <f>SUM(E115:E128)</f>
        <v>0</v>
      </c>
      <c r="F129" s="49">
        <f>SUM(F115:F128)</f>
        <v>0</v>
      </c>
      <c r="G129" s="49">
        <f>SUM(G115:G128)</f>
        <v>0</v>
      </c>
      <c r="I129" s="14" t="s">
        <v>335</v>
      </c>
      <c r="J129" s="49">
        <f>SUM(J115:J128)</f>
        <v>0</v>
      </c>
      <c r="K129" s="49">
        <f>SUM(K115:K128)</f>
        <v>0</v>
      </c>
      <c r="L129" s="49">
        <f>SUM(L115:L128)</f>
        <v>0</v>
      </c>
      <c r="M129" s="27"/>
      <c r="N129" s="14" t="s">
        <v>335</v>
      </c>
      <c r="O129" s="49">
        <f>SUM(O115:O128)</f>
        <v>0</v>
      </c>
      <c r="P129" s="49">
        <f>SUM(P115:P128)</f>
        <v>0</v>
      </c>
      <c r="Q129" s="49">
        <f>SUM(Q115:Q128)</f>
        <v>0</v>
      </c>
      <c r="S129" s="14" t="s">
        <v>335</v>
      </c>
      <c r="T129" s="49">
        <f>SUM(T115:T128)</f>
        <v>0</v>
      </c>
      <c r="U129" s="49">
        <f>SUM(U115:U128)</f>
        <v>0</v>
      </c>
      <c r="V129" s="49">
        <f>SUM(V115:V128)</f>
        <v>0</v>
      </c>
      <c r="X129" s="14" t="s">
        <v>335</v>
      </c>
      <c r="Y129" s="49">
        <f>SUM(Y115:Y128)</f>
        <v>0</v>
      </c>
      <c r="Z129" s="49">
        <f>SUM(Z115:Z128)</f>
        <v>0</v>
      </c>
      <c r="AA129" s="49">
        <f>SUM(AA115:AA128)</f>
        <v>0</v>
      </c>
    </row>
    <row r="130" spans="1:28" ht="11.5" x14ac:dyDescent="0.25">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4"/>
      <c r="C131" s="27"/>
      <c r="D131" s="13" t="s">
        <v>444</v>
      </c>
      <c r="E131" s="132">
        <v>0</v>
      </c>
      <c r="F131" s="132">
        <v>0</v>
      </c>
      <c r="G131" s="132">
        <v>0</v>
      </c>
      <c r="I131" s="13" t="s">
        <v>444</v>
      </c>
      <c r="J131" s="132">
        <v>0</v>
      </c>
      <c r="K131" s="132">
        <v>0</v>
      </c>
      <c r="L131" s="132">
        <v>0</v>
      </c>
      <c r="M131" s="27"/>
      <c r="N131" s="13" t="s">
        <v>444</v>
      </c>
      <c r="O131" s="149">
        <f t="shared" ref="O131:O133" si="107">J131/J$17</f>
        <v>0</v>
      </c>
      <c r="P131" s="149">
        <f t="shared" ref="P131:P133" si="108">K131/K$17</f>
        <v>0</v>
      </c>
      <c r="Q131" s="149">
        <f t="shared" ref="Q131:Q133" si="109">L131/L$17</f>
        <v>0</v>
      </c>
      <c r="S131" s="13" t="s">
        <v>444</v>
      </c>
      <c r="T131" s="132">
        <v>0</v>
      </c>
      <c r="U131" s="132">
        <v>0</v>
      </c>
      <c r="V131" s="132">
        <v>0</v>
      </c>
      <c r="X131" s="13" t="s">
        <v>444</v>
      </c>
      <c r="Y131" s="149">
        <f t="shared" ref="Y131:Y133" si="110">T131/T$17</f>
        <v>0</v>
      </c>
      <c r="Z131" s="149">
        <f t="shared" ref="Z131:Z133" si="111">U131/U$17</f>
        <v>0</v>
      </c>
      <c r="AA131" s="149">
        <f t="shared" ref="AA131:AA133" si="112">V131/V$17</f>
        <v>0</v>
      </c>
    </row>
    <row r="132" spans="1:28" ht="11.5" x14ac:dyDescent="0.25">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5" x14ac:dyDescent="0.25">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1.5"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2" x14ac:dyDescent="0.3">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5" x14ac:dyDescent="0.25">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5" x14ac:dyDescent="0.25">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5" x14ac:dyDescent="0.25">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1.5"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5" x14ac:dyDescent="0.25">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4"/>
      <c r="B152" s="144"/>
      <c r="C152" s="27"/>
      <c r="D152" s="67" t="s">
        <v>318</v>
      </c>
      <c r="E152" s="49" t="s">
        <v>48</v>
      </c>
      <c r="F152" s="49" t="s">
        <v>48</v>
      </c>
      <c r="G152" s="49" t="s">
        <v>48</v>
      </c>
      <c r="H152" s="68"/>
      <c r="I152" s="67" t="s">
        <v>318</v>
      </c>
      <c r="J152" s="49" t="s">
        <v>48</v>
      </c>
      <c r="K152" s="49" t="s">
        <v>48</v>
      </c>
      <c r="L152" s="49" t="s">
        <v>48</v>
      </c>
      <c r="M152" s="68"/>
      <c r="N152" s="67" t="s">
        <v>318</v>
      </c>
      <c r="O152" s="49" t="s">
        <v>48</v>
      </c>
      <c r="P152" s="49" t="s">
        <v>48</v>
      </c>
      <c r="Q152" s="49" t="s">
        <v>48</v>
      </c>
      <c r="R152" s="68"/>
      <c r="S152" s="67" t="s">
        <v>318</v>
      </c>
      <c r="T152" s="49" t="s">
        <v>48</v>
      </c>
      <c r="U152" s="49" t="s">
        <v>48</v>
      </c>
      <c r="V152" s="49" t="s">
        <v>48</v>
      </c>
      <c r="W152" s="68"/>
      <c r="X152" s="67" t="s">
        <v>318</v>
      </c>
      <c r="Y152" s="49" t="s">
        <v>48</v>
      </c>
      <c r="Z152" s="49" t="s">
        <v>48</v>
      </c>
      <c r="AA152" s="49" t="s">
        <v>48</v>
      </c>
    </row>
    <row r="153" spans="1:28" ht="11.5" x14ac:dyDescent="0.25">
      <c r="A153" s="144"/>
      <c r="B153" s="144"/>
      <c r="C153" s="27"/>
      <c r="I153" s="27"/>
      <c r="J153" s="27"/>
      <c r="K153" s="27"/>
      <c r="L153" s="27"/>
      <c r="M153" s="27"/>
      <c r="S153" s="27"/>
      <c r="T153" s="27"/>
      <c r="U153" s="27"/>
      <c r="V153" s="27"/>
      <c r="X153" s="68"/>
      <c r="Y153" s="68"/>
      <c r="Z153" s="68"/>
      <c r="AA153" s="68"/>
    </row>
    <row r="154" spans="1:28" ht="11.5" x14ac:dyDescent="0.25">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1.5" x14ac:dyDescent="0.25">
      <c r="A156" s="144"/>
      <c r="B156" s="144"/>
      <c r="C156" s="27"/>
      <c r="D156" s="91" t="s">
        <v>163</v>
      </c>
      <c r="E156" s="245" t="s">
        <v>48</v>
      </c>
      <c r="F156" s="245" t="s">
        <v>48</v>
      </c>
      <c r="G156" s="245" t="s">
        <v>48</v>
      </c>
      <c r="H156" s="27"/>
      <c r="I156" s="146"/>
      <c r="J156" s="27"/>
      <c r="K156" s="27"/>
      <c r="L156" s="27"/>
      <c r="M156" s="27"/>
      <c r="N156" s="91" t="s">
        <v>163</v>
      </c>
      <c r="O156" s="245" t="s">
        <v>48</v>
      </c>
      <c r="P156" s="245" t="s">
        <v>48</v>
      </c>
      <c r="Q156" s="245" t="s">
        <v>48</v>
      </c>
      <c r="R156" s="27"/>
      <c r="S156" s="146"/>
      <c r="T156" s="27"/>
      <c r="U156" s="27"/>
      <c r="V156" s="27"/>
      <c r="W156" s="27"/>
      <c r="X156" s="91" t="s">
        <v>163</v>
      </c>
      <c r="Y156" s="245" t="s">
        <v>48</v>
      </c>
      <c r="Z156" s="245" t="s">
        <v>48</v>
      </c>
      <c r="AA156" s="245" t="s">
        <v>48</v>
      </c>
    </row>
    <row r="157" spans="1:28" ht="11.5" x14ac:dyDescent="0.25">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2">IF(O26=0,0,IF(O36&lt;0,(O34+O36)/O26,O34/O26))</f>
        <v>0</v>
      </c>
      <c r="P157" s="151">
        <f t="shared" si="142"/>
        <v>0</v>
      </c>
      <c r="Q157" s="151">
        <f t="shared" si="142"/>
        <v>0</v>
      </c>
      <c r="R157" s="27"/>
      <c r="S157" s="146"/>
      <c r="T157" s="27"/>
      <c r="U157" s="27"/>
      <c r="V157" s="27"/>
      <c r="W157" s="27"/>
      <c r="X157" s="91" t="s">
        <v>67</v>
      </c>
      <c r="Y157" s="151">
        <f t="shared" ref="Y157:AA157" si="143">IF(Y26=0,0,IF(Y36&lt;0,(Y34+Y36)/Y26,Y34/Y26))</f>
        <v>0</v>
      </c>
      <c r="Z157" s="151">
        <f t="shared" si="143"/>
        <v>0</v>
      </c>
      <c r="AA157" s="151">
        <f t="shared" si="143"/>
        <v>0</v>
      </c>
      <c r="AB157" s="27"/>
    </row>
    <row r="158" spans="1:28" ht="11.5" x14ac:dyDescent="0.25">
      <c r="A158" s="144"/>
      <c r="B158" s="144"/>
      <c r="C158" s="27"/>
      <c r="D158" s="91" t="s">
        <v>249</v>
      </c>
      <c r="E158" s="245" t="s">
        <v>48</v>
      </c>
      <c r="F158" s="245" t="s">
        <v>48</v>
      </c>
      <c r="G158" s="245" t="s">
        <v>48</v>
      </c>
      <c r="H158" s="27"/>
      <c r="I158" s="146"/>
      <c r="J158" s="27"/>
      <c r="K158" s="27"/>
      <c r="L158" s="27"/>
      <c r="M158" s="27"/>
      <c r="N158" s="91" t="s">
        <v>249</v>
      </c>
      <c r="O158" s="245" t="s">
        <v>48</v>
      </c>
      <c r="P158" s="245" t="s">
        <v>48</v>
      </c>
      <c r="Q158" s="245" t="s">
        <v>48</v>
      </c>
      <c r="R158" s="27"/>
      <c r="S158" s="146"/>
      <c r="T158" s="27"/>
      <c r="U158" s="27"/>
      <c r="V158" s="27"/>
      <c r="W158" s="27"/>
      <c r="X158" s="91" t="s">
        <v>249</v>
      </c>
      <c r="Y158" s="246" t="s">
        <v>48</v>
      </c>
      <c r="Z158" s="246" t="s">
        <v>48</v>
      </c>
      <c r="AA158" s="246" t="s">
        <v>48</v>
      </c>
    </row>
    <row r="159" spans="1:28" ht="11.5" x14ac:dyDescent="0.25">
      <c r="A159" s="144"/>
      <c r="B159" s="144"/>
      <c r="C159" s="27"/>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27"/>
      <c r="I159" s="146"/>
      <c r="J159" s="27"/>
      <c r="K159" s="27"/>
      <c r="L159" s="27"/>
      <c r="M159" s="27"/>
      <c r="N159" s="91" t="s">
        <v>76</v>
      </c>
      <c r="O159" s="150" t="e">
        <f t="shared" ref="O159:Q159" si="144">IF((O117+O116+O123+O115 +O118 +O126+  O101+O96+O97+O94+O102+O103 - O89-O88-O85-O87)/(O34+   IF(O36&lt;0,O36,0)   -   O52)&lt;0,0,(O117+O116+O123+O115 +O118 +O126+  O101+O96+O97+O94+O102+O103 - O89-O88-O85-O87)/(O34+IF(O36&lt;0,O36,0) -O52))</f>
        <v>#DIV/0!</v>
      </c>
      <c r="P159" s="150" t="e">
        <f t="shared" si="144"/>
        <v>#DIV/0!</v>
      </c>
      <c r="Q159" s="150" t="e">
        <f t="shared" si="144"/>
        <v>#DIV/0!</v>
      </c>
      <c r="R159" s="27"/>
      <c r="S159" s="146"/>
      <c r="T159" s="27"/>
      <c r="U159" s="27"/>
      <c r="V159" s="27"/>
      <c r="W159" s="27"/>
      <c r="X159" s="91" t="s">
        <v>76</v>
      </c>
      <c r="Y159" s="150" t="e">
        <f t="shared" ref="Y159:AA159" si="145">IF((Y117+Y116+Y123+Y115 +Y118 +Y126+  Y101+Y96+Y97+Y94+Y102+Y103 - Y89-Y88-Y85-Y87)/(Y34+   IF(Y36&lt;0,Y36,0)   -   Y52)&lt;0,0,(Y117+Y116+Y123+Y115 +Y118 +Y126+  Y101+Y96+Y97+Y94+Y102+Y103 - Y89-Y88-Y85-Y87)/(Y34+IF(Y36&lt;0,Y36,0) -Y52))</f>
        <v>#DIV/0!</v>
      </c>
      <c r="Z159" s="150" t="e">
        <f t="shared" si="145"/>
        <v>#DIV/0!</v>
      </c>
      <c r="AA159" s="150" t="e">
        <f t="shared" si="145"/>
        <v>#DIV/0!</v>
      </c>
    </row>
    <row r="160" spans="1:28" ht="11.5" x14ac:dyDescent="0.25">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46">IF(((F117+F116+F123+F115 +F118 +F126+  F101+F96+F97+F94+F102+F103 - F89-F88-F85-F87)-(F70-F119))/(F34+IF(F36&lt;0,F36,0)-F52)&lt;0,0,((F117+F116+F123+F115 +F118 +F126+  F101+F96+F97+F94+F102+F103 - F89-F88-F85-F87)-(F70-F119))/(F34+IF(F36&lt;0,F36,0)-F52))</f>
        <v>#DIV/0!</v>
      </c>
      <c r="G160" s="150" t="e">
        <f t="shared" si="146"/>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47">IF(((P117+P116+P123+P115 +P118 +P126+  P101+P96+P97+P94+P102+P103 - P89-P88-P85-P87)-(P70-P119))/(P34+IF(P36&lt;0,P36,0)-P52)&lt;0,0,((P117+P116+P123+P115 +P118 +P126+  P101+P96+P97+P94+P102+P103 - P89-P88-P85-P87)-(P70-P119))/(P34+IF(P36&lt;0,P36,0)-P52))</f>
        <v>#DIV/0!</v>
      </c>
      <c r="Q160" s="150" t="e">
        <f t="shared" si="147"/>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48">IF(((Z117+Z116+Z123+Z115 +Z118 +Z126+  Z101+Z96+Z97+Z94+Z102+Z103 - Z89-Z88-Z85-Z87)-(Z70-Z119))/(Z34+IF(Z36&lt;0,Z36,0)-Z52)&lt;0,0,((Z117+Z116+Z123+Z115 +Z118 +Z126+  Z101+Z96+Z97+Z94+Z102+Z103 - Z89-Z88-Z85-Z87)-(Z70-Z119))/(Z34+IF(Z36&lt;0,Z36,0)-Z52))</f>
        <v>#DIV/0!</v>
      </c>
      <c r="AA160" s="150" t="e">
        <f t="shared" si="148"/>
        <v>#DIV/0!</v>
      </c>
    </row>
    <row r="161" spans="1:28" ht="11.5" x14ac:dyDescent="0.25">
      <c r="A161" s="144"/>
      <c r="B161" s="144"/>
      <c r="C161" s="27"/>
      <c r="D161" s="91" t="s">
        <v>74</v>
      </c>
      <c r="E161" s="150" t="e">
        <f>(E34+ IF(E36&lt;0,E36,0) +E40)/-(E37+E38)</f>
        <v>#DIV/0!</v>
      </c>
      <c r="F161" s="150" t="e">
        <f t="shared" ref="F161:G161" si="149">(F34+ IF(F36&lt;0,F36,0) +F40)/-(F37+F38)</f>
        <v>#DIV/0!</v>
      </c>
      <c r="G161" s="150" t="e">
        <f t="shared" si="149"/>
        <v>#DIV/0!</v>
      </c>
      <c r="H161" s="27"/>
      <c r="I161" s="146"/>
      <c r="J161" s="27"/>
      <c r="K161" s="27"/>
      <c r="L161" s="27"/>
      <c r="M161" s="27"/>
      <c r="N161" s="91" t="s">
        <v>74</v>
      </c>
      <c r="O161" s="150" t="e">
        <f t="shared" ref="O161:Q161" si="150">(O34+ IF(O36&lt;0,O36,0) +O40)/-(O37+O38)</f>
        <v>#DIV/0!</v>
      </c>
      <c r="P161" s="150" t="e">
        <f t="shared" si="150"/>
        <v>#DIV/0!</v>
      </c>
      <c r="Q161" s="150" t="e">
        <f t="shared" si="150"/>
        <v>#DIV/0!</v>
      </c>
      <c r="R161" s="27"/>
      <c r="S161" s="146"/>
      <c r="T161" s="27"/>
      <c r="U161" s="27"/>
      <c r="V161" s="27"/>
      <c r="W161" s="27"/>
      <c r="X161" s="91" t="s">
        <v>74</v>
      </c>
      <c r="Y161" s="150" t="e">
        <f t="shared" ref="Y161:AA161" si="151">(Y34+ IF(Y36&lt;0,Y36,0) +Y40)/-(Y37+Y38)</f>
        <v>#DIV/0!</v>
      </c>
      <c r="Z161" s="150" t="e">
        <f t="shared" si="151"/>
        <v>#DIV/0!</v>
      </c>
      <c r="AA161" s="150" t="e">
        <f t="shared" si="151"/>
        <v>#DIV/0!</v>
      </c>
    </row>
    <row r="162" spans="1:28" ht="11.5" x14ac:dyDescent="0.25">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2">(O91-O75)/O109</f>
        <v>#DIV/0!</v>
      </c>
      <c r="P162" s="150" t="e">
        <f t="shared" si="152"/>
        <v>#DIV/0!</v>
      </c>
      <c r="Q162" s="150" t="e">
        <f t="shared" si="152"/>
        <v>#DIV/0!</v>
      </c>
      <c r="R162" s="27"/>
      <c r="S162" s="146"/>
      <c r="T162" s="27"/>
      <c r="U162" s="27"/>
      <c r="V162" s="27"/>
      <c r="W162" s="27"/>
      <c r="X162" s="91" t="s">
        <v>77</v>
      </c>
      <c r="Y162" s="150" t="e">
        <f t="shared" ref="Y162:AA162" si="153">(Y91-Y75)/Y109</f>
        <v>#DIV/0!</v>
      </c>
      <c r="Z162" s="150" t="e">
        <f t="shared" si="153"/>
        <v>#DIV/0!</v>
      </c>
      <c r="AA162" s="150" t="e">
        <f t="shared" si="153"/>
        <v>#DIV/0!</v>
      </c>
    </row>
    <row r="163" spans="1:28" ht="11.5" x14ac:dyDescent="0.25">
      <c r="A163" s="144"/>
      <c r="B163" s="144"/>
      <c r="C163" s="27"/>
      <c r="D163" s="91" t="s">
        <v>78</v>
      </c>
      <c r="E163" s="150">
        <f>E134</f>
        <v>0</v>
      </c>
      <c r="F163" s="150">
        <f>F134</f>
        <v>0</v>
      </c>
      <c r="G163" s="150">
        <f>G134</f>
        <v>0</v>
      </c>
      <c r="H163" s="27"/>
      <c r="I163" s="146"/>
      <c r="J163" s="27"/>
      <c r="K163" s="27"/>
      <c r="L163" s="27"/>
      <c r="M163" s="27"/>
      <c r="N163" s="91" t="s">
        <v>78</v>
      </c>
      <c r="O163" s="150">
        <f t="shared" ref="O163:Q163" si="154">O134</f>
        <v>0</v>
      </c>
      <c r="P163" s="150">
        <f t="shared" si="154"/>
        <v>0</v>
      </c>
      <c r="Q163" s="150">
        <f t="shared" si="154"/>
        <v>0</v>
      </c>
      <c r="R163" s="27"/>
      <c r="S163" s="146"/>
      <c r="T163" s="27"/>
      <c r="U163" s="27"/>
      <c r="V163" s="27"/>
      <c r="W163" s="27"/>
      <c r="X163" s="91" t="s">
        <v>78</v>
      </c>
      <c r="Y163" s="150">
        <f t="shared" ref="Y163:AA163" si="155">Y134</f>
        <v>0</v>
      </c>
      <c r="Z163" s="150">
        <f t="shared" si="155"/>
        <v>0</v>
      </c>
      <c r="AA163" s="150">
        <f t="shared" si="155"/>
        <v>0</v>
      </c>
    </row>
    <row r="164" spans="1:28" ht="11.5" x14ac:dyDescent="0.25">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56">(O81+O82+O66+O67+O138)/(O58+O57+O59+O60+O91)</f>
        <v>#DIV/0!</v>
      </c>
      <c r="P164" s="151" t="e">
        <f t="shared" si="156"/>
        <v>#DIV/0!</v>
      </c>
      <c r="Q164" s="151" t="e">
        <f t="shared" si="156"/>
        <v>#DIV/0!</v>
      </c>
      <c r="R164" s="27"/>
      <c r="S164" s="146"/>
      <c r="T164" s="27"/>
      <c r="U164" s="27"/>
      <c r="V164" s="27"/>
      <c r="W164" s="27"/>
      <c r="X164" s="91" t="s">
        <v>79</v>
      </c>
      <c r="Y164" s="151" t="e">
        <f t="shared" ref="Y164:AA164" si="157">(Y81+Y82+Y66+Y67+Y138)/(Y58+Y57+Y59+Y60+Y91)</f>
        <v>#DIV/0!</v>
      </c>
      <c r="Z164" s="151" t="e">
        <f t="shared" si="157"/>
        <v>#DIV/0!</v>
      </c>
      <c r="AA164" s="151" t="e">
        <f t="shared" si="157"/>
        <v>#DIV/0!</v>
      </c>
    </row>
    <row r="165" spans="1:28" ht="11.5" x14ac:dyDescent="0.25">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1.5" x14ac:dyDescent="0.25">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1.5" x14ac:dyDescent="0.25">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1.5" x14ac:dyDescent="0.25">
      <c r="A168" s="144"/>
      <c r="B168" s="144"/>
      <c r="C168" s="27"/>
      <c r="D168" s="91" t="s">
        <v>163</v>
      </c>
      <c r="E168" s="247" t="s">
        <v>48</v>
      </c>
      <c r="F168" s="247" t="s">
        <v>48</v>
      </c>
      <c r="G168" s="247" t="s">
        <v>48</v>
      </c>
      <c r="H168" s="27"/>
      <c r="I168" s="146"/>
      <c r="J168" s="27"/>
      <c r="K168" s="27"/>
      <c r="L168" s="27"/>
      <c r="M168" s="27"/>
      <c r="N168" s="91" t="s">
        <v>163</v>
      </c>
      <c r="O168" s="247" t="s">
        <v>48</v>
      </c>
      <c r="P168" s="247" t="s">
        <v>48</v>
      </c>
      <c r="Q168" s="247" t="s">
        <v>48</v>
      </c>
      <c r="R168" s="27"/>
      <c r="S168" s="146"/>
      <c r="T168" s="27"/>
      <c r="U168" s="27"/>
      <c r="V168" s="27"/>
      <c r="W168" s="27"/>
      <c r="X168" s="91" t="s">
        <v>163</v>
      </c>
      <c r="Y168" s="247" t="s">
        <v>48</v>
      </c>
      <c r="Z168" s="247" t="s">
        <v>48</v>
      </c>
      <c r="AA168" s="247" t="s">
        <v>48</v>
      </c>
    </row>
    <row r="169" spans="1:28" ht="11.5" x14ac:dyDescent="0.25">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1.5" x14ac:dyDescent="0.25">
      <c r="A170" s="144"/>
      <c r="B170" s="144"/>
      <c r="C170" s="27"/>
      <c r="D170" s="27" t="s">
        <v>249</v>
      </c>
      <c r="E170" s="247" t="s">
        <v>48</v>
      </c>
      <c r="F170" s="247" t="s">
        <v>48</v>
      </c>
      <c r="G170" s="247" t="s">
        <v>48</v>
      </c>
      <c r="H170" s="27"/>
      <c r="I170" s="146"/>
      <c r="J170" s="27"/>
      <c r="K170" s="27"/>
      <c r="L170" s="27"/>
      <c r="M170" s="27"/>
      <c r="N170" s="27" t="s">
        <v>249</v>
      </c>
      <c r="O170" s="247" t="s">
        <v>48</v>
      </c>
      <c r="P170" s="247" t="s">
        <v>48</v>
      </c>
      <c r="Q170" s="247" t="s">
        <v>48</v>
      </c>
      <c r="R170" s="27"/>
      <c r="S170" s="146"/>
      <c r="T170" s="27"/>
      <c r="U170" s="27"/>
      <c r="V170" s="27"/>
      <c r="W170" s="27"/>
      <c r="X170" s="27" t="s">
        <v>249</v>
      </c>
      <c r="Y170" s="247" t="s">
        <v>48</v>
      </c>
      <c r="Z170" s="247" t="s">
        <v>48</v>
      </c>
      <c r="AA170" s="247" t="s">
        <v>48</v>
      </c>
    </row>
    <row r="171" spans="1:28" ht="11.5" x14ac:dyDescent="0.25">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1.5" x14ac:dyDescent="0.25">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1.5" x14ac:dyDescent="0.25">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1.5" x14ac:dyDescent="0.25">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1.5" x14ac:dyDescent="0.25">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1.5" x14ac:dyDescent="0.25">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1.5" x14ac:dyDescent="0.25">
      <c r="A177" s="144"/>
      <c r="B177" s="144"/>
      <c r="C177" s="27"/>
      <c r="I177" s="146"/>
      <c r="J177" s="27"/>
      <c r="K177" s="27"/>
      <c r="L177" s="27"/>
      <c r="M177" s="27"/>
      <c r="S177" s="146"/>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sheetData>
  <mergeCells count="1">
    <mergeCell ref="D6:E6"/>
  </mergeCells>
  <conditionalFormatting sqref="E171:E176 E172:G173">
    <cfRule type="expression" dxfId="422" priority="1054" stopIfTrue="1">
      <formula>E171="R"</formula>
    </cfRule>
    <cfRule type="expression" dxfId="421" priority="1055" stopIfTrue="1">
      <formula>E171="A"</formula>
    </cfRule>
    <cfRule type="expression" dxfId="420" priority="1056" stopIfTrue="1">
      <formula>E171="G"</formula>
    </cfRule>
  </conditionalFormatting>
  <conditionalFormatting sqref="E170:E174 E172:G173">
    <cfRule type="expression" dxfId="419" priority="1051" stopIfTrue="1">
      <formula>E170="R"</formula>
    </cfRule>
    <cfRule type="expression" dxfId="418" priority="1052" stopIfTrue="1">
      <formula>E170="A"</formula>
    </cfRule>
    <cfRule type="expression" dxfId="417" priority="1053" stopIfTrue="1">
      <formula>E170="G"</formula>
    </cfRule>
  </conditionalFormatting>
  <conditionalFormatting sqref="E172:E174 E172:G173">
    <cfRule type="expression" dxfId="416" priority="1048" stopIfTrue="1">
      <formula>E172="R"</formula>
    </cfRule>
    <cfRule type="expression" dxfId="415" priority="1049" stopIfTrue="1">
      <formula>E172="A"</formula>
    </cfRule>
    <cfRule type="expression" dxfId="414" priority="1050" stopIfTrue="1">
      <formula>E172="G"</formula>
    </cfRule>
  </conditionalFormatting>
  <conditionalFormatting sqref="E168:E174 E172:G173">
    <cfRule type="expression" dxfId="413" priority="1033" stopIfTrue="1">
      <formula>E168="R"</formula>
    </cfRule>
    <cfRule type="expression" dxfId="412" priority="1034" stopIfTrue="1">
      <formula>E168="A"</formula>
    </cfRule>
    <cfRule type="expression" dxfId="411" priority="1035" stopIfTrue="1">
      <formula>E168="G"</formula>
    </cfRule>
  </conditionalFormatting>
  <conditionalFormatting sqref="F171:F176">
    <cfRule type="expression" dxfId="410" priority="191" stopIfTrue="1">
      <formula>F171="R"</formula>
    </cfRule>
    <cfRule type="expression" dxfId="409" priority="192" stopIfTrue="1">
      <formula>F171="A"</formula>
    </cfRule>
    <cfRule type="expression" dxfId="408" priority="193" stopIfTrue="1">
      <formula>F171="G"</formula>
    </cfRule>
  </conditionalFormatting>
  <conditionalFormatting sqref="F170:F174">
    <cfRule type="expression" dxfId="407" priority="188" stopIfTrue="1">
      <formula>F170="R"</formula>
    </cfRule>
    <cfRule type="expression" dxfId="406" priority="189" stopIfTrue="1">
      <formula>F170="A"</formula>
    </cfRule>
    <cfRule type="expression" dxfId="405" priority="190" stopIfTrue="1">
      <formula>F170="G"</formula>
    </cfRule>
  </conditionalFormatting>
  <conditionalFormatting sqref="F172:F174">
    <cfRule type="expression" dxfId="404" priority="185" stopIfTrue="1">
      <formula>F172="R"</formula>
    </cfRule>
    <cfRule type="expression" dxfId="403" priority="186" stopIfTrue="1">
      <formula>F172="A"</formula>
    </cfRule>
    <cfRule type="expression" dxfId="402" priority="187" stopIfTrue="1">
      <formula>F172="G"</formula>
    </cfRule>
  </conditionalFormatting>
  <conditionalFormatting sqref="D5">
    <cfRule type="expression" dxfId="401" priority="194">
      <formula>IF(AND(sysChk=0,sysWarn=0),1,0)</formula>
    </cfRule>
    <cfRule type="expression" dxfId="400" priority="195">
      <formula>IF(AND(sysChk=0,sysWarn&lt;&gt;0),1,0)</formula>
    </cfRule>
    <cfRule type="expression" dxfId="399" priority="196">
      <formula>IF(sysChk&lt;&gt;0,1,0)</formula>
    </cfRule>
  </conditionalFormatting>
  <conditionalFormatting sqref="F168:F174">
    <cfRule type="expression" dxfId="398" priority="182" stopIfTrue="1">
      <formula>F168="R"</formula>
    </cfRule>
    <cfRule type="expression" dxfId="397" priority="183" stopIfTrue="1">
      <formula>F168="A"</formula>
    </cfRule>
    <cfRule type="expression" dxfId="396" priority="184" stopIfTrue="1">
      <formula>F168="G"</formula>
    </cfRule>
  </conditionalFormatting>
  <conditionalFormatting sqref="G171:G176">
    <cfRule type="expression" dxfId="395" priority="179" stopIfTrue="1">
      <formula>G171="R"</formula>
    </cfRule>
    <cfRule type="expression" dxfId="394" priority="180" stopIfTrue="1">
      <formula>G171="A"</formula>
    </cfRule>
    <cfRule type="expression" dxfId="393" priority="181" stopIfTrue="1">
      <formula>G171="G"</formula>
    </cfRule>
  </conditionalFormatting>
  <conditionalFormatting sqref="G170:G174">
    <cfRule type="expression" dxfId="392" priority="176" stopIfTrue="1">
      <formula>G170="R"</formula>
    </cfRule>
    <cfRule type="expression" dxfId="391" priority="177" stopIfTrue="1">
      <formula>G170="A"</formula>
    </cfRule>
    <cfRule type="expression" dxfId="390" priority="178" stopIfTrue="1">
      <formula>G170="G"</formula>
    </cfRule>
  </conditionalFormatting>
  <conditionalFormatting sqref="G172:G174">
    <cfRule type="expression" dxfId="389" priority="173" stopIfTrue="1">
      <formula>G172="R"</formula>
    </cfRule>
    <cfRule type="expression" dxfId="388" priority="174" stopIfTrue="1">
      <formula>G172="A"</formula>
    </cfRule>
    <cfRule type="expression" dxfId="387" priority="175" stopIfTrue="1">
      <formula>G172="G"</formula>
    </cfRule>
  </conditionalFormatting>
  <conditionalFormatting sqref="G168:G174">
    <cfRule type="expression" dxfId="386" priority="170" stopIfTrue="1">
      <formula>G168="R"</formula>
    </cfRule>
    <cfRule type="expression" dxfId="385" priority="171" stopIfTrue="1">
      <formula>G168="A"</formula>
    </cfRule>
    <cfRule type="expression" dxfId="384" priority="172" stopIfTrue="1">
      <formula>G168="G"</formula>
    </cfRule>
  </conditionalFormatting>
  <conditionalFormatting sqref="O171:Q171 O174:Q176">
    <cfRule type="expression" dxfId="383" priority="167" stopIfTrue="1">
      <formula>O171="R"</formula>
    </cfRule>
    <cfRule type="expression" dxfId="382" priority="168" stopIfTrue="1">
      <formula>O171="A"</formula>
    </cfRule>
    <cfRule type="expression" dxfId="381" priority="169" stopIfTrue="1">
      <formula>O171="G"</formula>
    </cfRule>
  </conditionalFormatting>
  <conditionalFormatting sqref="O170:Q171 O174:Q174">
    <cfRule type="expression" dxfId="380" priority="164" stopIfTrue="1">
      <formula>O170="R"</formula>
    </cfRule>
    <cfRule type="expression" dxfId="379" priority="165" stopIfTrue="1">
      <formula>O170="A"</formula>
    </cfRule>
    <cfRule type="expression" dxfId="378" priority="166" stopIfTrue="1">
      <formula>O170="G"</formula>
    </cfRule>
  </conditionalFormatting>
  <conditionalFormatting sqref="O174:Q174">
    <cfRule type="expression" dxfId="377" priority="161" stopIfTrue="1">
      <formula>O174="R"</formula>
    </cfRule>
    <cfRule type="expression" dxfId="376" priority="162" stopIfTrue="1">
      <formula>O174="A"</formula>
    </cfRule>
    <cfRule type="expression" dxfId="375" priority="163" stopIfTrue="1">
      <formula>O174="G"</formula>
    </cfRule>
  </conditionalFormatting>
  <conditionalFormatting sqref="O168:Q171 O174:Q174">
    <cfRule type="expression" dxfId="374" priority="158" stopIfTrue="1">
      <formula>O168="R"</formula>
    </cfRule>
    <cfRule type="expression" dxfId="373" priority="159" stopIfTrue="1">
      <formula>O168="A"</formula>
    </cfRule>
    <cfRule type="expression" dxfId="372" priority="160" stopIfTrue="1">
      <formula>O168="G"</formula>
    </cfRule>
  </conditionalFormatting>
  <conditionalFormatting sqref="Y171:AA171 Y174:AA176">
    <cfRule type="expression" dxfId="371" priority="155" stopIfTrue="1">
      <formula>Y171="R"</formula>
    </cfRule>
    <cfRule type="expression" dxfId="370" priority="156" stopIfTrue="1">
      <formula>Y171="A"</formula>
    </cfRule>
    <cfRule type="expression" dxfId="369" priority="157" stopIfTrue="1">
      <formula>Y171="G"</formula>
    </cfRule>
  </conditionalFormatting>
  <conditionalFormatting sqref="Y170:AA171 Y174:AA174">
    <cfRule type="expression" dxfId="368" priority="152" stopIfTrue="1">
      <formula>Y170="R"</formula>
    </cfRule>
    <cfRule type="expression" dxfId="367" priority="153" stopIfTrue="1">
      <formula>Y170="A"</formula>
    </cfRule>
    <cfRule type="expression" dxfId="366" priority="154" stopIfTrue="1">
      <formula>Y170="G"</formula>
    </cfRule>
  </conditionalFormatting>
  <conditionalFormatting sqref="Y174:AA174">
    <cfRule type="expression" dxfId="365" priority="149" stopIfTrue="1">
      <formula>Y174="R"</formula>
    </cfRule>
    <cfRule type="expression" dxfId="364" priority="150" stopIfTrue="1">
      <formula>Y174="A"</formula>
    </cfRule>
    <cfRule type="expression" dxfId="363" priority="151" stopIfTrue="1">
      <formula>Y174="G"</formula>
    </cfRule>
  </conditionalFormatting>
  <conditionalFormatting sqref="Y168:AA171 Y174:AA174">
    <cfRule type="expression" dxfId="362" priority="146" stopIfTrue="1">
      <formula>Y168="R"</formula>
    </cfRule>
    <cfRule type="expression" dxfId="361" priority="147" stopIfTrue="1">
      <formula>Y168="A"</formula>
    </cfRule>
    <cfRule type="expression" dxfId="360" priority="148" stopIfTrue="1">
      <formula>Y168="G"</formula>
    </cfRule>
  </conditionalFormatting>
  <conditionalFormatting sqref="O172:Q172">
    <cfRule type="expression" dxfId="359" priority="143" stopIfTrue="1">
      <formula>O172="R"</formula>
    </cfRule>
    <cfRule type="expression" dxfId="358" priority="144" stopIfTrue="1">
      <formula>O172="A"</formula>
    </cfRule>
    <cfRule type="expression" dxfId="357" priority="145" stopIfTrue="1">
      <formula>O172="G"</formula>
    </cfRule>
  </conditionalFormatting>
  <conditionalFormatting sqref="O172:Q172">
    <cfRule type="expression" dxfId="356" priority="140" stopIfTrue="1">
      <formula>O172="R"</formula>
    </cfRule>
    <cfRule type="expression" dxfId="355" priority="141" stopIfTrue="1">
      <formula>O172="A"</formula>
    </cfRule>
    <cfRule type="expression" dxfId="354" priority="142" stopIfTrue="1">
      <formula>O172="G"</formula>
    </cfRule>
  </conditionalFormatting>
  <conditionalFormatting sqref="O172:Q172">
    <cfRule type="expression" dxfId="353" priority="137" stopIfTrue="1">
      <formula>O172="R"</formula>
    </cfRule>
    <cfRule type="expression" dxfId="352" priority="138" stopIfTrue="1">
      <formula>O172="A"</formula>
    </cfRule>
    <cfRule type="expression" dxfId="351" priority="139" stopIfTrue="1">
      <formula>O172="G"</formula>
    </cfRule>
  </conditionalFormatting>
  <conditionalFormatting sqref="O172:Q172">
    <cfRule type="expression" dxfId="350" priority="134" stopIfTrue="1">
      <formula>O172="R"</formula>
    </cfRule>
    <cfRule type="expression" dxfId="349" priority="135" stopIfTrue="1">
      <formula>O172="A"</formula>
    </cfRule>
    <cfRule type="expression" dxfId="348" priority="136" stopIfTrue="1">
      <formula>O172="G"</formula>
    </cfRule>
  </conditionalFormatting>
  <conditionalFormatting sqref="P172">
    <cfRule type="expression" dxfId="347" priority="131" stopIfTrue="1">
      <formula>P172="R"</formula>
    </cfRule>
    <cfRule type="expression" dxfId="346" priority="132" stopIfTrue="1">
      <formula>P172="A"</formula>
    </cfRule>
    <cfRule type="expression" dxfId="345" priority="133" stopIfTrue="1">
      <formula>P172="G"</formula>
    </cfRule>
  </conditionalFormatting>
  <conditionalFormatting sqref="P172">
    <cfRule type="expression" dxfId="344" priority="128" stopIfTrue="1">
      <formula>P172="R"</formula>
    </cfRule>
    <cfRule type="expression" dxfId="343" priority="129" stopIfTrue="1">
      <formula>P172="A"</formula>
    </cfRule>
    <cfRule type="expression" dxfId="342" priority="130" stopIfTrue="1">
      <formula>P172="G"</formula>
    </cfRule>
  </conditionalFormatting>
  <conditionalFormatting sqref="P172">
    <cfRule type="expression" dxfId="341" priority="125" stopIfTrue="1">
      <formula>P172="R"</formula>
    </cfRule>
    <cfRule type="expression" dxfId="340" priority="126" stopIfTrue="1">
      <formula>P172="A"</formula>
    </cfRule>
    <cfRule type="expression" dxfId="339" priority="127" stopIfTrue="1">
      <formula>P172="G"</formula>
    </cfRule>
  </conditionalFormatting>
  <conditionalFormatting sqref="P172">
    <cfRule type="expression" dxfId="338" priority="122" stopIfTrue="1">
      <formula>P172="R"</formula>
    </cfRule>
    <cfRule type="expression" dxfId="337" priority="123" stopIfTrue="1">
      <formula>P172="A"</formula>
    </cfRule>
    <cfRule type="expression" dxfId="336" priority="124" stopIfTrue="1">
      <formula>P172="G"</formula>
    </cfRule>
  </conditionalFormatting>
  <conditionalFormatting sqref="Q172">
    <cfRule type="expression" dxfId="335" priority="119" stopIfTrue="1">
      <formula>Q172="R"</formula>
    </cfRule>
    <cfRule type="expression" dxfId="334" priority="120" stopIfTrue="1">
      <formula>Q172="A"</formula>
    </cfRule>
    <cfRule type="expression" dxfId="333" priority="121" stopIfTrue="1">
      <formula>Q172="G"</formula>
    </cfRule>
  </conditionalFormatting>
  <conditionalFormatting sqref="Q172">
    <cfRule type="expression" dxfId="332" priority="116" stopIfTrue="1">
      <formula>Q172="R"</formula>
    </cfRule>
    <cfRule type="expression" dxfId="331" priority="117" stopIfTrue="1">
      <formula>Q172="A"</formula>
    </cfRule>
    <cfRule type="expression" dxfId="330" priority="118" stopIfTrue="1">
      <formula>Q172="G"</formula>
    </cfRule>
  </conditionalFormatting>
  <conditionalFormatting sqref="Q172">
    <cfRule type="expression" dxfId="329" priority="113" stopIfTrue="1">
      <formula>Q172="R"</formula>
    </cfRule>
    <cfRule type="expression" dxfId="328" priority="114" stopIfTrue="1">
      <formula>Q172="A"</formula>
    </cfRule>
    <cfRule type="expression" dxfId="327" priority="115" stopIfTrue="1">
      <formula>Q172="G"</formula>
    </cfRule>
  </conditionalFormatting>
  <conditionalFormatting sqref="Q172">
    <cfRule type="expression" dxfId="326" priority="110" stopIfTrue="1">
      <formula>Q172="R"</formula>
    </cfRule>
    <cfRule type="expression" dxfId="325" priority="111" stopIfTrue="1">
      <formula>Q172="A"</formula>
    </cfRule>
    <cfRule type="expression" dxfId="324" priority="112" stopIfTrue="1">
      <formula>Q172="G"</formula>
    </cfRule>
  </conditionalFormatting>
  <conditionalFormatting sqref="Y172:AA172">
    <cfRule type="expression" dxfId="323" priority="107" stopIfTrue="1">
      <formula>Y172="R"</formula>
    </cfRule>
    <cfRule type="expression" dxfId="322" priority="108" stopIfTrue="1">
      <formula>Y172="A"</formula>
    </cfRule>
    <cfRule type="expression" dxfId="321" priority="109" stopIfTrue="1">
      <formula>Y172="G"</formula>
    </cfRule>
  </conditionalFormatting>
  <conditionalFormatting sqref="Y172:AA172">
    <cfRule type="expression" dxfId="320" priority="104" stopIfTrue="1">
      <formula>Y172="R"</formula>
    </cfRule>
    <cfRule type="expression" dxfId="319" priority="105" stopIfTrue="1">
      <formula>Y172="A"</formula>
    </cfRule>
    <cfRule type="expression" dxfId="318" priority="106" stopIfTrue="1">
      <formula>Y172="G"</formula>
    </cfRule>
  </conditionalFormatting>
  <conditionalFormatting sqref="Y172:AA172">
    <cfRule type="expression" dxfId="317" priority="101" stopIfTrue="1">
      <formula>Y172="R"</formula>
    </cfRule>
    <cfRule type="expression" dxfId="316" priority="102" stopIfTrue="1">
      <formula>Y172="A"</formula>
    </cfRule>
    <cfRule type="expression" dxfId="315" priority="103" stopIfTrue="1">
      <formula>Y172="G"</formula>
    </cfRule>
  </conditionalFormatting>
  <conditionalFormatting sqref="Y172:AA172">
    <cfRule type="expression" dxfId="314" priority="98" stopIfTrue="1">
      <formula>Y172="R"</formula>
    </cfRule>
    <cfRule type="expression" dxfId="313" priority="99" stopIfTrue="1">
      <formula>Y172="A"</formula>
    </cfRule>
    <cfRule type="expression" dxfId="312" priority="100" stopIfTrue="1">
      <formula>Y172="G"</formula>
    </cfRule>
  </conditionalFormatting>
  <conditionalFormatting sqref="Z172">
    <cfRule type="expression" dxfId="311" priority="95" stopIfTrue="1">
      <formula>Z172="R"</formula>
    </cfRule>
    <cfRule type="expression" dxfId="310" priority="96" stopIfTrue="1">
      <formula>Z172="A"</formula>
    </cfRule>
    <cfRule type="expression" dxfId="309" priority="97" stopIfTrue="1">
      <formula>Z172="G"</formula>
    </cfRule>
  </conditionalFormatting>
  <conditionalFormatting sqref="Z172">
    <cfRule type="expression" dxfId="308" priority="92" stopIfTrue="1">
      <formula>Z172="R"</formula>
    </cfRule>
    <cfRule type="expression" dxfId="307" priority="93" stopIfTrue="1">
      <formula>Z172="A"</formula>
    </cfRule>
    <cfRule type="expression" dxfId="306" priority="94" stopIfTrue="1">
      <formula>Z172="G"</formula>
    </cfRule>
  </conditionalFormatting>
  <conditionalFormatting sqref="Z172">
    <cfRule type="expression" dxfId="305" priority="89" stopIfTrue="1">
      <formula>Z172="R"</formula>
    </cfRule>
    <cfRule type="expression" dxfId="304" priority="90" stopIfTrue="1">
      <formula>Z172="A"</formula>
    </cfRule>
    <cfRule type="expression" dxfId="303" priority="91" stopIfTrue="1">
      <formula>Z172="G"</formula>
    </cfRule>
  </conditionalFormatting>
  <conditionalFormatting sqref="Z172">
    <cfRule type="expression" dxfId="302" priority="86" stopIfTrue="1">
      <formula>Z172="R"</formula>
    </cfRule>
    <cfRule type="expression" dxfId="301" priority="87" stopIfTrue="1">
      <formula>Z172="A"</formula>
    </cfRule>
    <cfRule type="expression" dxfId="300" priority="88" stopIfTrue="1">
      <formula>Z172="G"</formula>
    </cfRule>
  </conditionalFormatting>
  <conditionalFormatting sqref="AA172">
    <cfRule type="expression" dxfId="299" priority="83" stopIfTrue="1">
      <formula>AA172="R"</formula>
    </cfRule>
    <cfRule type="expression" dxfId="298" priority="84" stopIfTrue="1">
      <formula>AA172="A"</formula>
    </cfRule>
    <cfRule type="expression" dxfId="297" priority="85" stopIfTrue="1">
      <formula>AA172="G"</formula>
    </cfRule>
  </conditionalFormatting>
  <conditionalFormatting sqref="AA172">
    <cfRule type="expression" dxfId="296" priority="80" stopIfTrue="1">
      <formula>AA172="R"</formula>
    </cfRule>
    <cfRule type="expression" dxfId="295" priority="81" stopIfTrue="1">
      <formula>AA172="A"</formula>
    </cfRule>
    <cfRule type="expression" dxfId="294" priority="82" stopIfTrue="1">
      <formula>AA172="G"</formula>
    </cfRule>
  </conditionalFormatting>
  <conditionalFormatting sqref="AA172">
    <cfRule type="expression" dxfId="293" priority="77" stopIfTrue="1">
      <formula>AA172="R"</formula>
    </cfRule>
    <cfRule type="expression" dxfId="292" priority="78" stopIfTrue="1">
      <formula>AA172="A"</formula>
    </cfRule>
    <cfRule type="expression" dxfId="291" priority="79" stopIfTrue="1">
      <formula>AA172="G"</formula>
    </cfRule>
  </conditionalFormatting>
  <conditionalFormatting sqref="AA172">
    <cfRule type="expression" dxfId="290" priority="74" stopIfTrue="1">
      <formula>AA172="R"</formula>
    </cfRule>
    <cfRule type="expression" dxfId="289" priority="75" stopIfTrue="1">
      <formula>AA172="A"</formula>
    </cfRule>
    <cfRule type="expression" dxfId="288" priority="76" stopIfTrue="1">
      <formula>AA172="G"</formula>
    </cfRule>
  </conditionalFormatting>
  <conditionalFormatting sqref="O173:Q173">
    <cfRule type="expression" dxfId="287" priority="71" stopIfTrue="1">
      <formula>O173="R"</formula>
    </cfRule>
    <cfRule type="expression" dxfId="286" priority="72" stopIfTrue="1">
      <formula>O173="A"</formula>
    </cfRule>
    <cfRule type="expression" dxfId="285" priority="73" stopIfTrue="1">
      <formula>O173="G"</formula>
    </cfRule>
  </conditionalFormatting>
  <conditionalFormatting sqref="O173:Q173">
    <cfRule type="expression" dxfId="284" priority="68" stopIfTrue="1">
      <formula>O173="R"</formula>
    </cfRule>
    <cfRule type="expression" dxfId="283" priority="69" stopIfTrue="1">
      <formula>O173="A"</formula>
    </cfRule>
    <cfRule type="expression" dxfId="282" priority="70" stopIfTrue="1">
      <formula>O173="G"</formula>
    </cfRule>
  </conditionalFormatting>
  <conditionalFormatting sqref="O173:Q173">
    <cfRule type="expression" dxfId="281" priority="65" stopIfTrue="1">
      <formula>O173="R"</formula>
    </cfRule>
    <cfRule type="expression" dxfId="280" priority="66" stopIfTrue="1">
      <formula>O173="A"</formula>
    </cfRule>
    <cfRule type="expression" dxfId="279" priority="67" stopIfTrue="1">
      <formula>O173="G"</formula>
    </cfRule>
  </conditionalFormatting>
  <conditionalFormatting sqref="O173:Q173">
    <cfRule type="expression" dxfId="278" priority="62" stopIfTrue="1">
      <formula>O173="R"</formula>
    </cfRule>
    <cfRule type="expression" dxfId="277" priority="63" stopIfTrue="1">
      <formula>O173="A"</formula>
    </cfRule>
    <cfRule type="expression" dxfId="276" priority="64" stopIfTrue="1">
      <formula>O173="G"</formula>
    </cfRule>
  </conditionalFormatting>
  <conditionalFormatting sqref="P173">
    <cfRule type="expression" dxfId="275" priority="59" stopIfTrue="1">
      <formula>P173="R"</formula>
    </cfRule>
    <cfRule type="expression" dxfId="274" priority="60" stopIfTrue="1">
      <formula>P173="A"</formula>
    </cfRule>
    <cfRule type="expression" dxfId="273" priority="61" stopIfTrue="1">
      <formula>P173="G"</formula>
    </cfRule>
  </conditionalFormatting>
  <conditionalFormatting sqref="P173">
    <cfRule type="expression" dxfId="272" priority="56" stopIfTrue="1">
      <formula>P173="R"</formula>
    </cfRule>
    <cfRule type="expression" dxfId="271" priority="57" stopIfTrue="1">
      <formula>P173="A"</formula>
    </cfRule>
    <cfRule type="expression" dxfId="270" priority="58" stopIfTrue="1">
      <formula>P173="G"</formula>
    </cfRule>
  </conditionalFormatting>
  <conditionalFormatting sqref="P173">
    <cfRule type="expression" dxfId="269" priority="53" stopIfTrue="1">
      <formula>P173="R"</formula>
    </cfRule>
    <cfRule type="expression" dxfId="268" priority="54" stopIfTrue="1">
      <formula>P173="A"</formula>
    </cfRule>
    <cfRule type="expression" dxfId="267" priority="55" stopIfTrue="1">
      <formula>P173="G"</formula>
    </cfRule>
  </conditionalFormatting>
  <conditionalFormatting sqref="P173">
    <cfRule type="expression" dxfId="266" priority="50" stopIfTrue="1">
      <formula>P173="R"</formula>
    </cfRule>
    <cfRule type="expression" dxfId="265" priority="51" stopIfTrue="1">
      <formula>P173="A"</formula>
    </cfRule>
    <cfRule type="expression" dxfId="264" priority="52" stopIfTrue="1">
      <formula>P173="G"</formula>
    </cfRule>
  </conditionalFormatting>
  <conditionalFormatting sqref="Q173">
    <cfRule type="expression" dxfId="263" priority="47" stopIfTrue="1">
      <formula>Q173="R"</formula>
    </cfRule>
    <cfRule type="expression" dxfId="262" priority="48" stopIfTrue="1">
      <formula>Q173="A"</formula>
    </cfRule>
    <cfRule type="expression" dxfId="261" priority="49" stopIfTrue="1">
      <formula>Q173="G"</formula>
    </cfRule>
  </conditionalFormatting>
  <conditionalFormatting sqref="Q173">
    <cfRule type="expression" dxfId="260" priority="44" stopIfTrue="1">
      <formula>Q173="R"</formula>
    </cfRule>
    <cfRule type="expression" dxfId="259" priority="45" stopIfTrue="1">
      <formula>Q173="A"</formula>
    </cfRule>
    <cfRule type="expression" dxfId="258" priority="46" stopIfTrue="1">
      <formula>Q173="G"</formula>
    </cfRule>
  </conditionalFormatting>
  <conditionalFormatting sqref="Q173">
    <cfRule type="expression" dxfId="257" priority="41" stopIfTrue="1">
      <formula>Q173="R"</formula>
    </cfRule>
    <cfRule type="expression" dxfId="256" priority="42" stopIfTrue="1">
      <formula>Q173="A"</formula>
    </cfRule>
    <cfRule type="expression" dxfId="255" priority="43" stopIfTrue="1">
      <formula>Q173="G"</formula>
    </cfRule>
  </conditionalFormatting>
  <conditionalFormatting sqref="Q173">
    <cfRule type="expression" dxfId="254" priority="38" stopIfTrue="1">
      <formula>Q173="R"</formula>
    </cfRule>
    <cfRule type="expression" dxfId="253" priority="39" stopIfTrue="1">
      <formula>Q173="A"</formula>
    </cfRule>
    <cfRule type="expression" dxfId="252" priority="40" stopIfTrue="1">
      <formula>Q173="G"</formula>
    </cfRule>
  </conditionalFormatting>
  <conditionalFormatting sqref="Y173:AA173">
    <cfRule type="expression" dxfId="251" priority="35" stopIfTrue="1">
      <formula>Y173="R"</formula>
    </cfRule>
    <cfRule type="expression" dxfId="250" priority="36" stopIfTrue="1">
      <formula>Y173="A"</formula>
    </cfRule>
    <cfRule type="expression" dxfId="249" priority="37" stopIfTrue="1">
      <formula>Y173="G"</formula>
    </cfRule>
  </conditionalFormatting>
  <conditionalFormatting sqref="Y173:AA173">
    <cfRule type="expression" dxfId="248" priority="32" stopIfTrue="1">
      <formula>Y173="R"</formula>
    </cfRule>
    <cfRule type="expression" dxfId="247" priority="33" stopIfTrue="1">
      <formula>Y173="A"</formula>
    </cfRule>
    <cfRule type="expression" dxfId="246" priority="34" stopIfTrue="1">
      <formula>Y173="G"</formula>
    </cfRule>
  </conditionalFormatting>
  <conditionalFormatting sqref="Y173:AA173">
    <cfRule type="expression" dxfId="245" priority="29" stopIfTrue="1">
      <formula>Y173="R"</formula>
    </cfRule>
    <cfRule type="expression" dxfId="244" priority="30" stopIfTrue="1">
      <formula>Y173="A"</formula>
    </cfRule>
    <cfRule type="expression" dxfId="243" priority="31" stopIfTrue="1">
      <formula>Y173="G"</formula>
    </cfRule>
  </conditionalFormatting>
  <conditionalFormatting sqref="Y173:AA173">
    <cfRule type="expression" dxfId="242" priority="26" stopIfTrue="1">
      <formula>Y173="R"</formula>
    </cfRule>
    <cfRule type="expression" dxfId="241" priority="27" stopIfTrue="1">
      <formula>Y173="A"</formula>
    </cfRule>
    <cfRule type="expression" dxfId="240" priority="28" stopIfTrue="1">
      <formula>Y173="G"</formula>
    </cfRule>
  </conditionalFormatting>
  <conditionalFormatting sqref="Z173">
    <cfRule type="expression" dxfId="239" priority="23" stopIfTrue="1">
      <formula>Z173="R"</formula>
    </cfRule>
    <cfRule type="expression" dxfId="238" priority="24" stopIfTrue="1">
      <formula>Z173="A"</formula>
    </cfRule>
    <cfRule type="expression" dxfId="237" priority="25" stopIfTrue="1">
      <formula>Z173="G"</formula>
    </cfRule>
  </conditionalFormatting>
  <conditionalFormatting sqref="Z173">
    <cfRule type="expression" dxfId="236" priority="20" stopIfTrue="1">
      <formula>Z173="R"</formula>
    </cfRule>
    <cfRule type="expression" dxfId="235" priority="21" stopIfTrue="1">
      <formula>Z173="A"</formula>
    </cfRule>
    <cfRule type="expression" dxfId="234" priority="22" stopIfTrue="1">
      <formula>Z173="G"</formula>
    </cfRule>
  </conditionalFormatting>
  <conditionalFormatting sqref="Z173">
    <cfRule type="expression" dxfId="233" priority="17" stopIfTrue="1">
      <formula>Z173="R"</formula>
    </cfRule>
    <cfRule type="expression" dxfId="232" priority="18" stopIfTrue="1">
      <formula>Z173="A"</formula>
    </cfRule>
    <cfRule type="expression" dxfId="231" priority="19" stopIfTrue="1">
      <formula>Z173="G"</formula>
    </cfRule>
  </conditionalFormatting>
  <conditionalFormatting sqref="Z173">
    <cfRule type="expression" dxfId="230" priority="14" stopIfTrue="1">
      <formula>Z173="R"</formula>
    </cfRule>
    <cfRule type="expression" dxfId="229" priority="15" stopIfTrue="1">
      <formula>Z173="A"</formula>
    </cfRule>
    <cfRule type="expression" dxfId="228" priority="16" stopIfTrue="1">
      <formula>Z173="G"</formula>
    </cfRule>
  </conditionalFormatting>
  <conditionalFormatting sqref="AA173">
    <cfRule type="expression" dxfId="227" priority="11" stopIfTrue="1">
      <formula>AA173="R"</formula>
    </cfRule>
    <cfRule type="expression" dxfId="226" priority="12" stopIfTrue="1">
      <formula>AA173="A"</formula>
    </cfRule>
    <cfRule type="expression" dxfId="225" priority="13" stopIfTrue="1">
      <formula>AA173="G"</formula>
    </cfRule>
  </conditionalFormatting>
  <conditionalFormatting sqref="AA173">
    <cfRule type="expression" dxfId="224" priority="8" stopIfTrue="1">
      <formula>AA173="R"</formula>
    </cfRule>
    <cfRule type="expression" dxfId="223" priority="9" stopIfTrue="1">
      <formula>AA173="A"</formula>
    </cfRule>
    <cfRule type="expression" dxfId="222" priority="10" stopIfTrue="1">
      <formula>AA173="G"</formula>
    </cfRule>
  </conditionalFormatting>
  <conditionalFormatting sqref="AA173">
    <cfRule type="expression" dxfId="221" priority="5" stopIfTrue="1">
      <formula>AA173="R"</formula>
    </cfRule>
    <cfRule type="expression" dxfId="220" priority="6" stopIfTrue="1">
      <formula>AA173="A"</formula>
    </cfRule>
    <cfRule type="expression" dxfId="219" priority="7" stopIfTrue="1">
      <formula>AA173="G"</formula>
    </cfRule>
  </conditionalFormatting>
  <conditionalFormatting sqref="AA173">
    <cfRule type="expression" dxfId="218" priority="2" stopIfTrue="1">
      <formula>AA173="R"</formula>
    </cfRule>
    <cfRule type="expression" dxfId="217" priority="3" stopIfTrue="1">
      <formula>AA173="A"</formula>
    </cfRule>
    <cfRule type="expression" dxfId="216"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xr:uid="{00000000-0002-0000-0400-000000000000}">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xr:uid="{00000000-0002-0000-04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5000000}">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57"/>
  <sheetViews>
    <sheetView showGridLines="0" zoomScale="85" zoomScaleNormal="85" zoomScaleSheetLayoutView="80" workbookViewId="0">
      <pane ySplit="8" topLeftCell="A9" activePane="bottomLeft" state="frozen"/>
      <selection activeCell="A9" sqref="A9"/>
      <selection pane="bottomLeft"/>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RM6361 Multifunctional Devices (MFD's)</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51" t="str">
        <f>HYPERLINK("#'Contents'!A1","Click for Contents")</f>
        <v>Click for Contents</v>
      </c>
      <c r="E7" s="251"/>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x14ac:dyDescent="0.35">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5">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5">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5">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 x14ac:dyDescent="0.4">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 x14ac:dyDescent="0.3">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5" x14ac:dyDescent="0.25">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5" x14ac:dyDescent="0.25">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5" x14ac:dyDescent="0.25">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5" x14ac:dyDescent="0.25">
      <c r="A25" s="144"/>
      <c r="C25" s="27"/>
      <c r="D25" s="130" t="s">
        <v>362</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362</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362</v>
      </c>
      <c r="AA25" s="147" t="str">
        <f>R25</f>
        <v>Annual</v>
      </c>
      <c r="AB25" s="147" t="str">
        <f>U25</f>
        <v>Annual</v>
      </c>
      <c r="AC25" s="147" t="str">
        <f t="shared" si="0"/>
        <v>Annual</v>
      </c>
      <c r="AD25" s="27"/>
      <c r="AE25" s="130" t="s">
        <v>362</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362</v>
      </c>
      <c r="AQ25" s="147" t="str">
        <f>AH25</f>
        <v>Annual</v>
      </c>
      <c r="AR25" s="147" t="str">
        <f>AK25</f>
        <v>Annual</v>
      </c>
      <c r="AS25" s="147" t="str">
        <f t="shared" si="1"/>
        <v>Annual</v>
      </c>
      <c r="AT25" s="27"/>
    </row>
    <row r="26" spans="1:46" ht="11.5" x14ac:dyDescent="0.25">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3" x14ac:dyDescent="0.25">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5" x14ac:dyDescent="0.25">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5" x14ac:dyDescent="0.25">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5" x14ac:dyDescent="0.25">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5" x14ac:dyDescent="0.25">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1.5"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5" x14ac:dyDescent="0.25">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5" x14ac:dyDescent="0.25">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5" x14ac:dyDescent="0.25">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5" x14ac:dyDescent="0.25">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1.5"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5" x14ac:dyDescent="0.25">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5" x14ac:dyDescent="0.25">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5" x14ac:dyDescent="0.25">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5" x14ac:dyDescent="0.25">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5" x14ac:dyDescent="0.25">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1.5"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1.5"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5" x14ac:dyDescent="0.25">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5" x14ac:dyDescent="0.25">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5" x14ac:dyDescent="0.25">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5" x14ac:dyDescent="0.25">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5" x14ac:dyDescent="0.25">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5" x14ac:dyDescent="0.25">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1.5" x14ac:dyDescent="0.25">
      <c r="A64" s="144"/>
      <c r="C64" s="27"/>
      <c r="D64" s="14" t="s">
        <v>334</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334</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334</v>
      </c>
      <c r="AA64" s="49">
        <f>SUM(AA58:AA63)</f>
        <v>0</v>
      </c>
      <c r="AB64" s="49">
        <f>SUM(AB58:AB63)</f>
        <v>0</v>
      </c>
      <c r="AC64" s="49">
        <f>SUM(AC58:AC63)</f>
        <v>0</v>
      </c>
      <c r="AD64" s="27"/>
      <c r="AE64" s="14" t="s">
        <v>334</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334</v>
      </c>
      <c r="AQ64" s="49">
        <f>SUM(AQ58:AQ63)</f>
        <v>0</v>
      </c>
      <c r="AR64" s="49">
        <f>SUM(AR58:AR63)</f>
        <v>0</v>
      </c>
      <c r="AS64" s="49">
        <f>SUM(AS58:AS63)</f>
        <v>0</v>
      </c>
      <c r="AT64" s="27"/>
    </row>
    <row r="65" spans="1:46" ht="11.5" x14ac:dyDescent="0.25">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5" x14ac:dyDescent="0.25">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5" x14ac:dyDescent="0.25">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5" x14ac:dyDescent="0.25">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5" x14ac:dyDescent="0.25">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5" x14ac:dyDescent="0.25">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5" x14ac:dyDescent="0.25">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5" x14ac:dyDescent="0.25">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5" x14ac:dyDescent="0.25">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5" x14ac:dyDescent="0.25">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1.5"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5" x14ac:dyDescent="0.25">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5" x14ac:dyDescent="0.25">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5" x14ac:dyDescent="0.25">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5" x14ac:dyDescent="0.25">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5" x14ac:dyDescent="0.25">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5" x14ac:dyDescent="0.25">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5" x14ac:dyDescent="0.25">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5" x14ac:dyDescent="0.25">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5" x14ac:dyDescent="0.25">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1.5"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5" x14ac:dyDescent="0.25">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5" x14ac:dyDescent="0.25">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5" x14ac:dyDescent="0.25">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5" x14ac:dyDescent="0.25">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5" x14ac:dyDescent="0.25">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5" x14ac:dyDescent="0.25">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5" x14ac:dyDescent="0.25">
      <c r="A101" s="144">
        <f t="shared" si="284"/>
        <v>0</v>
      </c>
      <c r="C101" s="27"/>
      <c r="D101" s="13" t="s">
        <v>333</v>
      </c>
      <c r="E101" s="132">
        <v>0</v>
      </c>
      <c r="F101" s="132">
        <v>0</v>
      </c>
      <c r="G101" s="149">
        <f>SUM(E101:F101)</f>
        <v>0</v>
      </c>
      <c r="H101" s="132">
        <v>0</v>
      </c>
      <c r="I101" s="132">
        <v>0</v>
      </c>
      <c r="J101" s="149">
        <f>SUM(H101:I101)</f>
        <v>0</v>
      </c>
      <c r="K101" s="132">
        <v>0</v>
      </c>
      <c r="L101" s="132">
        <v>0</v>
      </c>
      <c r="M101" s="149">
        <f>SUM(K101:L101)</f>
        <v>0</v>
      </c>
      <c r="N101" s="27"/>
      <c r="O101" s="13" t="s">
        <v>333</v>
      </c>
      <c r="P101" s="132">
        <v>0</v>
      </c>
      <c r="Q101" s="132">
        <v>0</v>
      </c>
      <c r="R101" s="149">
        <f>SUM(P101:Q101)</f>
        <v>0</v>
      </c>
      <c r="S101" s="132">
        <v>0</v>
      </c>
      <c r="T101" s="132">
        <v>0</v>
      </c>
      <c r="U101" s="149">
        <f>SUM(S101:T101)</f>
        <v>0</v>
      </c>
      <c r="V101" s="132">
        <v>0</v>
      </c>
      <c r="W101" s="132">
        <v>0</v>
      </c>
      <c r="X101" s="149">
        <f>SUM(V101:W101)</f>
        <v>0</v>
      </c>
      <c r="Y101" s="27"/>
      <c r="Z101" s="13" t="s">
        <v>333</v>
      </c>
      <c r="AA101" s="149">
        <f>R101/R$17</f>
        <v>0</v>
      </c>
      <c r="AB101" s="149">
        <f>U101/U$17</f>
        <v>0</v>
      </c>
      <c r="AC101" s="149">
        <f>X101/X$17</f>
        <v>0</v>
      </c>
      <c r="AD101" s="27"/>
      <c r="AE101" s="13" t="s">
        <v>333</v>
      </c>
      <c r="AF101" s="132">
        <v>0</v>
      </c>
      <c r="AG101" s="132">
        <v>0</v>
      </c>
      <c r="AH101" s="149">
        <f>SUM(AF101:AG101)</f>
        <v>0</v>
      </c>
      <c r="AI101" s="132">
        <v>0</v>
      </c>
      <c r="AJ101" s="132">
        <v>0</v>
      </c>
      <c r="AK101" s="149">
        <f>SUM(AI101:AJ101)</f>
        <v>0</v>
      </c>
      <c r="AL101" s="132">
        <v>0</v>
      </c>
      <c r="AM101" s="132">
        <v>0</v>
      </c>
      <c r="AN101" s="149">
        <f>SUM(AL101:AM101)</f>
        <v>0</v>
      </c>
      <c r="AO101" s="27"/>
      <c r="AP101" s="13" t="s">
        <v>333</v>
      </c>
      <c r="AQ101" s="149">
        <f>AH101/AH$17</f>
        <v>0</v>
      </c>
      <c r="AR101" s="149">
        <f>AK101/AK$17</f>
        <v>0</v>
      </c>
      <c r="AS101" s="149">
        <f>AN101/AN$17</f>
        <v>0</v>
      </c>
      <c r="AT101" s="27"/>
    </row>
    <row r="102" spans="1:46" ht="11.5" x14ac:dyDescent="0.25">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1.5" x14ac:dyDescent="0.25">
      <c r="A103" s="144"/>
      <c r="C103" s="27"/>
      <c r="D103" s="14" t="s">
        <v>335</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335</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335</v>
      </c>
      <c r="AA103" s="49">
        <f>SUM(AA94:AA102)</f>
        <v>0</v>
      </c>
      <c r="AB103" s="49">
        <f>SUM(AB94:AB102)</f>
        <v>0</v>
      </c>
      <c r="AC103" s="49">
        <f>SUM(AC94:AC102)</f>
        <v>0</v>
      </c>
      <c r="AD103" s="27"/>
      <c r="AE103" s="14" t="s">
        <v>335</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335</v>
      </c>
      <c r="AQ103" s="49">
        <f>SUM(AQ94:AQ102)</f>
        <v>0</v>
      </c>
      <c r="AR103" s="49">
        <f>SUM(AR94:AR102)</f>
        <v>0</v>
      </c>
      <c r="AS103" s="49">
        <f>SUM(AS94:AS102)</f>
        <v>0</v>
      </c>
      <c r="AT103" s="27"/>
    </row>
    <row r="104" spans="1:46" ht="11.5" x14ac:dyDescent="0.25">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4">
        <f>IF(OR(G107&lt;0,J107&lt;0,M107&lt;0,AA107&lt;0,AB107&lt;0,AC107&lt;0,AH107&lt;0,AK107&lt;0,AN107&lt;0),1,0)</f>
        <v>0</v>
      </c>
      <c r="C107" s="27"/>
      <c r="D107" s="13" t="s">
        <v>357</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357</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357</v>
      </c>
      <c r="AA107" s="149">
        <f t="shared" ref="AA107:AA108" si="330">R107/R$17</f>
        <v>0</v>
      </c>
      <c r="AB107" s="149">
        <f t="shared" ref="AB107:AB108" si="331">U107/U$17</f>
        <v>0</v>
      </c>
      <c r="AC107" s="149">
        <f t="shared" ref="AC107:AC108" si="332">X107/X$17</f>
        <v>0</v>
      </c>
      <c r="AD107" s="27"/>
      <c r="AE107" s="13" t="s">
        <v>357</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357</v>
      </c>
      <c r="AQ107" s="149">
        <f t="shared" ref="AQ107:AQ108" si="336">AH107/AH$17</f>
        <v>0</v>
      </c>
      <c r="AR107" s="149">
        <f t="shared" ref="AR107:AR108" si="337">AK107/AK$17</f>
        <v>0</v>
      </c>
      <c r="AS107" s="149">
        <f t="shared" ref="AS107:AS108" si="338">AN107/AN$17</f>
        <v>0</v>
      </c>
      <c r="AT107" s="27"/>
    </row>
    <row r="108" spans="1:46" ht="11.5" x14ac:dyDescent="0.25">
      <c r="B108" s="144">
        <f>IF(OR(G108&lt;0,J108&lt;0,M108&lt;0,AA108&lt;0,AB108&lt;0,AC108&lt;0,AH108&lt;0,AK108&lt;0,AN108&lt;0),1,0)</f>
        <v>0</v>
      </c>
      <c r="C108" s="27"/>
      <c r="D108" s="13" t="s">
        <v>358</v>
      </c>
      <c r="E108" s="132">
        <v>0</v>
      </c>
      <c r="F108" s="132">
        <v>0</v>
      </c>
      <c r="G108" s="149">
        <f t="shared" si="324"/>
        <v>0</v>
      </c>
      <c r="H108" s="132">
        <v>0</v>
      </c>
      <c r="I108" s="132">
        <v>0</v>
      </c>
      <c r="J108" s="149">
        <f t="shared" si="325"/>
        <v>0</v>
      </c>
      <c r="K108" s="132">
        <v>0</v>
      </c>
      <c r="L108" s="132">
        <v>0</v>
      </c>
      <c r="M108" s="149">
        <f t="shared" si="326"/>
        <v>0</v>
      </c>
      <c r="N108" s="27"/>
      <c r="O108" s="13" t="s">
        <v>358</v>
      </c>
      <c r="P108" s="132">
        <v>0</v>
      </c>
      <c r="Q108" s="132">
        <v>0</v>
      </c>
      <c r="R108" s="149">
        <f t="shared" si="327"/>
        <v>0</v>
      </c>
      <c r="S108" s="132">
        <v>0</v>
      </c>
      <c r="T108" s="132">
        <v>0</v>
      </c>
      <c r="U108" s="149">
        <f t="shared" si="328"/>
        <v>0</v>
      </c>
      <c r="V108" s="132">
        <v>0</v>
      </c>
      <c r="W108" s="132">
        <v>0</v>
      </c>
      <c r="X108" s="149">
        <f t="shared" si="329"/>
        <v>0</v>
      </c>
      <c r="Y108" s="27"/>
      <c r="Z108" s="13" t="s">
        <v>358</v>
      </c>
      <c r="AA108" s="149">
        <f t="shared" si="330"/>
        <v>0</v>
      </c>
      <c r="AB108" s="149">
        <f t="shared" si="331"/>
        <v>0</v>
      </c>
      <c r="AC108" s="149">
        <f t="shared" si="332"/>
        <v>0</v>
      </c>
      <c r="AD108" s="27"/>
      <c r="AE108" s="13" t="s">
        <v>358</v>
      </c>
      <c r="AF108" s="132">
        <v>0</v>
      </c>
      <c r="AG108" s="132">
        <v>0</v>
      </c>
      <c r="AH108" s="149">
        <f t="shared" si="333"/>
        <v>0</v>
      </c>
      <c r="AI108" s="132">
        <v>0</v>
      </c>
      <c r="AJ108" s="132">
        <v>0</v>
      </c>
      <c r="AK108" s="149">
        <f t="shared" si="334"/>
        <v>0</v>
      </c>
      <c r="AL108" s="132">
        <v>0</v>
      </c>
      <c r="AM108" s="132">
        <v>0</v>
      </c>
      <c r="AN108" s="149">
        <f t="shared" si="335"/>
        <v>0</v>
      </c>
      <c r="AO108" s="27"/>
      <c r="AP108" s="13" t="s">
        <v>358</v>
      </c>
      <c r="AQ108" s="149">
        <f t="shared" si="336"/>
        <v>0</v>
      </c>
      <c r="AR108" s="149">
        <f t="shared" si="337"/>
        <v>0</v>
      </c>
      <c r="AS108" s="149">
        <f t="shared" si="338"/>
        <v>0</v>
      </c>
      <c r="AT108" s="27"/>
    </row>
    <row r="109" spans="1:46" ht="11.5" x14ac:dyDescent="0.25">
      <c r="B109" s="144">
        <f>IF(OR(G109&lt;0,J109&lt;0,M109&lt;0,AA109&lt;0,AB109&lt;0,AC109&lt;0,AH109&lt;0,AK109&lt;0,AN109&lt;0),1,0)</f>
        <v>0</v>
      </c>
      <c r="C109" s="27"/>
      <c r="D109" s="13" t="s">
        <v>359</v>
      </c>
      <c r="E109" s="132">
        <v>0</v>
      </c>
      <c r="F109" s="132">
        <v>0</v>
      </c>
      <c r="G109" s="149">
        <f t="shared" si="324"/>
        <v>0</v>
      </c>
      <c r="H109" s="132">
        <v>0</v>
      </c>
      <c r="I109" s="132">
        <v>0</v>
      </c>
      <c r="J109" s="149">
        <f t="shared" si="325"/>
        <v>0</v>
      </c>
      <c r="K109" s="132">
        <v>0</v>
      </c>
      <c r="L109" s="132">
        <v>0</v>
      </c>
      <c r="M109" s="149">
        <f t="shared" si="326"/>
        <v>0</v>
      </c>
      <c r="N109" s="27"/>
      <c r="O109" s="13" t="s">
        <v>359</v>
      </c>
      <c r="P109" s="132">
        <v>0</v>
      </c>
      <c r="Q109" s="132">
        <v>0</v>
      </c>
      <c r="R109" s="149">
        <f t="shared" si="327"/>
        <v>0</v>
      </c>
      <c r="S109" s="132">
        <v>0</v>
      </c>
      <c r="T109" s="132">
        <v>0</v>
      </c>
      <c r="U109" s="149">
        <f t="shared" si="328"/>
        <v>0</v>
      </c>
      <c r="V109" s="132">
        <v>0</v>
      </c>
      <c r="W109" s="132">
        <v>0</v>
      </c>
      <c r="X109" s="149">
        <f t="shared" si="329"/>
        <v>0</v>
      </c>
      <c r="Y109" s="27"/>
      <c r="Z109" s="13" t="s">
        <v>359</v>
      </c>
      <c r="AA109" s="149">
        <f t="shared" ref="AA109:AA111" si="339">R109/R$17</f>
        <v>0</v>
      </c>
      <c r="AB109" s="149">
        <f t="shared" ref="AB109:AB111" si="340">U109/U$17</f>
        <v>0</v>
      </c>
      <c r="AC109" s="149">
        <f t="shared" ref="AC109:AC111" si="341">X109/X$17</f>
        <v>0</v>
      </c>
      <c r="AD109" s="27"/>
      <c r="AE109" s="13" t="s">
        <v>359</v>
      </c>
      <c r="AF109" s="132">
        <v>0</v>
      </c>
      <c r="AG109" s="132">
        <v>0</v>
      </c>
      <c r="AH109" s="149">
        <f t="shared" si="333"/>
        <v>0</v>
      </c>
      <c r="AI109" s="132">
        <v>0</v>
      </c>
      <c r="AJ109" s="132">
        <v>0</v>
      </c>
      <c r="AK109" s="149">
        <f t="shared" si="334"/>
        <v>0</v>
      </c>
      <c r="AL109" s="132">
        <v>0</v>
      </c>
      <c r="AM109" s="132">
        <v>0</v>
      </c>
      <c r="AN109" s="149">
        <f t="shared" si="335"/>
        <v>0</v>
      </c>
      <c r="AO109" s="27"/>
      <c r="AP109" s="13" t="s">
        <v>359</v>
      </c>
      <c r="AQ109" s="149">
        <f t="shared" ref="AQ109:AQ111" si="342">AH109/AH$17</f>
        <v>0</v>
      </c>
      <c r="AR109" s="149">
        <f t="shared" ref="AR109:AR111" si="343">AK109/AK$17</f>
        <v>0</v>
      </c>
      <c r="AS109" s="149">
        <f t="shared" ref="AS109:AS111" si="344">AN109/AN$17</f>
        <v>0</v>
      </c>
      <c r="AT109" s="27"/>
    </row>
    <row r="110" spans="1:46" ht="11.5" x14ac:dyDescent="0.25">
      <c r="B110" s="144">
        <f>IF(OR(G110&lt;0,J110&lt;0,M110&lt;0,AA110&lt;0,AB110&lt;0,AC110&lt;0,AH110&lt;0,AK110&lt;0,AN110&lt;0),1,0)</f>
        <v>0</v>
      </c>
      <c r="C110" s="27"/>
      <c r="D110" s="13" t="s">
        <v>360</v>
      </c>
      <c r="E110" s="132">
        <v>0</v>
      </c>
      <c r="F110" s="132">
        <v>0</v>
      </c>
      <c r="G110" s="149">
        <f t="shared" si="324"/>
        <v>0</v>
      </c>
      <c r="H110" s="132">
        <v>0</v>
      </c>
      <c r="I110" s="132">
        <v>0</v>
      </c>
      <c r="J110" s="149">
        <f t="shared" si="325"/>
        <v>0</v>
      </c>
      <c r="K110" s="132">
        <v>0</v>
      </c>
      <c r="L110" s="132">
        <v>0</v>
      </c>
      <c r="M110" s="149">
        <f t="shared" si="326"/>
        <v>0</v>
      </c>
      <c r="N110" s="27"/>
      <c r="O110" s="13" t="s">
        <v>360</v>
      </c>
      <c r="P110" s="132">
        <v>0</v>
      </c>
      <c r="Q110" s="132">
        <v>0</v>
      </c>
      <c r="R110" s="149">
        <f t="shared" si="327"/>
        <v>0</v>
      </c>
      <c r="S110" s="132">
        <v>0</v>
      </c>
      <c r="T110" s="132">
        <v>0</v>
      </c>
      <c r="U110" s="149">
        <f t="shared" si="328"/>
        <v>0</v>
      </c>
      <c r="V110" s="132">
        <v>0</v>
      </c>
      <c r="W110" s="132">
        <v>0</v>
      </c>
      <c r="X110" s="149">
        <f t="shared" si="329"/>
        <v>0</v>
      </c>
      <c r="Y110" s="27"/>
      <c r="Z110" s="13" t="s">
        <v>360</v>
      </c>
      <c r="AA110" s="149">
        <f t="shared" si="339"/>
        <v>0</v>
      </c>
      <c r="AB110" s="149">
        <f t="shared" si="340"/>
        <v>0</v>
      </c>
      <c r="AC110" s="149">
        <f t="shared" si="341"/>
        <v>0</v>
      </c>
      <c r="AD110" s="27"/>
      <c r="AE110" s="13" t="s">
        <v>360</v>
      </c>
      <c r="AF110" s="132">
        <v>0</v>
      </c>
      <c r="AG110" s="132">
        <v>0</v>
      </c>
      <c r="AH110" s="149">
        <f t="shared" si="333"/>
        <v>0</v>
      </c>
      <c r="AI110" s="132">
        <v>0</v>
      </c>
      <c r="AJ110" s="132">
        <v>0</v>
      </c>
      <c r="AK110" s="149">
        <f t="shared" si="334"/>
        <v>0</v>
      </c>
      <c r="AL110" s="132">
        <v>0</v>
      </c>
      <c r="AM110" s="132">
        <v>0</v>
      </c>
      <c r="AN110" s="149">
        <f t="shared" si="335"/>
        <v>0</v>
      </c>
      <c r="AO110" s="27"/>
      <c r="AP110" s="13" t="s">
        <v>360</v>
      </c>
      <c r="AQ110" s="149">
        <f t="shared" si="342"/>
        <v>0</v>
      </c>
      <c r="AR110" s="149">
        <f t="shared" si="343"/>
        <v>0</v>
      </c>
      <c r="AS110" s="149">
        <f t="shared" si="344"/>
        <v>0</v>
      </c>
      <c r="AT110" s="27"/>
    </row>
    <row r="111" spans="1:46" ht="11.5" x14ac:dyDescent="0.25">
      <c r="B111" s="144">
        <f>IF(OR(G111&lt;0,J111&lt;0,M111&lt;0,AA111&lt;0,AB111&lt;0,AC111&lt;0,AH111&lt;0,AK111&lt;0,AN111&lt;0),1,0)</f>
        <v>0</v>
      </c>
      <c r="C111" s="27"/>
      <c r="D111" s="13" t="s">
        <v>361</v>
      </c>
      <c r="E111" s="132">
        <v>0</v>
      </c>
      <c r="F111" s="132">
        <v>0</v>
      </c>
      <c r="G111" s="149">
        <f t="shared" si="324"/>
        <v>0</v>
      </c>
      <c r="H111" s="132">
        <v>0</v>
      </c>
      <c r="I111" s="132">
        <v>0</v>
      </c>
      <c r="J111" s="149">
        <f t="shared" si="325"/>
        <v>0</v>
      </c>
      <c r="K111" s="132">
        <v>0</v>
      </c>
      <c r="L111" s="132">
        <v>0</v>
      </c>
      <c r="M111" s="149">
        <f t="shared" si="326"/>
        <v>0</v>
      </c>
      <c r="N111" s="27"/>
      <c r="O111" s="13" t="s">
        <v>361</v>
      </c>
      <c r="P111" s="132">
        <v>0</v>
      </c>
      <c r="Q111" s="132">
        <v>0</v>
      </c>
      <c r="R111" s="149">
        <f t="shared" si="327"/>
        <v>0</v>
      </c>
      <c r="S111" s="132">
        <v>0</v>
      </c>
      <c r="T111" s="132">
        <v>0</v>
      </c>
      <c r="U111" s="149">
        <f t="shared" si="328"/>
        <v>0</v>
      </c>
      <c r="V111" s="132">
        <v>0</v>
      </c>
      <c r="W111" s="132">
        <v>0</v>
      </c>
      <c r="X111" s="149">
        <f t="shared" si="329"/>
        <v>0</v>
      </c>
      <c r="Y111" s="27"/>
      <c r="Z111" s="13" t="s">
        <v>361</v>
      </c>
      <c r="AA111" s="149">
        <f t="shared" si="339"/>
        <v>0</v>
      </c>
      <c r="AB111" s="149">
        <f t="shared" si="340"/>
        <v>0</v>
      </c>
      <c r="AC111" s="149">
        <f t="shared" si="341"/>
        <v>0</v>
      </c>
      <c r="AD111" s="27"/>
      <c r="AE111" s="13" t="s">
        <v>361</v>
      </c>
      <c r="AF111" s="132">
        <v>0</v>
      </c>
      <c r="AG111" s="132">
        <v>0</v>
      </c>
      <c r="AH111" s="149">
        <f t="shared" si="333"/>
        <v>0</v>
      </c>
      <c r="AI111" s="132">
        <v>0</v>
      </c>
      <c r="AJ111" s="132">
        <v>0</v>
      </c>
      <c r="AK111" s="149">
        <f t="shared" si="334"/>
        <v>0</v>
      </c>
      <c r="AL111" s="132">
        <v>0</v>
      </c>
      <c r="AM111" s="132">
        <v>0</v>
      </c>
      <c r="AN111" s="149">
        <f t="shared" si="335"/>
        <v>0</v>
      </c>
      <c r="AO111" s="27"/>
      <c r="AP111" s="13" t="s">
        <v>361</v>
      </c>
      <c r="AQ111" s="149">
        <f t="shared" si="342"/>
        <v>0</v>
      </c>
      <c r="AR111" s="149">
        <f t="shared" si="343"/>
        <v>0</v>
      </c>
      <c r="AS111" s="149">
        <f t="shared" si="344"/>
        <v>0</v>
      </c>
      <c r="AT111" s="27"/>
    </row>
    <row r="112" spans="1:46" ht="11.5"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3">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5" x14ac:dyDescent="0.25">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5" x14ac:dyDescent="0.25">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5" x14ac:dyDescent="0.25">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5" x14ac:dyDescent="0.25">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1.5"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5" x14ac:dyDescent="0.25">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4"/>
      <c r="C130" s="27"/>
      <c r="D130" s="67" t="s">
        <v>318</v>
      </c>
      <c r="E130" s="68"/>
      <c r="F130" s="68"/>
      <c r="G130" s="49" t="s">
        <v>48</v>
      </c>
      <c r="H130" s="27"/>
      <c r="I130" s="27"/>
      <c r="J130" s="49" t="s">
        <v>48</v>
      </c>
      <c r="K130" s="27"/>
      <c r="L130" s="27"/>
      <c r="M130" s="49" t="s">
        <v>48</v>
      </c>
      <c r="N130" s="27"/>
      <c r="O130" s="67" t="s">
        <v>318</v>
      </c>
      <c r="P130" s="68"/>
      <c r="Q130" s="68"/>
      <c r="R130" s="49" t="s">
        <v>48</v>
      </c>
      <c r="S130" s="68"/>
      <c r="T130" s="68"/>
      <c r="U130" s="49" t="s">
        <v>48</v>
      </c>
      <c r="V130" s="68"/>
      <c r="W130" s="68"/>
      <c r="X130" s="49" t="s">
        <v>48</v>
      </c>
      <c r="Y130" s="27"/>
      <c r="Z130" s="67" t="s">
        <v>318</v>
      </c>
      <c r="AA130" s="49" t="s">
        <v>48</v>
      </c>
      <c r="AB130" s="49" t="s">
        <v>48</v>
      </c>
      <c r="AC130" s="49" t="s">
        <v>48</v>
      </c>
      <c r="AD130" s="68"/>
      <c r="AE130" s="67" t="s">
        <v>318</v>
      </c>
      <c r="AF130" s="68"/>
      <c r="AG130" s="68"/>
      <c r="AH130" s="49" t="s">
        <v>48</v>
      </c>
      <c r="AI130" s="68"/>
      <c r="AJ130" s="68"/>
      <c r="AK130" s="49" t="s">
        <v>48</v>
      </c>
      <c r="AL130" s="68"/>
      <c r="AM130" s="68"/>
      <c r="AN130" s="49" t="s">
        <v>48</v>
      </c>
      <c r="AO130" s="68"/>
      <c r="AP130" s="67" t="s">
        <v>318</v>
      </c>
      <c r="AQ130" s="49" t="s">
        <v>48</v>
      </c>
      <c r="AR130" s="49" t="s">
        <v>48</v>
      </c>
      <c r="AS130" s="49" t="s">
        <v>48</v>
      </c>
      <c r="AT130" s="27"/>
    </row>
    <row r="131" spans="1:46" ht="11.5" x14ac:dyDescent="0.25">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5" x14ac:dyDescent="0.25">
      <c r="A134" s="144"/>
      <c r="C134" s="27"/>
      <c r="D134" s="91" t="s">
        <v>163</v>
      </c>
      <c r="E134" s="27"/>
      <c r="F134" s="27"/>
      <c r="G134" s="245" t="s">
        <v>48</v>
      </c>
      <c r="H134" s="45"/>
      <c r="I134" s="45"/>
      <c r="J134" s="245" t="s">
        <v>48</v>
      </c>
      <c r="K134" s="45"/>
      <c r="L134" s="45"/>
      <c r="M134" s="245" t="s">
        <v>48</v>
      </c>
      <c r="N134" s="27"/>
      <c r="O134" s="42"/>
      <c r="P134" s="79"/>
      <c r="Q134" s="79"/>
      <c r="R134" s="156"/>
      <c r="S134" s="157"/>
      <c r="T134" s="157"/>
      <c r="U134" s="156"/>
      <c r="V134" s="157"/>
      <c r="W134" s="157"/>
      <c r="X134" s="156"/>
      <c r="Y134" s="27"/>
      <c r="Z134" s="91" t="s">
        <v>163</v>
      </c>
      <c r="AA134" s="245" t="s">
        <v>48</v>
      </c>
      <c r="AB134" s="245" t="s">
        <v>48</v>
      </c>
      <c r="AC134" s="245" t="s">
        <v>48</v>
      </c>
      <c r="AD134" s="27"/>
      <c r="AE134" s="27"/>
      <c r="AF134" s="27"/>
      <c r="AG134" s="27"/>
      <c r="AH134" s="27"/>
      <c r="AI134" s="27"/>
      <c r="AJ134" s="27"/>
      <c r="AK134" s="27"/>
      <c r="AL134" s="27"/>
      <c r="AM134" s="27"/>
      <c r="AN134" s="27"/>
      <c r="AO134" s="27"/>
      <c r="AP134" s="91" t="s">
        <v>163</v>
      </c>
      <c r="AQ134" s="245" t="s">
        <v>48</v>
      </c>
      <c r="AR134" s="245" t="s">
        <v>48</v>
      </c>
      <c r="AS134" s="245" t="s">
        <v>48</v>
      </c>
      <c r="AT134" s="27"/>
    </row>
    <row r="135" spans="1:46" ht="11.5" x14ac:dyDescent="0.25">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7">IF(AA32=0,0,AA39/AA32)</f>
        <v>0</v>
      </c>
      <c r="AB135" s="151">
        <f t="shared" si="377"/>
        <v>0</v>
      </c>
      <c r="AC135" s="151">
        <f t="shared" si="377"/>
        <v>0</v>
      </c>
      <c r="AD135" s="27"/>
      <c r="AE135" s="27"/>
      <c r="AF135" s="27"/>
      <c r="AG135" s="27"/>
      <c r="AH135" s="27"/>
      <c r="AI135" s="27"/>
      <c r="AJ135" s="27"/>
      <c r="AK135" s="27"/>
      <c r="AL135" s="27"/>
      <c r="AM135" s="27"/>
      <c r="AN135" s="27"/>
      <c r="AO135" s="27"/>
      <c r="AP135" s="91" t="s">
        <v>67</v>
      </c>
      <c r="AQ135" s="151">
        <f t="shared" ref="AQ135:AS135" si="378">IF(AQ32=0,0,AQ39/AQ32)</f>
        <v>0</v>
      </c>
      <c r="AR135" s="151">
        <f t="shared" si="378"/>
        <v>0</v>
      </c>
      <c r="AS135" s="151">
        <f t="shared" si="378"/>
        <v>0</v>
      </c>
      <c r="AT135" s="27"/>
    </row>
    <row r="136" spans="1:46" ht="11.5" x14ac:dyDescent="0.25">
      <c r="A136" s="144"/>
      <c r="C136" s="27"/>
      <c r="D136" s="91" t="s">
        <v>249</v>
      </c>
      <c r="E136" s="27"/>
      <c r="F136" s="27"/>
      <c r="G136" s="246" t="s">
        <v>48</v>
      </c>
      <c r="H136" s="45"/>
      <c r="I136" s="45"/>
      <c r="J136" s="246" t="s">
        <v>48</v>
      </c>
      <c r="K136" s="45"/>
      <c r="L136" s="45"/>
      <c r="M136" s="246" t="s">
        <v>48</v>
      </c>
      <c r="N136" s="27"/>
      <c r="O136" s="42"/>
      <c r="P136" s="79"/>
      <c r="Q136" s="79"/>
      <c r="R136" s="159"/>
      <c r="S136" s="157"/>
      <c r="T136" s="157"/>
      <c r="U136" s="159"/>
      <c r="V136" s="157"/>
      <c r="W136" s="157"/>
      <c r="X136" s="159"/>
      <c r="Y136" s="27"/>
      <c r="Z136" s="91" t="s">
        <v>249</v>
      </c>
      <c r="AA136" s="246" t="s">
        <v>48</v>
      </c>
      <c r="AB136" s="246" t="s">
        <v>48</v>
      </c>
      <c r="AC136" s="246" t="s">
        <v>48</v>
      </c>
      <c r="AD136" s="27"/>
      <c r="AE136" s="27"/>
      <c r="AF136" s="27"/>
      <c r="AG136" s="27"/>
      <c r="AH136" s="27"/>
      <c r="AI136" s="27"/>
      <c r="AJ136" s="27"/>
      <c r="AK136" s="27"/>
      <c r="AL136" s="27"/>
      <c r="AM136" s="27"/>
      <c r="AN136" s="27"/>
      <c r="AO136" s="27"/>
      <c r="AP136" s="91" t="s">
        <v>249</v>
      </c>
      <c r="AQ136" s="246" t="s">
        <v>48</v>
      </c>
      <c r="AR136" s="246" t="s">
        <v>48</v>
      </c>
      <c r="AS136" s="246" t="s">
        <v>48</v>
      </c>
      <c r="AT136" s="27"/>
    </row>
    <row r="137" spans="1:46" ht="11.5" x14ac:dyDescent="0.25">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79">IF(   (AA78+AA79+AA85+AA87+AA94+AA95+AA100+AA102-AA74)/(AA$39-AA$55)   &lt;=  0,  0,  (AA78+AA79+AA85+AA87+AA94+AA95+AA100+AA102-AA74)/(AA$39-AA$55)  )</f>
        <v>#DIV/0!</v>
      </c>
      <c r="AB137" s="150" t="e">
        <f t="shared" si="379"/>
        <v>#DIV/0!</v>
      </c>
      <c r="AC137" s="150" t="e">
        <f t="shared" si="379"/>
        <v>#DIV/0!</v>
      </c>
      <c r="AD137" s="27"/>
      <c r="AE137" s="27"/>
      <c r="AF137" s="27"/>
      <c r="AG137" s="27"/>
      <c r="AH137" s="27"/>
      <c r="AI137" s="27"/>
      <c r="AJ137" s="27"/>
      <c r="AK137" s="27"/>
      <c r="AL137" s="27"/>
      <c r="AM137" s="27"/>
      <c r="AN137" s="27"/>
      <c r="AO137" s="27"/>
      <c r="AP137" s="91" t="s">
        <v>76</v>
      </c>
      <c r="AQ137" s="150" t="e">
        <f t="shared" ref="AQ137:AS137" si="380">IF(   (AQ78+AQ79+AQ85+AQ87+AQ94+AQ95+AQ100+AQ102-AQ74)/(AQ$39-AQ$55)   &lt;=  0,  0,  (AQ78+AQ79+AQ85+AQ87+AQ94+AQ95+AQ100+AQ102-AQ74)/(AQ$39-AQ$55)  )</f>
        <v>#DIV/0!</v>
      </c>
      <c r="AR137" s="150" t="e">
        <f t="shared" si="380"/>
        <v>#DIV/0!</v>
      </c>
      <c r="AS137" s="150" t="e">
        <f t="shared" si="380"/>
        <v>#DIV/0!</v>
      </c>
      <c r="AT137" s="27"/>
    </row>
    <row r="138" spans="1:46" ht="11.5" x14ac:dyDescent="0.25">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1">IF(   (AA78+AA79+AA85+AA87+AA94+AA95+AA100+AA102-AA74-(AA61-AA96))/(AA39-AA55)   &lt;=  0,  0,  (AA78+AA79+AA85+AA87+AA94+AA95+AA100+AA102-AA74-(AA61-AA96))/(AA39-AA55)  )</f>
        <v>#DIV/0!</v>
      </c>
      <c r="AB138" s="150" t="e">
        <f t="shared" si="381"/>
        <v>#DIV/0!</v>
      </c>
      <c r="AC138" s="150" t="e">
        <f t="shared" si="381"/>
        <v>#DIV/0!</v>
      </c>
      <c r="AD138" s="27"/>
      <c r="AE138" s="27"/>
      <c r="AF138" s="27"/>
      <c r="AG138" s="27"/>
      <c r="AH138" s="27"/>
      <c r="AI138" s="27"/>
      <c r="AJ138" s="27"/>
      <c r="AK138" s="27"/>
      <c r="AL138" s="27"/>
      <c r="AM138" s="27"/>
      <c r="AN138" s="27"/>
      <c r="AO138" s="27"/>
      <c r="AP138" s="91" t="s">
        <v>80</v>
      </c>
      <c r="AQ138" s="150" t="e">
        <f t="shared" ref="AQ138:AR138" si="382">IF(   (AQ78+AQ79+AQ85+AQ87+AQ94+AQ95+AQ100+AQ102-AQ74-(AQ61-AQ96))/(AQ39-AQ55)   &lt;=  0,  0,  (AQ78+AQ79+AQ85+AQ87+AQ94+AQ95+AQ100+AQ102-AQ74-(AQ61-AQ96))/(AQ39-AQ55)  )</f>
        <v>#DIV/0!</v>
      </c>
      <c r="AR138" s="150" t="e">
        <f t="shared" si="382"/>
        <v>#DIV/0!</v>
      </c>
      <c r="AS138" s="150" t="e">
        <f>IF(   (AS78+AS79+AS85+AS87+AS94+AS95+AS100+AS102-AS74-(AS61-AS96))/(AS39-AS55)   &lt;=  0,  0,  (AS78+AS79+AS85+AS87+AS94+AS95+AS100+AS102-AS74-(AS61-AS96))/(AS39-AS55)  )</f>
        <v>#DIV/0!</v>
      </c>
      <c r="AT138" s="27"/>
    </row>
    <row r="139" spans="1:46" ht="11.5" x14ac:dyDescent="0.25">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3">AA39/-(AA45+AA30)</f>
        <v>#DIV/0!</v>
      </c>
      <c r="AB139" s="150" t="e">
        <f t="shared" si="383"/>
        <v>#DIV/0!</v>
      </c>
      <c r="AC139" s="150" t="e">
        <f t="shared" si="383"/>
        <v>#DIV/0!</v>
      </c>
      <c r="AD139" s="27"/>
      <c r="AE139" s="27"/>
      <c r="AF139" s="27"/>
      <c r="AG139" s="27"/>
      <c r="AH139" s="27"/>
      <c r="AI139" s="27"/>
      <c r="AJ139" s="27"/>
      <c r="AK139" s="27"/>
      <c r="AL139" s="27"/>
      <c r="AM139" s="27"/>
      <c r="AN139" s="27"/>
      <c r="AO139" s="27"/>
      <c r="AP139" s="91" t="s">
        <v>74</v>
      </c>
      <c r="AQ139" s="150" t="e">
        <f t="shared" ref="AQ139:AS139" si="384">AQ39/-(AQ45+AQ30)</f>
        <v>#DIV/0!</v>
      </c>
      <c r="AR139" s="150" t="e">
        <f t="shared" si="384"/>
        <v>#DIV/0!</v>
      </c>
      <c r="AS139" s="150" t="e">
        <f t="shared" si="384"/>
        <v>#DIV/0!</v>
      </c>
      <c r="AT139" s="27"/>
    </row>
    <row r="140" spans="1:46" ht="11.5" x14ac:dyDescent="0.25">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5">(AA76-AA66)/AA88</f>
        <v>#DIV/0!</v>
      </c>
      <c r="AB140" s="150" t="e">
        <f t="shared" si="385"/>
        <v>#DIV/0!</v>
      </c>
      <c r="AC140" s="150" t="e">
        <f t="shared" si="385"/>
        <v>#DIV/0!</v>
      </c>
      <c r="AD140" s="27"/>
      <c r="AE140" s="27"/>
      <c r="AF140" s="27"/>
      <c r="AG140" s="27"/>
      <c r="AH140" s="27"/>
      <c r="AI140" s="27"/>
      <c r="AJ140" s="27"/>
      <c r="AK140" s="27"/>
      <c r="AL140" s="27"/>
      <c r="AM140" s="27"/>
      <c r="AN140" s="27"/>
      <c r="AO140" s="27"/>
      <c r="AP140" s="91" t="s">
        <v>77</v>
      </c>
      <c r="AQ140" s="150" t="e">
        <f t="shared" ref="AQ140:AS140" si="386">(AQ76-AQ66)/AQ88</f>
        <v>#DIV/0!</v>
      </c>
      <c r="AR140" s="150" t="e">
        <f t="shared" si="386"/>
        <v>#DIV/0!</v>
      </c>
      <c r="AS140" s="150" t="e">
        <f t="shared" si="386"/>
        <v>#DIV/0!</v>
      </c>
      <c r="AT140" s="27"/>
    </row>
    <row r="141" spans="1:46" ht="11.5" x14ac:dyDescent="0.25">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87">AA112</f>
        <v>0</v>
      </c>
      <c r="AB141" s="150">
        <f t="shared" si="387"/>
        <v>0</v>
      </c>
      <c r="AC141" s="150">
        <f t="shared" si="387"/>
        <v>0</v>
      </c>
      <c r="AD141" s="27"/>
      <c r="AE141" s="27"/>
      <c r="AF141" s="27"/>
      <c r="AG141" s="27"/>
      <c r="AH141" s="27"/>
      <c r="AI141" s="27"/>
      <c r="AJ141" s="27"/>
      <c r="AK141" s="27"/>
      <c r="AL141" s="27"/>
      <c r="AM141" s="27"/>
      <c r="AN141" s="27"/>
      <c r="AO141" s="27"/>
      <c r="AP141" s="91" t="s">
        <v>78</v>
      </c>
      <c r="AQ141" s="150">
        <f t="shared" ref="AQ141:AS141" si="388">AQ112</f>
        <v>0</v>
      </c>
      <c r="AR141" s="150">
        <f t="shared" si="388"/>
        <v>0</v>
      </c>
      <c r="AS141" s="150">
        <f t="shared" si="388"/>
        <v>0</v>
      </c>
      <c r="AT141" s="27"/>
    </row>
    <row r="142" spans="1:46" ht="11.5" x14ac:dyDescent="0.25">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89">(AA116+AA62+AA73)/(AA58+AA60+AA59+AA76)</f>
        <v>#DIV/0!</v>
      </c>
      <c r="AB142" s="151" t="e">
        <f t="shared" si="389"/>
        <v>#DIV/0!</v>
      </c>
      <c r="AC142" s="151" t="e">
        <f t="shared" si="389"/>
        <v>#DIV/0!</v>
      </c>
      <c r="AD142" s="27"/>
      <c r="AE142" s="27"/>
      <c r="AF142" s="27"/>
      <c r="AG142" s="27"/>
      <c r="AH142" s="27"/>
      <c r="AI142" s="27"/>
      <c r="AJ142" s="27"/>
      <c r="AK142" s="27"/>
      <c r="AL142" s="27"/>
      <c r="AM142" s="27"/>
      <c r="AN142" s="27"/>
      <c r="AO142" s="27"/>
      <c r="AP142" s="91" t="s">
        <v>79</v>
      </c>
      <c r="AQ142" s="151" t="e">
        <f t="shared" ref="AQ142:AS142" si="390">(AQ116+AQ62+AQ73)/(AQ58+AQ60+AQ59+AQ76)</f>
        <v>#DIV/0!</v>
      </c>
      <c r="AR142" s="151" t="e">
        <f t="shared" si="390"/>
        <v>#DIV/0!</v>
      </c>
      <c r="AS142" s="151" t="e">
        <f t="shared" si="390"/>
        <v>#DIV/0!</v>
      </c>
      <c r="AT142" s="27"/>
    </row>
    <row r="143" spans="1:46" ht="11.5" x14ac:dyDescent="0.25">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5" x14ac:dyDescent="0.25">
      <c r="A146" s="144"/>
      <c r="C146" s="27"/>
      <c r="D146" s="91" t="s">
        <v>163</v>
      </c>
      <c r="E146" s="27"/>
      <c r="F146" s="27"/>
      <c r="G146" s="247" t="s">
        <v>48</v>
      </c>
      <c r="H146" s="45"/>
      <c r="I146" s="45"/>
      <c r="J146" s="247" t="s">
        <v>48</v>
      </c>
      <c r="K146" s="45"/>
      <c r="L146" s="45"/>
      <c r="M146" s="247" t="s">
        <v>48</v>
      </c>
      <c r="N146" s="27"/>
      <c r="O146" s="42"/>
      <c r="P146" s="79"/>
      <c r="Q146" s="79"/>
      <c r="R146" s="164"/>
      <c r="S146" s="157"/>
      <c r="T146" s="157"/>
      <c r="U146" s="164"/>
      <c r="V146" s="157"/>
      <c r="W146" s="157"/>
      <c r="X146" s="164"/>
      <c r="Y146" s="27"/>
      <c r="Z146" s="91" t="s">
        <v>163</v>
      </c>
      <c r="AA146" s="247" t="s">
        <v>48</v>
      </c>
      <c r="AB146" s="247" t="s">
        <v>48</v>
      </c>
      <c r="AC146" s="247" t="s">
        <v>48</v>
      </c>
      <c r="AD146" s="27"/>
      <c r="AE146" s="27"/>
      <c r="AF146" s="27"/>
      <c r="AG146" s="27"/>
      <c r="AH146" s="27"/>
      <c r="AI146" s="27"/>
      <c r="AJ146" s="27"/>
      <c r="AK146" s="27"/>
      <c r="AL146" s="27"/>
      <c r="AM146" s="27"/>
      <c r="AN146" s="27"/>
      <c r="AO146" s="27"/>
      <c r="AP146" s="91" t="s">
        <v>163</v>
      </c>
      <c r="AQ146" s="247" t="s">
        <v>48</v>
      </c>
      <c r="AR146" s="247" t="s">
        <v>48</v>
      </c>
      <c r="AS146" s="247" t="s">
        <v>48</v>
      </c>
      <c r="AT146" s="27"/>
    </row>
    <row r="147" spans="1:46" ht="11.5" x14ac:dyDescent="0.25">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5" x14ac:dyDescent="0.25">
      <c r="A148" s="144"/>
      <c r="C148" s="27"/>
      <c r="D148" s="27" t="s">
        <v>249</v>
      </c>
      <c r="E148" s="27"/>
      <c r="F148" s="27"/>
      <c r="G148" s="247" t="s">
        <v>48</v>
      </c>
      <c r="H148" s="45"/>
      <c r="I148" s="45"/>
      <c r="J148" s="247" t="s">
        <v>48</v>
      </c>
      <c r="K148" s="45"/>
      <c r="L148" s="45"/>
      <c r="M148" s="247" t="s">
        <v>48</v>
      </c>
      <c r="N148" s="27"/>
      <c r="O148" s="42"/>
      <c r="P148" s="79"/>
      <c r="Q148" s="79"/>
      <c r="R148" s="164"/>
      <c r="S148" s="157"/>
      <c r="T148" s="157"/>
      <c r="U148" s="164"/>
      <c r="V148" s="157"/>
      <c r="W148" s="157"/>
      <c r="X148" s="164"/>
      <c r="Y148" s="27"/>
      <c r="Z148" s="27" t="s">
        <v>249</v>
      </c>
      <c r="AA148" s="247" t="s">
        <v>48</v>
      </c>
      <c r="AB148" s="247" t="s">
        <v>48</v>
      </c>
      <c r="AC148" s="247" t="s">
        <v>48</v>
      </c>
      <c r="AD148" s="27"/>
      <c r="AE148" s="27"/>
      <c r="AF148" s="27"/>
      <c r="AG148" s="27"/>
      <c r="AH148" s="27"/>
      <c r="AI148" s="27"/>
      <c r="AJ148" s="27"/>
      <c r="AK148" s="27"/>
      <c r="AL148" s="27"/>
      <c r="AM148" s="27"/>
      <c r="AN148" s="27"/>
      <c r="AO148" s="27"/>
      <c r="AP148" s="27" t="s">
        <v>249</v>
      </c>
      <c r="AQ148" s="247" t="s">
        <v>48</v>
      </c>
      <c r="AR148" s="247" t="s">
        <v>48</v>
      </c>
      <c r="AS148" s="247" t="s">
        <v>48</v>
      </c>
      <c r="AT148" s="27"/>
    </row>
    <row r="149" spans="1:46" ht="11.5" x14ac:dyDescent="0.25">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5" x14ac:dyDescent="0.25">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5" x14ac:dyDescent="0.25">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5" x14ac:dyDescent="0.25">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5" x14ac:dyDescent="0.25">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5" x14ac:dyDescent="0.25">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5" x14ac:dyDescent="0.25">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sheetData>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215" priority="296" stopIfTrue="1">
      <formula>X151="R"</formula>
    </cfRule>
    <cfRule type="expression" dxfId="214" priority="297" stopIfTrue="1">
      <formula>X151="A"</formula>
    </cfRule>
    <cfRule type="expression" dxfId="213" priority="298" stopIfTrue="1">
      <formula>X151="G"</formula>
    </cfRule>
  </conditionalFormatting>
  <conditionalFormatting sqref="X151">
    <cfRule type="expression" dxfId="212" priority="293" stopIfTrue="1">
      <formula>X151="R"</formula>
    </cfRule>
    <cfRule type="expression" dxfId="211" priority="294" stopIfTrue="1">
      <formula>X151="A"</formula>
    </cfRule>
    <cfRule type="expression" dxfId="210" priority="295" stopIfTrue="1">
      <formula>X151="G"</formula>
    </cfRule>
  </conditionalFormatting>
  <conditionalFormatting sqref="U154">
    <cfRule type="expression" dxfId="209" priority="290" stopIfTrue="1">
      <formula>U154="R"</formula>
    </cfRule>
    <cfRule type="expression" dxfId="208" priority="291" stopIfTrue="1">
      <formula>U154="A"</formula>
    </cfRule>
    <cfRule type="expression" dxfId="207" priority="292" stopIfTrue="1">
      <formula>U154="G"</formula>
    </cfRule>
  </conditionalFormatting>
  <conditionalFormatting sqref="X154">
    <cfRule type="expression" dxfId="206" priority="287" stopIfTrue="1">
      <formula>X154="R"</formula>
    </cfRule>
    <cfRule type="expression" dxfId="205" priority="288" stopIfTrue="1">
      <formula>X154="A"</formula>
    </cfRule>
    <cfRule type="expression" dxfId="204" priority="289" stopIfTrue="1">
      <formula>X154="G"</formula>
    </cfRule>
  </conditionalFormatting>
  <conditionalFormatting sqref="R149:R154">
    <cfRule type="expression" dxfId="203" priority="350" stopIfTrue="1">
      <formula>R149="R"</formula>
    </cfRule>
    <cfRule type="expression" dxfId="202" priority="351" stopIfTrue="1">
      <formula>R149="A"</formula>
    </cfRule>
    <cfRule type="expression" dxfId="201" priority="352" stopIfTrue="1">
      <formula>R149="G"</formula>
    </cfRule>
  </conditionalFormatting>
  <conditionalFormatting sqref="R148:R152">
    <cfRule type="expression" dxfId="200" priority="347" stopIfTrue="1">
      <formula>R148="R"</formula>
    </cfRule>
    <cfRule type="expression" dxfId="199" priority="348" stopIfTrue="1">
      <formula>R148="A"</formula>
    </cfRule>
    <cfRule type="expression" dxfId="198" priority="349" stopIfTrue="1">
      <formula>R148="G"</formula>
    </cfRule>
  </conditionalFormatting>
  <conditionalFormatting sqref="R150:R152">
    <cfRule type="expression" dxfId="197" priority="344" stopIfTrue="1">
      <formula>R150="R"</formula>
    </cfRule>
    <cfRule type="expression" dxfId="196" priority="345" stopIfTrue="1">
      <formula>R150="A"</formula>
    </cfRule>
    <cfRule type="expression" dxfId="195" priority="346" stopIfTrue="1">
      <formula>R150="G"</formula>
    </cfRule>
  </conditionalFormatting>
  <conditionalFormatting sqref="R146:R152">
    <cfRule type="expression" dxfId="194" priority="341" stopIfTrue="1">
      <formula>R146="R"</formula>
    </cfRule>
    <cfRule type="expression" dxfId="193" priority="342" stopIfTrue="1">
      <formula>R146="A"</formula>
    </cfRule>
    <cfRule type="expression" dxfId="192" priority="343" stopIfTrue="1">
      <formula>R146="G"</formula>
    </cfRule>
  </conditionalFormatting>
  <conditionalFormatting sqref="G149:G154">
    <cfRule type="expression" dxfId="191" priority="284" stopIfTrue="1">
      <formula>G149="R"</formula>
    </cfRule>
    <cfRule type="expression" dxfId="190" priority="285" stopIfTrue="1">
      <formula>G149="A"</formula>
    </cfRule>
    <cfRule type="expression" dxfId="189" priority="286" stopIfTrue="1">
      <formula>G149="G"</formula>
    </cfRule>
  </conditionalFormatting>
  <conditionalFormatting sqref="G148:G152">
    <cfRule type="expression" dxfId="188" priority="281" stopIfTrue="1">
      <formula>G148="R"</formula>
    </cfRule>
    <cfRule type="expression" dxfId="187" priority="282" stopIfTrue="1">
      <formula>G148="A"</formula>
    </cfRule>
    <cfRule type="expression" dxfId="186" priority="283" stopIfTrue="1">
      <formula>G148="G"</formula>
    </cfRule>
  </conditionalFormatting>
  <conditionalFormatting sqref="G150:G152">
    <cfRule type="expression" dxfId="185" priority="278" stopIfTrue="1">
      <formula>G150="R"</formula>
    </cfRule>
    <cfRule type="expression" dxfId="184" priority="279" stopIfTrue="1">
      <formula>G150="A"</formula>
    </cfRule>
    <cfRule type="expression" dxfId="183" priority="280" stopIfTrue="1">
      <formula>G150="G"</formula>
    </cfRule>
  </conditionalFormatting>
  <conditionalFormatting sqref="G146:G152">
    <cfRule type="expression" dxfId="182" priority="275" stopIfTrue="1">
      <formula>G146="R"</formula>
    </cfRule>
    <cfRule type="expression" dxfId="181" priority="276" stopIfTrue="1">
      <formula>G146="A"</formula>
    </cfRule>
    <cfRule type="expression" dxfId="180" priority="277" stopIfTrue="1">
      <formula>G146="G"</formula>
    </cfRule>
  </conditionalFormatting>
  <conditionalFormatting sqref="U151">
    <cfRule type="expression" dxfId="179" priority="311" stopIfTrue="1">
      <formula>U151="R"</formula>
    </cfRule>
    <cfRule type="expression" dxfId="178" priority="312" stopIfTrue="1">
      <formula>U151="A"</formula>
    </cfRule>
    <cfRule type="expression" dxfId="177" priority="313" stopIfTrue="1">
      <formula>U151="G"</formula>
    </cfRule>
  </conditionalFormatting>
  <conditionalFormatting sqref="U146:U150 U152">
    <cfRule type="expression" dxfId="176" priority="329" stopIfTrue="1">
      <formula>U146="R"</formula>
    </cfRule>
    <cfRule type="expression" dxfId="175" priority="330" stopIfTrue="1">
      <formula>U146="A"</formula>
    </cfRule>
    <cfRule type="expression" dxfId="174" priority="331" stopIfTrue="1">
      <formula>U146="G"</formula>
    </cfRule>
  </conditionalFormatting>
  <conditionalFormatting sqref="U149:U150 U152:U153">
    <cfRule type="expression" dxfId="173" priority="338" stopIfTrue="1">
      <formula>U149="R"</formula>
    </cfRule>
    <cfRule type="expression" dxfId="172" priority="339" stopIfTrue="1">
      <formula>U149="A"</formula>
    </cfRule>
    <cfRule type="expression" dxfId="171" priority="340" stopIfTrue="1">
      <formula>U149="G"</formula>
    </cfRule>
  </conditionalFormatting>
  <conditionalFormatting sqref="U148:U150 U152">
    <cfRule type="expression" dxfId="170" priority="335" stopIfTrue="1">
      <formula>U148="R"</formula>
    </cfRule>
    <cfRule type="expression" dxfId="169" priority="336" stopIfTrue="1">
      <formula>U148="A"</formula>
    </cfRule>
    <cfRule type="expression" dxfId="168" priority="337" stopIfTrue="1">
      <formula>U148="G"</formula>
    </cfRule>
  </conditionalFormatting>
  <conditionalFormatting sqref="U150 U152">
    <cfRule type="expression" dxfId="167" priority="332" stopIfTrue="1">
      <formula>U150="R"</formula>
    </cfRule>
    <cfRule type="expression" dxfId="166" priority="333" stopIfTrue="1">
      <formula>U150="A"</formula>
    </cfRule>
    <cfRule type="expression" dxfId="165" priority="334" stopIfTrue="1">
      <formula>U150="G"</formula>
    </cfRule>
  </conditionalFormatting>
  <conditionalFormatting sqref="X149:X150 X152:X153">
    <cfRule type="expression" dxfId="164" priority="326" stopIfTrue="1">
      <formula>X149="R"</formula>
    </cfRule>
    <cfRule type="expression" dxfId="163" priority="327" stopIfTrue="1">
      <formula>X149="A"</formula>
    </cfRule>
    <cfRule type="expression" dxfId="162" priority="328" stopIfTrue="1">
      <formula>X149="G"</formula>
    </cfRule>
  </conditionalFormatting>
  <conditionalFormatting sqref="X148:X150 X152">
    <cfRule type="expression" dxfId="161" priority="323" stopIfTrue="1">
      <formula>X148="R"</formula>
    </cfRule>
    <cfRule type="expression" dxfId="160" priority="324" stopIfTrue="1">
      <formula>X148="A"</formula>
    </cfRule>
    <cfRule type="expression" dxfId="159" priority="325" stopIfTrue="1">
      <formula>X148="G"</formula>
    </cfRule>
  </conditionalFormatting>
  <conditionalFormatting sqref="X150 X152">
    <cfRule type="expression" dxfId="158" priority="320" stopIfTrue="1">
      <formula>X150="R"</formula>
    </cfRule>
    <cfRule type="expression" dxfId="157" priority="321" stopIfTrue="1">
      <formula>X150="A"</formula>
    </cfRule>
    <cfRule type="expression" dxfId="156" priority="322" stopIfTrue="1">
      <formula>X150="G"</formula>
    </cfRule>
  </conditionalFormatting>
  <conditionalFormatting sqref="X146:X150 X152">
    <cfRule type="expression" dxfId="155" priority="317" stopIfTrue="1">
      <formula>X146="R"</formula>
    </cfRule>
    <cfRule type="expression" dxfId="154" priority="318" stopIfTrue="1">
      <formula>X146="A"</formula>
    </cfRule>
    <cfRule type="expression" dxfId="153" priority="319" stopIfTrue="1">
      <formula>X146="G"</formula>
    </cfRule>
  </conditionalFormatting>
  <conditionalFormatting sqref="U151">
    <cfRule type="expression" dxfId="152" priority="314" stopIfTrue="1">
      <formula>U151="R"</formula>
    </cfRule>
    <cfRule type="expression" dxfId="151" priority="315" stopIfTrue="1">
      <formula>U151="A"</formula>
    </cfRule>
    <cfRule type="expression" dxfId="150" priority="316" stopIfTrue="1">
      <formula>U151="G"</formula>
    </cfRule>
  </conditionalFormatting>
  <conditionalFormatting sqref="U151">
    <cfRule type="expression" dxfId="149" priority="308" stopIfTrue="1">
      <formula>U151="R"</formula>
    </cfRule>
    <cfRule type="expression" dxfId="148" priority="309" stopIfTrue="1">
      <formula>U151="A"</formula>
    </cfRule>
    <cfRule type="expression" dxfId="147" priority="310" stopIfTrue="1">
      <formula>U151="G"</formula>
    </cfRule>
  </conditionalFormatting>
  <conditionalFormatting sqref="U151">
    <cfRule type="expression" dxfId="146" priority="305" stopIfTrue="1">
      <formula>U151="R"</formula>
    </cfRule>
    <cfRule type="expression" dxfId="145" priority="306" stopIfTrue="1">
      <formula>U151="A"</formula>
    </cfRule>
    <cfRule type="expression" dxfId="144" priority="307" stopIfTrue="1">
      <formula>U151="G"</formula>
    </cfRule>
  </conditionalFormatting>
  <conditionalFormatting sqref="X151">
    <cfRule type="expression" dxfId="143" priority="302" stopIfTrue="1">
      <formula>X151="R"</formula>
    </cfRule>
    <cfRule type="expression" dxfId="142" priority="303" stopIfTrue="1">
      <formula>X151="A"</formula>
    </cfRule>
    <cfRule type="expression" dxfId="141" priority="304" stopIfTrue="1">
      <formula>X151="G"</formula>
    </cfRule>
  </conditionalFormatting>
  <conditionalFormatting sqref="X151">
    <cfRule type="expression" dxfId="140" priority="299" stopIfTrue="1">
      <formula>X151="R"</formula>
    </cfRule>
    <cfRule type="expression" dxfId="139" priority="300" stopIfTrue="1">
      <formula>X151="A"</formula>
    </cfRule>
    <cfRule type="expression" dxfId="138" priority="301" stopIfTrue="1">
      <formula>X151="G"</formula>
    </cfRule>
  </conditionalFormatting>
  <conditionalFormatting sqref="D6">
    <cfRule type="expression" dxfId="137" priority="146">
      <formula>IF(AND(sysChk=0,sysWarn=0),1,0)</formula>
    </cfRule>
    <cfRule type="expression" dxfId="136" priority="147">
      <formula>IF(AND(sysChk=0,sysWarn&lt;&gt;0),1,0)</formula>
    </cfRule>
    <cfRule type="expression" dxfId="135" priority="148">
      <formula>IF(sysChk&lt;&gt;0,1,0)</formula>
    </cfRule>
  </conditionalFormatting>
  <conditionalFormatting sqref="J149:J154">
    <cfRule type="expression" dxfId="134" priority="47" stopIfTrue="1">
      <formula>J149="R"</formula>
    </cfRule>
    <cfRule type="expression" dxfId="133" priority="48" stopIfTrue="1">
      <formula>J149="A"</formula>
    </cfRule>
    <cfRule type="expression" dxfId="132" priority="49" stopIfTrue="1">
      <formula>J149="G"</formula>
    </cfRule>
  </conditionalFormatting>
  <conditionalFormatting sqref="J148:J152">
    <cfRule type="expression" dxfId="131" priority="44" stopIfTrue="1">
      <formula>J148="R"</formula>
    </cfRule>
    <cfRule type="expression" dxfId="130" priority="45" stopIfTrue="1">
      <formula>J148="A"</formula>
    </cfRule>
    <cfRule type="expression" dxfId="129" priority="46" stopIfTrue="1">
      <formula>J148="G"</formula>
    </cfRule>
  </conditionalFormatting>
  <conditionalFormatting sqref="J150:J152">
    <cfRule type="expression" dxfId="128" priority="41" stopIfTrue="1">
      <formula>J150="R"</formula>
    </cfRule>
    <cfRule type="expression" dxfId="127" priority="42" stopIfTrue="1">
      <formula>J150="A"</formula>
    </cfRule>
    <cfRule type="expression" dxfId="126" priority="43" stopIfTrue="1">
      <formula>J150="G"</formula>
    </cfRule>
  </conditionalFormatting>
  <conditionalFormatting sqref="J146:J152">
    <cfRule type="expression" dxfId="125" priority="38" stopIfTrue="1">
      <formula>J146="R"</formula>
    </cfRule>
    <cfRule type="expression" dxfId="124" priority="39" stopIfTrue="1">
      <formula>J146="A"</formula>
    </cfRule>
    <cfRule type="expression" dxfId="123" priority="40" stopIfTrue="1">
      <formula>J146="G"</formula>
    </cfRule>
  </conditionalFormatting>
  <conditionalFormatting sqref="M149:M154">
    <cfRule type="expression" dxfId="122" priority="35" stopIfTrue="1">
      <formula>M149="R"</formula>
    </cfRule>
    <cfRule type="expression" dxfId="121" priority="36" stopIfTrue="1">
      <formula>M149="A"</formula>
    </cfRule>
    <cfRule type="expression" dxfId="120" priority="37" stopIfTrue="1">
      <formula>M149="G"</formula>
    </cfRule>
  </conditionalFormatting>
  <conditionalFormatting sqref="M148:M152">
    <cfRule type="expression" dxfId="119" priority="32" stopIfTrue="1">
      <formula>M148="R"</formula>
    </cfRule>
    <cfRule type="expression" dxfId="118" priority="33" stopIfTrue="1">
      <formula>M148="A"</formula>
    </cfRule>
    <cfRule type="expression" dxfId="117" priority="34" stopIfTrue="1">
      <formula>M148="G"</formula>
    </cfRule>
  </conditionalFormatting>
  <conditionalFormatting sqref="M150:M152">
    <cfRule type="expression" dxfId="116" priority="29" stopIfTrue="1">
      <formula>M150="R"</formula>
    </cfRule>
    <cfRule type="expression" dxfId="115" priority="30" stopIfTrue="1">
      <formula>M150="A"</formula>
    </cfRule>
    <cfRule type="expression" dxfId="114" priority="31" stopIfTrue="1">
      <formula>M150="G"</formula>
    </cfRule>
  </conditionalFormatting>
  <conditionalFormatting sqref="M146:M152">
    <cfRule type="expression" dxfId="113" priority="26" stopIfTrue="1">
      <formula>M146="R"</formula>
    </cfRule>
    <cfRule type="expression" dxfId="112" priority="27" stopIfTrue="1">
      <formula>M146="A"</formula>
    </cfRule>
    <cfRule type="expression" dxfId="111" priority="28" stopIfTrue="1">
      <formula>M146="G"</formula>
    </cfRule>
  </conditionalFormatting>
  <conditionalFormatting sqref="AA149:AC154">
    <cfRule type="expression" dxfId="110" priority="23" stopIfTrue="1">
      <formula>AA149="R"</formula>
    </cfRule>
    <cfRule type="expression" dxfId="109" priority="24" stopIfTrue="1">
      <formula>AA149="A"</formula>
    </cfRule>
    <cfRule type="expression" dxfId="108" priority="25" stopIfTrue="1">
      <formula>AA149="G"</formula>
    </cfRule>
  </conditionalFormatting>
  <conditionalFormatting sqref="AA148:AC152">
    <cfRule type="expression" dxfId="107" priority="20" stopIfTrue="1">
      <formula>AA148="R"</formula>
    </cfRule>
    <cfRule type="expression" dxfId="106" priority="21" stopIfTrue="1">
      <formula>AA148="A"</formula>
    </cfRule>
    <cfRule type="expression" dxfId="105" priority="22" stopIfTrue="1">
      <formula>AA148="G"</formula>
    </cfRule>
  </conditionalFormatting>
  <conditionalFormatting sqref="AA150:AC152">
    <cfRule type="expression" dxfId="104" priority="17" stopIfTrue="1">
      <formula>AA150="R"</formula>
    </cfRule>
    <cfRule type="expression" dxfId="103" priority="18" stopIfTrue="1">
      <formula>AA150="A"</formula>
    </cfRule>
    <cfRule type="expression" dxfId="102" priority="19" stopIfTrue="1">
      <formula>AA150="G"</formula>
    </cfRule>
  </conditionalFormatting>
  <conditionalFormatting sqref="AA146:AC152">
    <cfRule type="expression" dxfId="101" priority="14" stopIfTrue="1">
      <formula>AA146="R"</formula>
    </cfRule>
    <cfRule type="expression" dxfId="100" priority="15" stopIfTrue="1">
      <formula>AA146="A"</formula>
    </cfRule>
    <cfRule type="expression" dxfId="99" priority="16" stopIfTrue="1">
      <formula>AA146="G"</formula>
    </cfRule>
  </conditionalFormatting>
  <conditionalFormatting sqref="AQ149:AS154">
    <cfRule type="expression" dxfId="98" priority="11" stopIfTrue="1">
      <formula>AQ149="R"</formula>
    </cfRule>
    <cfRule type="expression" dxfId="97" priority="12" stopIfTrue="1">
      <formula>AQ149="A"</formula>
    </cfRule>
    <cfRule type="expression" dxfId="96" priority="13" stopIfTrue="1">
      <formula>AQ149="G"</formula>
    </cfRule>
  </conditionalFormatting>
  <conditionalFormatting sqref="AQ148:AS152">
    <cfRule type="expression" dxfId="95" priority="8" stopIfTrue="1">
      <formula>AQ148="R"</formula>
    </cfRule>
    <cfRule type="expression" dxfId="94" priority="9" stopIfTrue="1">
      <formula>AQ148="A"</formula>
    </cfRule>
    <cfRule type="expression" dxfId="93" priority="10" stopIfTrue="1">
      <formula>AQ148="G"</formula>
    </cfRule>
  </conditionalFormatting>
  <conditionalFormatting sqref="AQ150:AS152">
    <cfRule type="expression" dxfId="92" priority="5" stopIfTrue="1">
      <formula>AQ150="R"</formula>
    </cfRule>
    <cfRule type="expression" dxfId="91" priority="6" stopIfTrue="1">
      <formula>AQ150="A"</formula>
    </cfRule>
    <cfRule type="expression" dxfId="90" priority="7" stopIfTrue="1">
      <formula>AQ150="G"</formula>
    </cfRule>
  </conditionalFormatting>
  <conditionalFormatting sqref="AQ146:AS152">
    <cfRule type="expression" dxfId="89" priority="2" stopIfTrue="1">
      <formula>AQ146="R"</formula>
    </cfRule>
    <cfRule type="expression" dxfId="88" priority="3" stopIfTrue="1">
      <formula>AQ146="A"</formula>
    </cfRule>
    <cfRule type="expression" dxfId="87"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X196"/>
  <sheetViews>
    <sheetView showGridLines="0" zoomScale="85" zoomScaleNormal="85" zoomScaleSheetLayoutView="80" workbookViewId="0">
      <pane ySplit="8" topLeftCell="A150" activePane="bottomLeft" state="frozen"/>
      <selection activeCell="A9" sqref="A9"/>
      <selection pane="bottomLeft" activeCell="E162" sqref="E162"/>
    </sheetView>
  </sheetViews>
  <sheetFormatPr defaultColWidth="0" defaultRowHeight="0" customHeight="1" zeroHeight="1" x14ac:dyDescent="0.25"/>
  <cols>
    <col min="1" max="1" width="5.69921875" style="219" customWidth="1"/>
    <col min="2" max="2" width="6.19921875" style="219" customWidth="1"/>
    <col min="3" max="3" width="2.5" style="219" customWidth="1"/>
    <col min="4" max="4" width="71.3984375" style="219" customWidth="1"/>
    <col min="5" max="5" width="25.09765625" style="219" bestFit="1" customWidth="1"/>
    <col min="6" max="7" width="26.59765625" style="219" bestFit="1" customWidth="1"/>
    <col min="8" max="8" width="3.69921875" style="219" customWidth="1"/>
    <col min="9" max="50" width="0" style="219" hidden="1" customWidth="1"/>
    <col min="51" max="16384" width="8.69921875" style="219" hidden="1"/>
  </cols>
  <sheetData>
    <row r="1" spans="1:8" ht="11.5" x14ac:dyDescent="0.25">
      <c r="A1" s="109" t="s">
        <v>100</v>
      </c>
      <c r="B1" s="109"/>
      <c r="C1" s="109"/>
      <c r="D1" s="109"/>
      <c r="E1" s="109"/>
      <c r="F1" s="109"/>
      <c r="G1" s="109"/>
      <c r="H1" s="109"/>
    </row>
    <row r="2" spans="1:8" ht="13" x14ac:dyDescent="0.25">
      <c r="A2" s="109"/>
      <c r="B2" s="109"/>
      <c r="C2" s="116"/>
      <c r="D2" s="111" t="str">
        <f>cstProjectName</f>
        <v>RM6361 Multifunctional Devices (MFD's)</v>
      </c>
      <c r="E2" s="109"/>
      <c r="F2" s="109"/>
      <c r="G2" s="109"/>
      <c r="H2" s="109"/>
    </row>
    <row r="3" spans="1:8" ht="12.5" x14ac:dyDescent="0.25">
      <c r="A3" s="109"/>
      <c r="B3" s="109"/>
      <c r="C3" s="116"/>
      <c r="D3" s="112" t="str">
        <f ca="1">MID(CELL("filename",A1),FIND("]",CELL("filename",A1))+1,256)&amp;" Sheet"</f>
        <v>1.2a Alternative Guarantor Sheet</v>
      </c>
      <c r="E3" s="109"/>
      <c r="F3" s="109"/>
      <c r="G3" s="109"/>
      <c r="H3" s="109"/>
    </row>
    <row r="4" spans="1:8" ht="11.5" x14ac:dyDescent="0.25">
      <c r="A4" s="109"/>
      <c r="B4" s="109"/>
      <c r="C4" s="116"/>
      <c r="D4" s="110" t="str">
        <f>IF(ISBLANK(cstProtectiveMarking),"",cstProtectiveMarking)</f>
        <v>OFFICIAL</v>
      </c>
      <c r="E4" s="109"/>
      <c r="F4" s="109"/>
      <c r="G4" s="109"/>
      <c r="H4" s="109"/>
    </row>
    <row r="5" spans="1:8" ht="11.5" x14ac:dyDescent="0.25">
      <c r="A5" s="109"/>
      <c r="B5" s="109"/>
      <c r="C5" s="116"/>
      <c r="D5" s="113" t="str">
        <f>HYPERLINK("#'Contents'!A1",sysChkWord)</f>
        <v>All Checks OK</v>
      </c>
      <c r="E5" s="109"/>
      <c r="F5" s="109"/>
      <c r="G5" s="109"/>
      <c r="H5" s="109"/>
    </row>
    <row r="6" spans="1:8" ht="12.5" x14ac:dyDescent="0.25">
      <c r="A6" s="109"/>
      <c r="B6" s="114"/>
      <c r="C6" s="116"/>
      <c r="D6" s="251" t="str">
        <f>HYPERLINK("#'Contents'!A1","Click for Contents")</f>
        <v>Click for Contents</v>
      </c>
      <c r="E6" s="251"/>
      <c r="F6" s="109"/>
      <c r="G6" s="109"/>
      <c r="H6" s="109"/>
    </row>
    <row r="7" spans="1:8" ht="11.5" x14ac:dyDescent="0.25">
      <c r="A7" s="109"/>
      <c r="B7" s="109"/>
      <c r="C7" s="116"/>
      <c r="D7" s="109"/>
      <c r="E7" s="109"/>
      <c r="F7" s="109"/>
      <c r="G7" s="109"/>
      <c r="H7" s="109"/>
    </row>
    <row r="8" spans="1:8" ht="11.5" x14ac:dyDescent="0.25">
      <c r="A8" s="185">
        <f>SUM(A9:A178)</f>
        <v>0</v>
      </c>
      <c r="B8" s="185">
        <f>SUM(B9:B178)</f>
        <v>0</v>
      </c>
      <c r="C8" s="116"/>
      <c r="D8" s="116"/>
      <c r="E8" s="116"/>
      <c r="F8" s="116"/>
      <c r="G8" s="116"/>
      <c r="H8" s="109"/>
    </row>
    <row r="9" spans="1:8" ht="21" x14ac:dyDescent="0.5">
      <c r="B9" s="54"/>
      <c r="C9" s="54"/>
      <c r="D9" s="55"/>
      <c r="E9" s="54"/>
      <c r="F9" s="54"/>
      <c r="G9" s="54"/>
      <c r="H9" s="54"/>
    </row>
    <row r="10" spans="1:8" ht="14.5" x14ac:dyDescent="0.35">
      <c r="B10" s="25"/>
      <c r="C10" s="25"/>
      <c r="D10" s="213"/>
      <c r="E10" s="25"/>
      <c r="F10" s="25"/>
      <c r="G10" s="25"/>
      <c r="H10" s="25"/>
    </row>
    <row r="11" spans="1:8" ht="14.5" x14ac:dyDescent="0.35">
      <c r="B11" s="25"/>
      <c r="C11" s="25"/>
      <c r="D11" s="213"/>
      <c r="E11" s="25"/>
      <c r="F11" s="25"/>
      <c r="G11" s="25"/>
      <c r="H11" s="25"/>
    </row>
    <row r="12" spans="1:8" ht="21" x14ac:dyDescent="0.5">
      <c r="B12" s="25"/>
      <c r="C12" s="25"/>
      <c r="D12" s="55" t="s">
        <v>472</v>
      </c>
      <c r="E12" s="25"/>
      <c r="F12" s="25"/>
      <c r="G12" s="25"/>
      <c r="H12" s="25"/>
    </row>
    <row r="13" spans="1:8" ht="14.5" x14ac:dyDescent="0.35">
      <c r="B13" s="25"/>
      <c r="C13" s="25"/>
      <c r="D13" s="97" t="s">
        <v>454</v>
      </c>
      <c r="E13" s="25"/>
      <c r="F13" s="25"/>
      <c r="G13" s="25"/>
      <c r="H13" s="25"/>
    </row>
    <row r="14" spans="1:8" ht="14.5" x14ac:dyDescent="0.35">
      <c r="B14" s="25"/>
      <c r="C14" s="146"/>
      <c r="D14" s="146" t="s">
        <v>448</v>
      </c>
      <c r="E14" s="146"/>
      <c r="F14" s="146"/>
      <c r="G14" s="146"/>
      <c r="H14" s="146"/>
    </row>
    <row r="15" spans="1:8" ht="14.5" x14ac:dyDescent="0.35">
      <c r="B15" s="25"/>
      <c r="C15" s="146"/>
      <c r="D15" s="15" t="s">
        <v>265</v>
      </c>
      <c r="E15" s="280" t="s">
        <v>450</v>
      </c>
      <c r="F15" s="281"/>
      <c r="G15" s="282"/>
      <c r="H15" s="146"/>
    </row>
    <row r="16" spans="1:8" ht="21" x14ac:dyDescent="0.5">
      <c r="A16" s="144"/>
      <c r="B16" s="144"/>
      <c r="C16" s="53"/>
      <c r="D16" s="236" t="s">
        <v>46</v>
      </c>
      <c r="E16" s="237"/>
      <c r="H16" s="53"/>
    </row>
    <row r="17" spans="1:8" ht="21" x14ac:dyDescent="0.5">
      <c r="A17" s="144"/>
      <c r="B17" s="144"/>
      <c r="C17" s="53"/>
      <c r="D17" s="236" t="s">
        <v>47</v>
      </c>
      <c r="E17" s="238"/>
      <c r="H17" s="53"/>
    </row>
    <row r="18" spans="1:8" ht="14.5" x14ac:dyDescent="0.35">
      <c r="A18" s="144"/>
      <c r="B18" s="144"/>
      <c r="C18" s="25"/>
      <c r="D18" s="236" t="s">
        <v>449</v>
      </c>
      <c r="E18" s="280"/>
      <c r="F18" s="281"/>
      <c r="G18" s="282"/>
      <c r="H18" s="25"/>
    </row>
    <row r="19" spans="1:8" ht="16.25" customHeight="1" x14ac:dyDescent="0.25">
      <c r="A19" s="144"/>
      <c r="B19" s="144"/>
    </row>
    <row r="20" spans="1:8" ht="18" x14ac:dyDescent="0.4">
      <c r="A20" s="144"/>
      <c r="B20" s="144"/>
      <c r="C20" s="25"/>
      <c r="D20" s="12" t="s">
        <v>5</v>
      </c>
      <c r="E20" s="25"/>
      <c r="F20" s="25"/>
      <c r="G20" s="224" t="s">
        <v>6</v>
      </c>
      <c r="H20" s="25"/>
    </row>
    <row r="21" spans="1:8" ht="13" x14ac:dyDescent="0.3">
      <c r="A21" s="144"/>
      <c r="B21" s="144"/>
      <c r="D21" s="28" t="s">
        <v>65</v>
      </c>
      <c r="E21" s="225" t="s">
        <v>7</v>
      </c>
      <c r="F21" s="225" t="s">
        <v>7</v>
      </c>
      <c r="G21" s="225" t="s">
        <v>7</v>
      </c>
    </row>
    <row r="22" spans="1:8" ht="11.5" x14ac:dyDescent="0.25">
      <c r="A22" s="144"/>
      <c r="B22" s="144"/>
      <c r="D22" s="130" t="s">
        <v>8</v>
      </c>
      <c r="E22" s="226">
        <v>12</v>
      </c>
      <c r="F22" s="226">
        <v>12</v>
      </c>
      <c r="G22" s="226">
        <v>12</v>
      </c>
    </row>
    <row r="23" spans="1:8" ht="11.5" x14ac:dyDescent="0.25">
      <c r="A23" s="144"/>
      <c r="B23" s="144"/>
      <c r="D23" s="130" t="s">
        <v>9</v>
      </c>
      <c r="E23" s="226" t="s">
        <v>10</v>
      </c>
      <c r="F23" s="226" t="s">
        <v>10</v>
      </c>
      <c r="G23" s="226" t="s">
        <v>10</v>
      </c>
    </row>
    <row r="24" spans="1:8" ht="11.5" x14ac:dyDescent="0.25">
      <c r="A24" s="144"/>
      <c r="B24" s="144"/>
      <c r="D24" s="130" t="s">
        <v>146</v>
      </c>
      <c r="E24" s="227" t="s">
        <v>48</v>
      </c>
      <c r="F24" s="227" t="s">
        <v>48</v>
      </c>
      <c r="G24" s="227" t="s">
        <v>48</v>
      </c>
    </row>
    <row r="25" spans="1:8" ht="11.5" x14ac:dyDescent="0.25">
      <c r="A25" s="144"/>
      <c r="B25" s="144"/>
      <c r="D25" s="130" t="s">
        <v>362</v>
      </c>
      <c r="E25" s="190" t="s">
        <v>11</v>
      </c>
      <c r="F25" s="190" t="s">
        <v>11</v>
      </c>
      <c r="G25" s="190" t="s">
        <v>11</v>
      </c>
    </row>
    <row r="26" spans="1:8" ht="11.5" x14ac:dyDescent="0.25">
      <c r="A26" s="144">
        <f>IF(OR(E26&lt;0,F26&lt;0,G26&lt;0),1,0)</f>
        <v>0</v>
      </c>
      <c r="B26" s="144"/>
      <c r="D26" s="13" t="s">
        <v>4</v>
      </c>
      <c r="E26" s="132">
        <v>0</v>
      </c>
      <c r="F26" s="132">
        <v>0</v>
      </c>
      <c r="G26" s="132">
        <v>0</v>
      </c>
    </row>
    <row r="27" spans="1:8" ht="11.5" x14ac:dyDescent="0.25">
      <c r="A27" s="144">
        <f>IF(OR(E27&gt;0,F27&gt;0,G27&gt;0),1,0)</f>
        <v>0</v>
      </c>
      <c r="B27" s="144"/>
      <c r="D27" s="13" t="s">
        <v>12</v>
      </c>
      <c r="E27" s="132">
        <v>0</v>
      </c>
      <c r="F27" s="132">
        <v>0</v>
      </c>
      <c r="G27" s="132">
        <v>0</v>
      </c>
    </row>
    <row r="28" spans="1:8" ht="11.5" x14ac:dyDescent="0.25">
      <c r="A28" s="144"/>
      <c r="B28" s="144"/>
      <c r="D28" s="14" t="s">
        <v>13</v>
      </c>
      <c r="E28" s="49">
        <f>E26+E27</f>
        <v>0</v>
      </c>
      <c r="F28" s="49">
        <f>F26+F27</f>
        <v>0</v>
      </c>
      <c r="G28" s="49">
        <f>G26+G27</f>
        <v>0</v>
      </c>
    </row>
    <row r="29" spans="1:8" ht="11.5" x14ac:dyDescent="0.25">
      <c r="A29" s="144"/>
      <c r="B29" s="144"/>
      <c r="D29" s="13" t="s">
        <v>169</v>
      </c>
      <c r="E29" s="132">
        <v>0</v>
      </c>
      <c r="F29" s="132">
        <v>0</v>
      </c>
      <c r="G29" s="132">
        <v>0</v>
      </c>
    </row>
    <row r="30" spans="1:8" ht="11.5" x14ac:dyDescent="0.25">
      <c r="A30" s="144"/>
      <c r="B30" s="144"/>
      <c r="D30" s="13" t="s">
        <v>170</v>
      </c>
      <c r="E30" s="132">
        <v>0</v>
      </c>
      <c r="F30" s="132">
        <v>0</v>
      </c>
      <c r="G30" s="132">
        <v>0</v>
      </c>
    </row>
    <row r="31" spans="1:8" ht="11.5" x14ac:dyDescent="0.25">
      <c r="A31" s="144">
        <f>IF(OR(E31&lt;0,F31&lt;0,G31&lt;0),1,0)</f>
        <v>0</v>
      </c>
      <c r="B31" s="144"/>
      <c r="D31" s="13" t="s">
        <v>250</v>
      </c>
      <c r="E31" s="132">
        <v>0</v>
      </c>
      <c r="F31" s="132">
        <v>0</v>
      </c>
      <c r="G31" s="132">
        <v>0</v>
      </c>
    </row>
    <row r="32" spans="1:8" ht="11.5" x14ac:dyDescent="0.25">
      <c r="A32" s="144"/>
      <c r="B32" s="144"/>
      <c r="D32" s="13" t="s">
        <v>205</v>
      </c>
      <c r="E32" s="132">
        <v>0</v>
      </c>
      <c r="F32" s="132">
        <v>0</v>
      </c>
      <c r="G32" s="132">
        <v>0</v>
      </c>
    </row>
    <row r="33" spans="1:7" ht="11.5" x14ac:dyDescent="0.25">
      <c r="A33" s="144">
        <f>IF(OR(E33&gt;0,F33&gt;0,G33&gt;0),1,0)</f>
        <v>0</v>
      </c>
      <c r="B33" s="144"/>
      <c r="D33" s="13" t="s">
        <v>171</v>
      </c>
      <c r="E33" s="132">
        <v>0</v>
      </c>
      <c r="F33" s="132">
        <v>0</v>
      </c>
      <c r="G33" s="132">
        <v>0</v>
      </c>
    </row>
    <row r="34" spans="1:7" ht="11.5" x14ac:dyDescent="0.25">
      <c r="A34" s="144"/>
      <c r="B34" s="144"/>
      <c r="D34" s="14" t="s">
        <v>14</v>
      </c>
      <c r="E34" s="49">
        <f>E28+E29+E30+E31+E32+E33</f>
        <v>0</v>
      </c>
      <c r="F34" s="49">
        <f t="shared" ref="F34:G34" si="0">F28+F29+F30+F31+F32+F33</f>
        <v>0</v>
      </c>
      <c r="G34" s="49">
        <f t="shared" si="0"/>
        <v>0</v>
      </c>
    </row>
    <row r="35" spans="1:7" ht="11.5" x14ac:dyDescent="0.25">
      <c r="A35" s="144"/>
      <c r="B35" s="144"/>
      <c r="E35" s="15"/>
      <c r="F35" s="15"/>
      <c r="G35" s="15"/>
    </row>
    <row r="36" spans="1:7" ht="11.5" x14ac:dyDescent="0.25">
      <c r="A36" s="144"/>
      <c r="B36" s="144"/>
      <c r="D36" s="13" t="s">
        <v>375</v>
      </c>
      <c r="E36" s="132">
        <v>0</v>
      </c>
      <c r="F36" s="132">
        <v>0</v>
      </c>
      <c r="G36" s="132">
        <v>0</v>
      </c>
    </row>
    <row r="37" spans="1:7" ht="11.5" x14ac:dyDescent="0.25">
      <c r="A37" s="144">
        <f t="shared" ref="A37" si="1">IF(OR(E37&lt;0,F37&lt;0,G37&lt;0),1,0)</f>
        <v>0</v>
      </c>
      <c r="B37" s="144"/>
      <c r="D37" s="13" t="s">
        <v>73</v>
      </c>
      <c r="E37" s="132">
        <v>0</v>
      </c>
      <c r="F37" s="132">
        <v>0</v>
      </c>
      <c r="G37" s="132">
        <v>0</v>
      </c>
    </row>
    <row r="38" spans="1:7" ht="11.5" x14ac:dyDescent="0.25">
      <c r="A38" s="144">
        <f>IF(OR(E38&gt;0,F38&gt;0,G38&gt;0),1,0)</f>
        <v>0</v>
      </c>
      <c r="B38" s="144"/>
      <c r="D38" s="13" t="s">
        <v>15</v>
      </c>
      <c r="E38" s="132">
        <v>0</v>
      </c>
      <c r="F38" s="132">
        <v>0</v>
      </c>
      <c r="G38" s="132">
        <v>0</v>
      </c>
    </row>
    <row r="39" spans="1:7" ht="11.5" x14ac:dyDescent="0.25">
      <c r="A39" s="144"/>
      <c r="B39" s="144"/>
      <c r="D39" s="13" t="s">
        <v>172</v>
      </c>
      <c r="E39" s="132">
        <v>0</v>
      </c>
      <c r="F39" s="132">
        <v>0</v>
      </c>
      <c r="G39" s="132">
        <v>0</v>
      </c>
    </row>
    <row r="40" spans="1:7" ht="11.5" x14ac:dyDescent="0.25">
      <c r="A40" s="144"/>
      <c r="B40" s="144"/>
      <c r="D40" s="13" t="s">
        <v>147</v>
      </c>
      <c r="E40" s="132">
        <v>0</v>
      </c>
      <c r="F40" s="132">
        <v>0</v>
      </c>
      <c r="G40" s="132">
        <v>0</v>
      </c>
    </row>
    <row r="41" spans="1:7" ht="11.5" x14ac:dyDescent="0.25">
      <c r="A41" s="144">
        <f t="shared" ref="A41" si="2">IF(OR(E41&lt;0,F41&lt;0,G41&lt;0),1,0)</f>
        <v>0</v>
      </c>
      <c r="B41" s="144"/>
      <c r="D41" s="13" t="s">
        <v>173</v>
      </c>
      <c r="E41" s="132">
        <v>0</v>
      </c>
      <c r="F41" s="132">
        <v>0</v>
      </c>
      <c r="G41" s="132">
        <v>0</v>
      </c>
    </row>
    <row r="42" spans="1:7" ht="11.5" x14ac:dyDescent="0.25">
      <c r="A42" s="144"/>
      <c r="B42" s="144"/>
      <c r="D42" s="13" t="s">
        <v>134</v>
      </c>
      <c r="E42" s="132">
        <v>0</v>
      </c>
      <c r="F42" s="132">
        <v>0</v>
      </c>
      <c r="G42" s="132">
        <v>0</v>
      </c>
    </row>
    <row r="43" spans="1:7" ht="11.5" x14ac:dyDescent="0.25">
      <c r="A43" s="144"/>
      <c r="B43" s="144"/>
      <c r="D43" s="14" t="s">
        <v>16</v>
      </c>
      <c r="E43" s="49">
        <f>E34+E36+E37+E38+E39+E40+E41+E42</f>
        <v>0</v>
      </c>
      <c r="F43" s="49">
        <f t="shared" ref="F43:G43" si="3">F34+F36+F37+F38+F39+F40+F41+F42</f>
        <v>0</v>
      </c>
      <c r="G43" s="49">
        <f t="shared" si="3"/>
        <v>0</v>
      </c>
    </row>
    <row r="44" spans="1:7" ht="11.5" x14ac:dyDescent="0.25">
      <c r="A44" s="144"/>
      <c r="B44" s="144"/>
      <c r="E44" s="15"/>
      <c r="F44" s="15"/>
      <c r="G44" s="15"/>
    </row>
    <row r="45" spans="1:7" ht="11.5" x14ac:dyDescent="0.25">
      <c r="A45" s="144"/>
      <c r="B45" s="144"/>
      <c r="D45" s="13" t="s">
        <v>174</v>
      </c>
      <c r="E45" s="132">
        <v>0</v>
      </c>
      <c r="F45" s="132">
        <v>0</v>
      </c>
      <c r="G45" s="132">
        <v>0</v>
      </c>
    </row>
    <row r="46" spans="1:7" ht="11.5" x14ac:dyDescent="0.25">
      <c r="A46" s="144"/>
      <c r="B46" s="144"/>
      <c r="D46" s="13" t="s">
        <v>185</v>
      </c>
      <c r="E46" s="132">
        <v>0</v>
      </c>
      <c r="F46" s="132">
        <v>0</v>
      </c>
      <c r="G46" s="132">
        <v>0</v>
      </c>
    </row>
    <row r="47" spans="1:7" ht="11.5" x14ac:dyDescent="0.25">
      <c r="A47" s="144"/>
      <c r="B47" s="144"/>
      <c r="D47" s="14" t="s">
        <v>17</v>
      </c>
      <c r="E47" s="49">
        <f>E43+E45+E46</f>
        <v>0</v>
      </c>
      <c r="F47" s="49">
        <f t="shared" ref="F47:G47" si="4">F43+F45+F46</f>
        <v>0</v>
      </c>
      <c r="G47" s="49">
        <f t="shared" si="4"/>
        <v>0</v>
      </c>
    </row>
    <row r="48" spans="1:7" ht="11.5" x14ac:dyDescent="0.25">
      <c r="A48" s="144"/>
      <c r="B48" s="144"/>
      <c r="D48" s="13" t="s">
        <v>2</v>
      </c>
      <c r="E48" s="132">
        <v>0</v>
      </c>
      <c r="F48" s="132">
        <v>0</v>
      </c>
      <c r="G48" s="132">
        <v>0</v>
      </c>
    </row>
    <row r="49" spans="1:8" ht="11.5" x14ac:dyDescent="0.25">
      <c r="A49" s="144">
        <f>IF(OR(E49&gt;0,F49&gt;0,G49&gt;0),1,0)</f>
        <v>0</v>
      </c>
      <c r="B49" s="144"/>
      <c r="D49" s="13" t="s">
        <v>18</v>
      </c>
      <c r="E49" s="132">
        <v>0</v>
      </c>
      <c r="F49" s="132">
        <v>0</v>
      </c>
      <c r="G49" s="132">
        <v>0</v>
      </c>
    </row>
    <row r="50" spans="1:8" ht="11.5" x14ac:dyDescent="0.25">
      <c r="A50" s="144"/>
      <c r="B50" s="144"/>
      <c r="D50" s="14" t="s">
        <v>19</v>
      </c>
      <c r="E50" s="49">
        <f>E47+E48+E49</f>
        <v>0</v>
      </c>
      <c r="F50" s="49">
        <f>F47+F48+F49</f>
        <v>0</v>
      </c>
      <c r="G50" s="49">
        <f>G47+G48+G49</f>
        <v>0</v>
      </c>
    </row>
    <row r="51" spans="1:8" ht="11.5" x14ac:dyDescent="0.25">
      <c r="A51" s="144"/>
      <c r="B51" s="144"/>
      <c r="E51" s="15"/>
      <c r="F51" s="15"/>
      <c r="G51" s="15"/>
    </row>
    <row r="52" spans="1:8" ht="14.5" x14ac:dyDescent="0.35">
      <c r="A52" s="144">
        <f>IF(OR(E52&gt;0,F52&gt;0,G52&gt;0),1,0)</f>
        <v>0</v>
      </c>
      <c r="B52" s="144"/>
      <c r="C52" s="38"/>
      <c r="D52" s="37" t="s">
        <v>20</v>
      </c>
      <c r="E52" s="132">
        <v>0</v>
      </c>
      <c r="F52" s="132">
        <v>0</v>
      </c>
      <c r="G52" s="132">
        <v>0</v>
      </c>
      <c r="H52" s="38"/>
    </row>
    <row r="53" spans="1:8" ht="14.5" x14ac:dyDescent="0.35">
      <c r="A53" s="144">
        <f>IF(OR(E53&gt;0,F53&gt;0,G53&gt;0),1,0)</f>
        <v>0</v>
      </c>
      <c r="B53" s="144"/>
      <c r="C53" s="38"/>
      <c r="D53" s="37" t="s">
        <v>111</v>
      </c>
      <c r="E53" s="132">
        <v>0</v>
      </c>
      <c r="F53" s="132">
        <v>0</v>
      </c>
      <c r="G53" s="132">
        <v>0</v>
      </c>
      <c r="H53" s="38"/>
    </row>
    <row r="54" spans="1:8" ht="11.5" x14ac:dyDescent="0.25">
      <c r="A54" s="144"/>
      <c r="B54" s="144"/>
      <c r="E54" s="15"/>
      <c r="F54" s="15"/>
      <c r="G54" s="15"/>
    </row>
    <row r="55" spans="1:8" ht="13" x14ac:dyDescent="0.3">
      <c r="A55" s="144"/>
      <c r="B55" s="144"/>
      <c r="D55" s="28" t="s">
        <v>21</v>
      </c>
      <c r="E55" s="148" t="str">
        <f>E21</f>
        <v>31/XX/20XX</v>
      </c>
      <c r="F55" s="148" t="str">
        <f>F21</f>
        <v>31/XX/20XX</v>
      </c>
      <c r="G55" s="148" t="str">
        <f>G21</f>
        <v>31/XX/20XX</v>
      </c>
    </row>
    <row r="56" spans="1:8" ht="11.5" x14ac:dyDescent="0.25">
      <c r="A56" s="144"/>
      <c r="B56" s="144"/>
      <c r="D56" s="13" t="s">
        <v>186</v>
      </c>
      <c r="E56" s="132">
        <v>0</v>
      </c>
      <c r="F56" s="132">
        <v>0</v>
      </c>
      <c r="G56" s="132">
        <v>0</v>
      </c>
    </row>
    <row r="57" spans="1:8" ht="11.5" x14ac:dyDescent="0.25">
      <c r="A57" s="144">
        <f t="shared" ref="A57:A60" si="5">IF(OR(E57&lt;0,F57&lt;0,G57&lt;0),1,0)</f>
        <v>0</v>
      </c>
      <c r="B57" s="144"/>
      <c r="D57" s="13" t="s">
        <v>175</v>
      </c>
      <c r="E57" s="132">
        <v>0</v>
      </c>
      <c r="F57" s="132">
        <v>0</v>
      </c>
      <c r="G57" s="132">
        <v>0</v>
      </c>
    </row>
    <row r="58" spans="1:8" ht="11.5" x14ac:dyDescent="0.25">
      <c r="A58" s="144">
        <f t="shared" si="5"/>
        <v>0</v>
      </c>
      <c r="B58" s="144"/>
      <c r="D58" s="13" t="s">
        <v>22</v>
      </c>
      <c r="E58" s="132">
        <v>0</v>
      </c>
      <c r="F58" s="132">
        <v>0</v>
      </c>
      <c r="G58" s="132">
        <v>0</v>
      </c>
    </row>
    <row r="59" spans="1:8" ht="11.5" x14ac:dyDescent="0.25">
      <c r="A59" s="144">
        <f t="shared" si="5"/>
        <v>0</v>
      </c>
      <c r="B59" s="144"/>
      <c r="D59" s="13" t="s">
        <v>108</v>
      </c>
      <c r="E59" s="132">
        <v>0</v>
      </c>
      <c r="F59" s="132">
        <v>0</v>
      </c>
      <c r="G59" s="132">
        <v>0</v>
      </c>
    </row>
    <row r="60" spans="1:8" ht="11.5" x14ac:dyDescent="0.25">
      <c r="A60" s="144">
        <f t="shared" si="5"/>
        <v>0</v>
      </c>
      <c r="B60" s="144"/>
      <c r="D60" s="13" t="s">
        <v>109</v>
      </c>
      <c r="E60" s="132">
        <v>0</v>
      </c>
      <c r="F60" s="132">
        <v>0</v>
      </c>
      <c r="G60" s="132">
        <v>0</v>
      </c>
    </row>
    <row r="61" spans="1:8" ht="11.5" x14ac:dyDescent="0.25">
      <c r="A61" s="144"/>
      <c r="B61" s="144"/>
      <c r="D61" s="14" t="s">
        <v>23</v>
      </c>
      <c r="E61" s="49">
        <f>SUM(E56:E60)</f>
        <v>0</v>
      </c>
      <c r="F61" s="49">
        <f t="shared" ref="F61:G61" si="6">SUM(F56:F60)</f>
        <v>0</v>
      </c>
      <c r="G61" s="49">
        <f t="shared" si="6"/>
        <v>0</v>
      </c>
    </row>
    <row r="62" spans="1:8" ht="11.5" x14ac:dyDescent="0.25">
      <c r="A62" s="144"/>
      <c r="B62" s="144"/>
      <c r="E62" s="17"/>
      <c r="F62" s="17"/>
      <c r="G62" s="17"/>
    </row>
    <row r="63" spans="1:8" ht="11.5" x14ac:dyDescent="0.25">
      <c r="A63" s="144">
        <f t="shared" ref="A63:A72" si="7">IF(OR(E63&lt;0,F63&lt;0,G63&lt;0),1,0)</f>
        <v>0</v>
      </c>
      <c r="B63" s="144"/>
      <c r="D63" s="18" t="s">
        <v>110</v>
      </c>
      <c r="E63" s="132">
        <v>0</v>
      </c>
      <c r="F63" s="132">
        <v>0</v>
      </c>
      <c r="G63" s="132">
        <v>0</v>
      </c>
    </row>
    <row r="64" spans="1:8" ht="11.5" x14ac:dyDescent="0.25">
      <c r="A64" s="144">
        <f t="shared" si="7"/>
        <v>0</v>
      </c>
      <c r="B64" s="144"/>
      <c r="D64" s="18" t="s">
        <v>331</v>
      </c>
      <c r="E64" s="132">
        <v>0</v>
      </c>
      <c r="F64" s="132">
        <v>0</v>
      </c>
      <c r="G64" s="132">
        <v>0</v>
      </c>
    </row>
    <row r="65" spans="1:7" ht="11.5" x14ac:dyDescent="0.25">
      <c r="A65" s="144">
        <f t="shared" si="7"/>
        <v>0</v>
      </c>
      <c r="B65" s="144"/>
      <c r="D65" s="18" t="s">
        <v>118</v>
      </c>
      <c r="E65" s="132">
        <v>0</v>
      </c>
      <c r="F65" s="132">
        <v>0</v>
      </c>
      <c r="G65" s="132">
        <v>0</v>
      </c>
    </row>
    <row r="66" spans="1:7" ht="11.5" x14ac:dyDescent="0.25">
      <c r="A66" s="144">
        <f t="shared" si="7"/>
        <v>0</v>
      </c>
      <c r="B66" s="144"/>
      <c r="D66" s="18" t="s">
        <v>135</v>
      </c>
      <c r="E66" s="132">
        <v>0</v>
      </c>
      <c r="F66" s="132">
        <v>0</v>
      </c>
      <c r="G66" s="132">
        <v>0</v>
      </c>
    </row>
    <row r="67" spans="1:7" ht="11.5" x14ac:dyDescent="0.25">
      <c r="A67" s="144">
        <f t="shared" si="7"/>
        <v>0</v>
      </c>
      <c r="B67" s="144"/>
      <c r="D67" s="18" t="s">
        <v>136</v>
      </c>
      <c r="E67" s="132">
        <v>0</v>
      </c>
      <c r="F67" s="132">
        <v>0</v>
      </c>
      <c r="G67" s="132">
        <v>0</v>
      </c>
    </row>
    <row r="68" spans="1:7" ht="11.5" x14ac:dyDescent="0.25">
      <c r="A68" s="144">
        <f t="shared" si="7"/>
        <v>0</v>
      </c>
      <c r="B68" s="144"/>
      <c r="D68" s="18" t="s">
        <v>112</v>
      </c>
      <c r="E68" s="132">
        <v>0</v>
      </c>
      <c r="F68" s="132">
        <v>0</v>
      </c>
      <c r="G68" s="132">
        <v>0</v>
      </c>
    </row>
    <row r="69" spans="1:7" ht="11.5" x14ac:dyDescent="0.25">
      <c r="A69" s="144">
        <f t="shared" si="7"/>
        <v>0</v>
      </c>
      <c r="B69" s="144"/>
      <c r="D69" s="18" t="s">
        <v>332</v>
      </c>
      <c r="E69" s="132">
        <v>0</v>
      </c>
      <c r="F69" s="132">
        <v>0</v>
      </c>
      <c r="G69" s="132">
        <v>0</v>
      </c>
    </row>
    <row r="70" spans="1:7" ht="11.5" x14ac:dyDescent="0.25">
      <c r="A70" s="144">
        <f t="shared" si="7"/>
        <v>0</v>
      </c>
      <c r="B70" s="144"/>
      <c r="D70" s="18" t="s">
        <v>176</v>
      </c>
      <c r="E70" s="132">
        <v>0</v>
      </c>
      <c r="F70" s="132">
        <v>0</v>
      </c>
      <c r="G70" s="132">
        <v>0</v>
      </c>
    </row>
    <row r="71" spans="1:7" ht="11.5" x14ac:dyDescent="0.25">
      <c r="A71" s="144">
        <f t="shared" si="7"/>
        <v>0</v>
      </c>
      <c r="B71" s="144"/>
      <c r="D71" s="18" t="s">
        <v>113</v>
      </c>
      <c r="E71" s="132">
        <v>0</v>
      </c>
      <c r="F71" s="132">
        <v>0</v>
      </c>
      <c r="G71" s="132">
        <v>0</v>
      </c>
    </row>
    <row r="72" spans="1:7" ht="11.5" x14ac:dyDescent="0.25">
      <c r="A72" s="144">
        <f t="shared" si="7"/>
        <v>0</v>
      </c>
      <c r="B72" s="144"/>
      <c r="D72" s="18" t="s">
        <v>114</v>
      </c>
      <c r="E72" s="132">
        <v>0</v>
      </c>
      <c r="F72" s="132">
        <v>0</v>
      </c>
      <c r="G72" s="132">
        <v>0</v>
      </c>
    </row>
    <row r="73" spans="1:7" ht="11.5" x14ac:dyDescent="0.25">
      <c r="A73" s="144"/>
      <c r="B73" s="144"/>
      <c r="D73" s="14" t="s">
        <v>24</v>
      </c>
      <c r="E73" s="49">
        <f>SUM(E63:E72)</f>
        <v>0</v>
      </c>
      <c r="F73" s="49">
        <f>SUM(F63:F72)</f>
        <v>0</v>
      </c>
      <c r="G73" s="49">
        <f>SUM(G63:G72)</f>
        <v>0</v>
      </c>
    </row>
    <row r="74" spans="1:7" ht="11.5" x14ac:dyDescent="0.25">
      <c r="A74" s="144"/>
      <c r="B74" s="144"/>
      <c r="E74" s="17"/>
      <c r="F74" s="17"/>
      <c r="G74" s="17"/>
    </row>
    <row r="75" spans="1:7" ht="11.5" x14ac:dyDescent="0.25">
      <c r="A75" s="144">
        <f t="shared" ref="A75:A90" si="8">IF(OR(E75&lt;0,F75&lt;0,G75&lt;0),1,0)</f>
        <v>0</v>
      </c>
      <c r="B75" s="144"/>
      <c r="D75" s="13" t="s">
        <v>25</v>
      </c>
      <c r="E75" s="132">
        <v>0</v>
      </c>
      <c r="F75" s="132">
        <v>0</v>
      </c>
      <c r="G75" s="132">
        <v>0</v>
      </c>
    </row>
    <row r="76" spans="1:7" ht="11.5" x14ac:dyDescent="0.25">
      <c r="A76" s="144">
        <f t="shared" si="8"/>
        <v>0</v>
      </c>
      <c r="B76" s="144"/>
      <c r="D76" s="13" t="s">
        <v>115</v>
      </c>
      <c r="E76" s="132">
        <v>0</v>
      </c>
      <c r="F76" s="132">
        <v>0</v>
      </c>
      <c r="G76" s="132">
        <v>0</v>
      </c>
    </row>
    <row r="77" spans="1:7" ht="11.5" x14ac:dyDescent="0.25">
      <c r="A77" s="144">
        <f t="shared" si="8"/>
        <v>0</v>
      </c>
      <c r="B77" s="144"/>
      <c r="D77" s="13" t="s">
        <v>116</v>
      </c>
      <c r="E77" s="132">
        <v>0</v>
      </c>
      <c r="F77" s="132">
        <v>0</v>
      </c>
      <c r="G77" s="132">
        <v>0</v>
      </c>
    </row>
    <row r="78" spans="1:7" ht="11.5" x14ac:dyDescent="0.25">
      <c r="A78" s="144">
        <f t="shared" si="8"/>
        <v>0</v>
      </c>
      <c r="B78" s="144"/>
      <c r="D78" s="13" t="s">
        <v>114</v>
      </c>
      <c r="E78" s="132">
        <v>0</v>
      </c>
      <c r="F78" s="132">
        <v>0</v>
      </c>
      <c r="G78" s="132">
        <v>0</v>
      </c>
    </row>
    <row r="79" spans="1:7" ht="11.5" x14ac:dyDescent="0.25">
      <c r="A79" s="144">
        <f t="shared" si="8"/>
        <v>0</v>
      </c>
      <c r="B79" s="144"/>
      <c r="D79" s="13" t="s">
        <v>118</v>
      </c>
      <c r="E79" s="132">
        <v>0</v>
      </c>
      <c r="F79" s="132">
        <v>0</v>
      </c>
      <c r="G79" s="132">
        <v>0</v>
      </c>
    </row>
    <row r="80" spans="1:7" ht="11.5" x14ac:dyDescent="0.25">
      <c r="A80" s="144">
        <f t="shared" si="8"/>
        <v>0</v>
      </c>
      <c r="B80" s="144"/>
      <c r="D80" s="13" t="s">
        <v>117</v>
      </c>
      <c r="E80" s="132">
        <v>0</v>
      </c>
      <c r="F80" s="132">
        <v>0</v>
      </c>
      <c r="G80" s="132">
        <v>0</v>
      </c>
    </row>
    <row r="81" spans="1:7" ht="11.5" x14ac:dyDescent="0.25">
      <c r="A81" s="144">
        <f t="shared" si="8"/>
        <v>0</v>
      </c>
      <c r="B81" s="144"/>
      <c r="D81" s="21" t="s">
        <v>226</v>
      </c>
      <c r="E81" s="132">
        <v>0</v>
      </c>
      <c r="F81" s="132">
        <v>0</v>
      </c>
      <c r="G81" s="132">
        <v>0</v>
      </c>
    </row>
    <row r="82" spans="1:7" ht="11.5" x14ac:dyDescent="0.25">
      <c r="A82" s="144">
        <f t="shared" si="8"/>
        <v>0</v>
      </c>
      <c r="B82" s="144"/>
      <c r="D82" s="63" t="s">
        <v>136</v>
      </c>
      <c r="E82" s="132">
        <v>0</v>
      </c>
      <c r="F82" s="132">
        <v>0</v>
      </c>
      <c r="G82" s="132">
        <v>0</v>
      </c>
    </row>
    <row r="83" spans="1:7" ht="11.5" x14ac:dyDescent="0.25">
      <c r="A83" s="144">
        <f t="shared" si="8"/>
        <v>0</v>
      </c>
      <c r="B83" s="144"/>
      <c r="D83" s="13" t="s">
        <v>32</v>
      </c>
      <c r="E83" s="132">
        <v>0</v>
      </c>
      <c r="F83" s="132">
        <v>0</v>
      </c>
      <c r="G83" s="132">
        <v>0</v>
      </c>
    </row>
    <row r="84" spans="1:7" ht="11.5" x14ac:dyDescent="0.25">
      <c r="A84" s="144">
        <f t="shared" si="8"/>
        <v>0</v>
      </c>
      <c r="B84" s="144"/>
      <c r="D84" s="13" t="s">
        <v>28</v>
      </c>
      <c r="E84" s="132">
        <v>0</v>
      </c>
      <c r="F84" s="132">
        <v>0</v>
      </c>
      <c r="G84" s="132">
        <v>0</v>
      </c>
    </row>
    <row r="85" spans="1:7" ht="11.5" x14ac:dyDescent="0.25">
      <c r="A85" s="144">
        <f t="shared" si="8"/>
        <v>0</v>
      </c>
      <c r="B85" s="144"/>
      <c r="D85" s="13" t="s">
        <v>69</v>
      </c>
      <c r="E85" s="132">
        <v>0</v>
      </c>
      <c r="F85" s="132">
        <v>0</v>
      </c>
      <c r="G85" s="132">
        <v>0</v>
      </c>
    </row>
    <row r="86" spans="1:7" ht="11.5" x14ac:dyDescent="0.25">
      <c r="A86" s="144">
        <f t="shared" si="8"/>
        <v>0</v>
      </c>
      <c r="B86" s="144"/>
      <c r="D86" s="20" t="s">
        <v>70</v>
      </c>
      <c r="E86" s="132">
        <v>0</v>
      </c>
      <c r="F86" s="132">
        <v>0</v>
      </c>
      <c r="G86" s="132">
        <v>0</v>
      </c>
    </row>
    <row r="87" spans="1:7" ht="11.5" x14ac:dyDescent="0.25">
      <c r="A87" s="144">
        <f t="shared" si="8"/>
        <v>0</v>
      </c>
      <c r="B87" s="144"/>
      <c r="D87" s="20" t="s">
        <v>112</v>
      </c>
      <c r="E87" s="132">
        <v>0</v>
      </c>
      <c r="F87" s="132">
        <v>0</v>
      </c>
      <c r="G87" s="132">
        <v>0</v>
      </c>
    </row>
    <row r="88" spans="1:7" ht="11.5" x14ac:dyDescent="0.25">
      <c r="A88" s="144">
        <f t="shared" si="8"/>
        <v>0</v>
      </c>
      <c r="B88" s="144"/>
      <c r="D88" s="20" t="s">
        <v>119</v>
      </c>
      <c r="E88" s="132">
        <v>0</v>
      </c>
      <c r="F88" s="132">
        <v>0</v>
      </c>
      <c r="G88" s="132">
        <v>0</v>
      </c>
    </row>
    <row r="89" spans="1:7" ht="11.5" x14ac:dyDescent="0.25">
      <c r="A89" s="144">
        <f t="shared" si="8"/>
        <v>0</v>
      </c>
      <c r="B89" s="144"/>
      <c r="D89" s="13" t="s">
        <v>187</v>
      </c>
      <c r="E89" s="132">
        <v>0</v>
      </c>
      <c r="F89" s="132">
        <v>0</v>
      </c>
      <c r="G89" s="132">
        <v>0</v>
      </c>
    </row>
    <row r="90" spans="1:7" ht="11.5" x14ac:dyDescent="0.25">
      <c r="A90" s="144">
        <f t="shared" si="8"/>
        <v>0</v>
      </c>
      <c r="B90" s="144"/>
      <c r="D90" s="13" t="s">
        <v>120</v>
      </c>
      <c r="E90" s="132">
        <v>0</v>
      </c>
      <c r="F90" s="132">
        <v>0</v>
      </c>
      <c r="G90" s="132">
        <v>0</v>
      </c>
    </row>
    <row r="91" spans="1:7" ht="11.5" x14ac:dyDescent="0.25">
      <c r="A91" s="144"/>
      <c r="B91" s="144"/>
      <c r="D91" s="14" t="s">
        <v>29</v>
      </c>
      <c r="E91" s="49">
        <f>SUM(E75:E90)</f>
        <v>0</v>
      </c>
      <c r="F91" s="49">
        <f>SUM(F75:F90)</f>
        <v>0</v>
      </c>
      <c r="G91" s="49">
        <f>SUM(G75:G90)</f>
        <v>0</v>
      </c>
    </row>
    <row r="92" spans="1:7" ht="11.5" x14ac:dyDescent="0.25">
      <c r="A92" s="144"/>
      <c r="B92" s="144"/>
      <c r="E92" s="17"/>
      <c r="F92" s="17"/>
      <c r="G92" s="17"/>
    </row>
    <row r="93" spans="1:7" ht="11.5" x14ac:dyDescent="0.25">
      <c r="A93" s="144">
        <f t="shared" ref="A93:A108" si="9">IF(OR(E93&lt;0,F93&lt;0,G93&lt;0),1,0)</f>
        <v>0</v>
      </c>
      <c r="B93" s="144"/>
      <c r="D93" s="19" t="s">
        <v>121</v>
      </c>
      <c r="E93" s="132">
        <v>0</v>
      </c>
      <c r="F93" s="132">
        <v>0</v>
      </c>
      <c r="G93" s="132">
        <v>0</v>
      </c>
    </row>
    <row r="94" spans="1:7" ht="11.5" x14ac:dyDescent="0.25">
      <c r="A94" s="144">
        <f t="shared" si="9"/>
        <v>0</v>
      </c>
      <c r="B94" s="144"/>
      <c r="D94" s="19" t="s">
        <v>31</v>
      </c>
      <c r="E94" s="132">
        <v>0</v>
      </c>
      <c r="F94" s="132">
        <v>0</v>
      </c>
      <c r="G94" s="132">
        <v>0</v>
      </c>
    </row>
    <row r="95" spans="1:7" ht="11.5" x14ac:dyDescent="0.25">
      <c r="A95" s="144">
        <f t="shared" si="9"/>
        <v>0</v>
      </c>
      <c r="B95" s="144"/>
      <c r="D95" s="19" t="s">
        <v>122</v>
      </c>
      <c r="E95" s="132">
        <v>0</v>
      </c>
      <c r="F95" s="132">
        <v>0</v>
      </c>
      <c r="G95" s="132">
        <v>0</v>
      </c>
    </row>
    <row r="96" spans="1:7" ht="11.5" x14ac:dyDescent="0.25">
      <c r="A96" s="144">
        <f t="shared" si="9"/>
        <v>0</v>
      </c>
      <c r="B96" s="144"/>
      <c r="D96" s="19" t="s">
        <v>177</v>
      </c>
      <c r="E96" s="132">
        <v>0</v>
      </c>
      <c r="F96" s="132">
        <v>0</v>
      </c>
      <c r="G96" s="132">
        <v>0</v>
      </c>
    </row>
    <row r="97" spans="1:7" ht="11.5" x14ac:dyDescent="0.25">
      <c r="A97" s="144">
        <f t="shared" si="9"/>
        <v>0</v>
      </c>
      <c r="B97" s="144"/>
      <c r="D97" s="21" t="s">
        <v>128</v>
      </c>
      <c r="E97" s="132">
        <v>0</v>
      </c>
      <c r="F97" s="132">
        <v>0</v>
      </c>
      <c r="G97" s="132">
        <v>0</v>
      </c>
    </row>
    <row r="98" spans="1:7" ht="11.5" x14ac:dyDescent="0.25">
      <c r="A98" s="144">
        <f t="shared" si="9"/>
        <v>0</v>
      </c>
      <c r="B98" s="144"/>
      <c r="D98" s="19" t="s">
        <v>123</v>
      </c>
      <c r="E98" s="132">
        <v>0</v>
      </c>
      <c r="F98" s="132">
        <v>0</v>
      </c>
      <c r="G98" s="132">
        <v>0</v>
      </c>
    </row>
    <row r="99" spans="1:7" ht="11.5" x14ac:dyDescent="0.25">
      <c r="A99" s="144">
        <f t="shared" si="9"/>
        <v>0</v>
      </c>
      <c r="B99" s="144"/>
      <c r="D99" s="19" t="s">
        <v>178</v>
      </c>
      <c r="E99" s="132">
        <v>0</v>
      </c>
      <c r="F99" s="132">
        <v>0</v>
      </c>
      <c r="G99" s="132">
        <v>0</v>
      </c>
    </row>
    <row r="100" spans="1:7" ht="11.5" x14ac:dyDescent="0.25">
      <c r="A100" s="144">
        <f t="shared" si="9"/>
        <v>0</v>
      </c>
      <c r="B100" s="144"/>
      <c r="D100" s="19" t="s">
        <v>137</v>
      </c>
      <c r="E100" s="132">
        <v>0</v>
      </c>
      <c r="F100" s="132">
        <v>0</v>
      </c>
      <c r="G100" s="132">
        <v>0</v>
      </c>
    </row>
    <row r="101" spans="1:7" ht="11.5" x14ac:dyDescent="0.25">
      <c r="A101" s="144">
        <f t="shared" si="9"/>
        <v>0</v>
      </c>
      <c r="B101" s="144"/>
      <c r="D101" s="21" t="s">
        <v>142</v>
      </c>
      <c r="E101" s="132">
        <v>0</v>
      </c>
      <c r="F101" s="132">
        <v>0</v>
      </c>
      <c r="G101" s="132">
        <v>0</v>
      </c>
    </row>
    <row r="102" spans="1:7" ht="11.5" x14ac:dyDescent="0.25">
      <c r="A102" s="144">
        <f t="shared" si="9"/>
        <v>0</v>
      </c>
      <c r="B102" s="144"/>
      <c r="C102" s="66"/>
      <c r="D102" s="65" t="s">
        <v>138</v>
      </c>
      <c r="E102" s="132">
        <v>0</v>
      </c>
      <c r="F102" s="132">
        <v>0</v>
      </c>
      <c r="G102" s="132">
        <v>0</v>
      </c>
    </row>
    <row r="103" spans="1:7" ht="11.5" x14ac:dyDescent="0.25">
      <c r="A103" s="144">
        <f t="shared" si="9"/>
        <v>0</v>
      </c>
      <c r="B103" s="144"/>
      <c r="D103" s="19" t="s">
        <v>112</v>
      </c>
      <c r="E103" s="132">
        <v>0</v>
      </c>
      <c r="F103" s="132">
        <v>0</v>
      </c>
      <c r="G103" s="132">
        <v>0</v>
      </c>
    </row>
    <row r="104" spans="1:7" ht="11.5" x14ac:dyDescent="0.25">
      <c r="A104" s="144">
        <f t="shared" si="9"/>
        <v>0</v>
      </c>
      <c r="B104" s="144"/>
      <c r="D104" s="19" t="s">
        <v>338</v>
      </c>
      <c r="E104" s="132">
        <v>0</v>
      </c>
      <c r="F104" s="132">
        <v>0</v>
      </c>
      <c r="G104" s="132">
        <v>0</v>
      </c>
    </row>
    <row r="105" spans="1:7" ht="11.5" x14ac:dyDescent="0.25">
      <c r="A105" s="144">
        <f t="shared" si="9"/>
        <v>0</v>
      </c>
      <c r="B105" s="144"/>
      <c r="D105" s="19" t="s">
        <v>34</v>
      </c>
      <c r="E105" s="132">
        <v>0</v>
      </c>
      <c r="F105" s="132">
        <v>0</v>
      </c>
      <c r="G105" s="132">
        <v>0</v>
      </c>
    </row>
    <row r="106" spans="1:7" ht="11.5" x14ac:dyDescent="0.25">
      <c r="A106" s="144">
        <f t="shared" si="9"/>
        <v>0</v>
      </c>
      <c r="B106" s="144"/>
      <c r="D106" s="19" t="s">
        <v>33</v>
      </c>
      <c r="E106" s="132">
        <v>0</v>
      </c>
      <c r="F106" s="132">
        <v>0</v>
      </c>
      <c r="G106" s="132">
        <v>0</v>
      </c>
    </row>
    <row r="107" spans="1:7" ht="11.5" x14ac:dyDescent="0.25">
      <c r="A107" s="144">
        <f t="shared" si="9"/>
        <v>0</v>
      </c>
      <c r="B107" s="144"/>
      <c r="D107" s="19" t="s">
        <v>124</v>
      </c>
      <c r="E107" s="132">
        <v>0</v>
      </c>
      <c r="F107" s="132">
        <v>0</v>
      </c>
      <c r="G107" s="132">
        <v>0</v>
      </c>
    </row>
    <row r="108" spans="1:7" ht="11.5" x14ac:dyDescent="0.25">
      <c r="A108" s="144">
        <f t="shared" si="9"/>
        <v>0</v>
      </c>
      <c r="B108" s="144"/>
      <c r="D108" s="19" t="s">
        <v>125</v>
      </c>
      <c r="E108" s="132">
        <v>0</v>
      </c>
      <c r="F108" s="132">
        <v>0</v>
      </c>
      <c r="G108" s="132">
        <v>0</v>
      </c>
    </row>
    <row r="109" spans="1:7" ht="11.5" x14ac:dyDescent="0.25">
      <c r="A109" s="144"/>
      <c r="B109" s="144"/>
      <c r="D109" s="14" t="s">
        <v>35</v>
      </c>
      <c r="E109" s="49">
        <f>SUM(E93:E108)</f>
        <v>0</v>
      </c>
      <c r="F109" s="49">
        <f>SUM(F93:F108)</f>
        <v>0</v>
      </c>
      <c r="G109" s="49">
        <f>SUM(G93:G108)</f>
        <v>0</v>
      </c>
    </row>
    <row r="110" spans="1:7" ht="11.5" x14ac:dyDescent="0.25">
      <c r="A110" s="144"/>
      <c r="B110" s="144"/>
      <c r="E110" s="17"/>
      <c r="F110" s="17"/>
      <c r="G110" s="17"/>
    </row>
    <row r="111" spans="1:7" ht="11.5" x14ac:dyDescent="0.25">
      <c r="A111" s="144"/>
      <c r="B111" s="144"/>
      <c r="D111" s="14" t="s">
        <v>36</v>
      </c>
      <c r="E111" s="49">
        <f>E91-E109</f>
        <v>0</v>
      </c>
      <c r="F111" s="49">
        <f>F91-F109</f>
        <v>0</v>
      </c>
      <c r="G111" s="49">
        <f>G91-G109</f>
        <v>0</v>
      </c>
    </row>
    <row r="112" spans="1:7" ht="11.5" x14ac:dyDescent="0.25">
      <c r="A112" s="144"/>
      <c r="B112" s="144"/>
      <c r="E112" s="17"/>
      <c r="F112" s="17"/>
      <c r="G112" s="17"/>
    </row>
    <row r="113" spans="1:8" ht="11.5" x14ac:dyDescent="0.25">
      <c r="A113" s="144"/>
      <c r="B113" s="144"/>
      <c r="D113" s="22" t="s">
        <v>237</v>
      </c>
      <c r="E113" s="50">
        <f>(E61+E91+E73)-E109</f>
        <v>0</v>
      </c>
      <c r="F113" s="50">
        <f>(F61+F91+F73)-F109</f>
        <v>0</v>
      </c>
      <c r="G113" s="50">
        <f>(G61+G91+G73)-G109</f>
        <v>0</v>
      </c>
    </row>
    <row r="114" spans="1:8" ht="11.5" x14ac:dyDescent="0.25">
      <c r="A114" s="144"/>
      <c r="B114" s="144"/>
      <c r="E114" s="17"/>
      <c r="F114" s="17"/>
      <c r="G114" s="17"/>
    </row>
    <row r="115" spans="1:8" ht="11.5" x14ac:dyDescent="0.25">
      <c r="A115" s="144">
        <f t="shared" ref="A115:A128" si="10">IF(OR(E115&lt;0,F115&lt;0,G115&lt;0),1,0)</f>
        <v>0</v>
      </c>
      <c r="B115" s="144"/>
      <c r="D115" s="19" t="s">
        <v>128</v>
      </c>
      <c r="E115" s="132">
        <v>0</v>
      </c>
      <c r="F115" s="132">
        <v>0</v>
      </c>
      <c r="G115" s="132">
        <v>0</v>
      </c>
      <c r="H115" s="215"/>
    </row>
    <row r="116" spans="1:8" ht="11.5" x14ac:dyDescent="0.25">
      <c r="A116" s="144">
        <f t="shared" si="10"/>
        <v>0</v>
      </c>
      <c r="B116" s="144"/>
      <c r="D116" s="64" t="s">
        <v>130</v>
      </c>
      <c r="E116" s="132">
        <v>0</v>
      </c>
      <c r="F116" s="132">
        <v>0</v>
      </c>
      <c r="G116" s="132">
        <v>0</v>
      </c>
      <c r="H116" s="215"/>
    </row>
    <row r="117" spans="1:8" ht="11.5" x14ac:dyDescent="0.25">
      <c r="A117" s="144">
        <f t="shared" si="10"/>
        <v>0</v>
      </c>
      <c r="B117" s="144"/>
      <c r="D117" s="21" t="s">
        <v>142</v>
      </c>
      <c r="E117" s="132">
        <v>0</v>
      </c>
      <c r="F117" s="132">
        <v>0</v>
      </c>
      <c r="G117" s="132">
        <v>0</v>
      </c>
      <c r="H117" s="215"/>
    </row>
    <row r="118" spans="1:8" ht="11.5" x14ac:dyDescent="0.25">
      <c r="A118" s="144">
        <f t="shared" si="10"/>
        <v>0</v>
      </c>
      <c r="B118" s="144"/>
      <c r="D118" s="13" t="s">
        <v>138</v>
      </c>
      <c r="E118" s="132">
        <v>0</v>
      </c>
      <c r="F118" s="132">
        <v>0</v>
      </c>
      <c r="G118" s="132">
        <v>0</v>
      </c>
      <c r="H118" s="215"/>
    </row>
    <row r="119" spans="1:8" ht="11.5" x14ac:dyDescent="0.25">
      <c r="A119" s="144">
        <f t="shared" si="10"/>
        <v>0</v>
      </c>
      <c r="B119" s="144"/>
      <c r="D119" s="13" t="s">
        <v>37</v>
      </c>
      <c r="E119" s="132">
        <v>0</v>
      </c>
      <c r="F119" s="132">
        <v>0</v>
      </c>
      <c r="G119" s="132">
        <v>0</v>
      </c>
    </row>
    <row r="120" spans="1:8" ht="11.5" x14ac:dyDescent="0.25">
      <c r="A120" s="144">
        <f t="shared" si="10"/>
        <v>0</v>
      </c>
      <c r="B120" s="144"/>
      <c r="D120" s="13" t="s">
        <v>126</v>
      </c>
      <c r="E120" s="132">
        <v>0</v>
      </c>
      <c r="F120" s="132">
        <v>0</v>
      </c>
      <c r="G120" s="132">
        <v>0</v>
      </c>
    </row>
    <row r="121" spans="1:8" ht="11.5" x14ac:dyDescent="0.25">
      <c r="A121" s="144">
        <f t="shared" si="10"/>
        <v>0</v>
      </c>
      <c r="B121" s="144"/>
      <c r="D121" s="13" t="s">
        <v>33</v>
      </c>
      <c r="E121" s="132">
        <v>0</v>
      </c>
      <c r="F121" s="132">
        <v>0</v>
      </c>
      <c r="G121" s="132">
        <v>0</v>
      </c>
    </row>
    <row r="122" spans="1:8" ht="11.5" x14ac:dyDescent="0.25">
      <c r="A122" s="144">
        <f t="shared" si="10"/>
        <v>0</v>
      </c>
      <c r="B122" s="144"/>
      <c r="D122" s="13" t="s">
        <v>127</v>
      </c>
      <c r="E122" s="132">
        <v>0</v>
      </c>
      <c r="F122" s="132">
        <v>0</v>
      </c>
      <c r="G122" s="132">
        <v>0</v>
      </c>
    </row>
    <row r="123" spans="1:8" ht="11.5" x14ac:dyDescent="0.25">
      <c r="A123" s="144">
        <f t="shared" si="10"/>
        <v>0</v>
      </c>
      <c r="B123" s="144"/>
      <c r="D123" s="19" t="s">
        <v>177</v>
      </c>
      <c r="E123" s="132">
        <v>0</v>
      </c>
      <c r="F123" s="132">
        <v>0</v>
      </c>
      <c r="G123" s="132">
        <v>0</v>
      </c>
      <c r="H123" s="215"/>
    </row>
    <row r="124" spans="1:8" ht="11.5" x14ac:dyDescent="0.25">
      <c r="A124" s="144">
        <f t="shared" si="10"/>
        <v>0</v>
      </c>
      <c r="B124" s="144"/>
      <c r="D124" s="19" t="s">
        <v>137</v>
      </c>
      <c r="E124" s="132">
        <v>0</v>
      </c>
      <c r="F124" s="132">
        <v>0</v>
      </c>
      <c r="G124" s="132">
        <v>0</v>
      </c>
      <c r="H124" s="215"/>
    </row>
    <row r="125" spans="1:8" ht="11.5" x14ac:dyDescent="0.25">
      <c r="A125" s="144">
        <f t="shared" si="10"/>
        <v>0</v>
      </c>
      <c r="B125" s="144"/>
      <c r="D125" s="19" t="s">
        <v>139</v>
      </c>
      <c r="E125" s="132">
        <v>0</v>
      </c>
      <c r="F125" s="132">
        <v>0</v>
      </c>
      <c r="G125" s="132">
        <v>0</v>
      </c>
      <c r="H125" s="215"/>
    </row>
    <row r="126" spans="1:8" ht="11.5" x14ac:dyDescent="0.25">
      <c r="A126" s="144">
        <f t="shared" si="10"/>
        <v>0</v>
      </c>
      <c r="B126" s="144"/>
      <c r="D126" s="19" t="s">
        <v>112</v>
      </c>
      <c r="E126" s="132">
        <v>0</v>
      </c>
      <c r="F126" s="132">
        <v>0</v>
      </c>
      <c r="G126" s="132">
        <v>0</v>
      </c>
    </row>
    <row r="127" spans="1:8" ht="11.5" x14ac:dyDescent="0.25">
      <c r="A127" s="144">
        <f t="shared" si="10"/>
        <v>0</v>
      </c>
      <c r="B127" s="144"/>
      <c r="D127" s="19" t="s">
        <v>338</v>
      </c>
      <c r="E127" s="132">
        <v>0</v>
      </c>
      <c r="F127" s="132">
        <v>0</v>
      </c>
      <c r="G127" s="132">
        <v>0</v>
      </c>
    </row>
    <row r="128" spans="1:8" ht="11.5" x14ac:dyDescent="0.25">
      <c r="A128" s="144">
        <f t="shared" si="10"/>
        <v>0</v>
      </c>
      <c r="B128" s="144"/>
      <c r="D128" s="13" t="s">
        <v>333</v>
      </c>
      <c r="E128" s="132">
        <v>0</v>
      </c>
      <c r="F128" s="132">
        <v>0</v>
      </c>
      <c r="G128" s="132">
        <v>0</v>
      </c>
    </row>
    <row r="129" spans="1:8" ht="11.5" x14ac:dyDescent="0.25">
      <c r="A129" s="144"/>
      <c r="B129" s="144"/>
      <c r="D129" s="14" t="s">
        <v>335</v>
      </c>
      <c r="E129" s="49">
        <f>SUM(E115:E128)</f>
        <v>0</v>
      </c>
      <c r="F129" s="49">
        <f>SUM(F115:F128)</f>
        <v>0</v>
      </c>
      <c r="G129" s="49">
        <f>SUM(G115:G128)</f>
        <v>0</v>
      </c>
    </row>
    <row r="130" spans="1:8" ht="11.5" x14ac:dyDescent="0.25">
      <c r="A130" s="144"/>
      <c r="B130" s="144"/>
      <c r="E130" s="17"/>
      <c r="F130" s="17"/>
      <c r="G130" s="17"/>
    </row>
    <row r="131" spans="1:8" ht="11.5" x14ac:dyDescent="0.25">
      <c r="B131" s="144"/>
      <c r="D131" s="13" t="s">
        <v>444</v>
      </c>
      <c r="E131" s="132">
        <v>0</v>
      </c>
      <c r="F131" s="132">
        <v>0</v>
      </c>
      <c r="G131" s="132">
        <v>0</v>
      </c>
    </row>
    <row r="132" spans="1:8" ht="11.5" x14ac:dyDescent="0.25">
      <c r="B132" s="144"/>
      <c r="D132" s="13" t="s">
        <v>179</v>
      </c>
      <c r="E132" s="132">
        <v>0</v>
      </c>
      <c r="F132" s="132">
        <v>0</v>
      </c>
      <c r="G132" s="132">
        <v>0</v>
      </c>
    </row>
    <row r="133" spans="1:8" ht="11.5" x14ac:dyDescent="0.25">
      <c r="B133" s="144"/>
      <c r="D133" s="13" t="s">
        <v>129</v>
      </c>
      <c r="E133" s="132">
        <v>0</v>
      </c>
      <c r="F133" s="132">
        <v>0</v>
      </c>
      <c r="G133" s="132">
        <v>0</v>
      </c>
    </row>
    <row r="134" spans="1:8" ht="11.5" x14ac:dyDescent="0.25">
      <c r="A134" s="144"/>
      <c r="B134" s="144"/>
      <c r="D134" s="14" t="s">
        <v>38</v>
      </c>
      <c r="E134" s="49">
        <f>SUM(E131:E133)</f>
        <v>0</v>
      </c>
      <c r="F134" s="49">
        <f t="shared" ref="F134:G134" si="11">SUM(F131:F133)</f>
        <v>0</v>
      </c>
      <c r="G134" s="49">
        <f t="shared" si="11"/>
        <v>0</v>
      </c>
    </row>
    <row r="135" spans="1:8" ht="11.5" x14ac:dyDescent="0.25">
      <c r="A135" s="144"/>
      <c r="B135" s="144"/>
      <c r="E135" s="17"/>
      <c r="F135" s="17"/>
      <c r="G135" s="17"/>
    </row>
    <row r="136" spans="1:8" ht="11.5" x14ac:dyDescent="0.25">
      <c r="A136" s="144"/>
      <c r="B136" s="144"/>
      <c r="D136" s="22" t="s">
        <v>39</v>
      </c>
      <c r="E136" s="50">
        <f>E129+E134</f>
        <v>0</v>
      </c>
      <c r="F136" s="50">
        <f>F129+F134</f>
        <v>0</v>
      </c>
      <c r="G136" s="50">
        <f>G129+G134</f>
        <v>0</v>
      </c>
    </row>
    <row r="137" spans="1:8" ht="11.5" x14ac:dyDescent="0.25">
      <c r="A137" s="144"/>
      <c r="B137" s="144"/>
      <c r="C137" s="44"/>
      <c r="D137" s="46"/>
      <c r="E137" s="47"/>
      <c r="F137" s="47"/>
      <c r="G137" s="47"/>
      <c r="H137" s="44"/>
    </row>
    <row r="138" spans="1:8" ht="12" x14ac:dyDescent="0.3">
      <c r="A138" s="144">
        <f t="shared" ref="A138" si="12">IF(OR(E138&lt;0,F138&lt;0,G138&lt;0),1,0)</f>
        <v>0</v>
      </c>
      <c r="B138" s="144"/>
      <c r="C138" s="44"/>
      <c r="D138" s="37" t="s">
        <v>180</v>
      </c>
      <c r="E138" s="132">
        <v>0</v>
      </c>
      <c r="F138" s="132">
        <v>0</v>
      </c>
      <c r="G138" s="132">
        <v>0</v>
      </c>
      <c r="H138" s="44"/>
    </row>
    <row r="139" spans="1:8" ht="12" x14ac:dyDescent="0.3">
      <c r="A139" s="144"/>
      <c r="B139" s="144"/>
      <c r="C139" s="44"/>
      <c r="D139" s="37" t="s">
        <v>181</v>
      </c>
      <c r="E139" s="94" t="s">
        <v>141</v>
      </c>
      <c r="F139" s="94" t="s">
        <v>141</v>
      </c>
      <c r="G139" s="94" t="s">
        <v>141</v>
      </c>
      <c r="H139" s="44"/>
    </row>
    <row r="140" spans="1:8" ht="11.5" x14ac:dyDescent="0.25">
      <c r="A140" s="144"/>
      <c r="B140" s="144"/>
      <c r="D140" s="23" t="s">
        <v>40</v>
      </c>
    </row>
    <row r="141" spans="1:8" ht="11.5" x14ac:dyDescent="0.25">
      <c r="A141" s="144"/>
      <c r="B141" s="144"/>
    </row>
    <row r="142" spans="1:8" ht="11.5" x14ac:dyDescent="0.25">
      <c r="B142" s="144">
        <f>1-(E142*F142*G142)</f>
        <v>0</v>
      </c>
      <c r="D142" s="24" t="s">
        <v>182</v>
      </c>
      <c r="E142" s="121" t="b">
        <f>ABS(  (E61+E73+E91)-(E109+E129+E134)  ) &lt; eTol</f>
        <v>1</v>
      </c>
      <c r="F142" s="121" t="b">
        <f>ABS(  (F61+F73+F91)-(F109+F129+F134)  ) &lt; eTol</f>
        <v>1</v>
      </c>
      <c r="G142" s="121" t="b">
        <f>ABS(  (G61+G73+G91)-(G109+G129+G134)  ) &lt; eTol</f>
        <v>1</v>
      </c>
    </row>
    <row r="143" spans="1:8" ht="11.5" x14ac:dyDescent="0.25">
      <c r="A143" s="144"/>
      <c r="B143" s="144"/>
      <c r="D143" s="23"/>
    </row>
    <row r="144" spans="1:8" ht="13" x14ac:dyDescent="0.3">
      <c r="A144" s="144"/>
      <c r="B144" s="144"/>
      <c r="D144" s="28" t="s">
        <v>243</v>
      </c>
      <c r="E144" s="148" t="str">
        <f>E21</f>
        <v>31/XX/20XX</v>
      </c>
      <c r="F144" s="148" t="str">
        <f>F21</f>
        <v>31/XX/20XX</v>
      </c>
      <c r="G144" s="148" t="str">
        <f>G21</f>
        <v>31/XX/20XX</v>
      </c>
    </row>
    <row r="145" spans="1:8" ht="11.5" x14ac:dyDescent="0.25">
      <c r="A145" s="144"/>
      <c r="B145" s="144"/>
      <c r="D145" s="13" t="s">
        <v>246</v>
      </c>
      <c r="E145" s="132">
        <v>0</v>
      </c>
      <c r="F145" s="132">
        <v>0</v>
      </c>
      <c r="G145" s="132">
        <v>0</v>
      </c>
    </row>
    <row r="146" spans="1:8" ht="11.5" x14ac:dyDescent="0.25">
      <c r="A146" s="144"/>
      <c r="B146" s="144"/>
      <c r="D146" s="13" t="s">
        <v>188</v>
      </c>
      <c r="E146" s="132">
        <v>0</v>
      </c>
      <c r="F146" s="132">
        <v>0</v>
      </c>
      <c r="G146" s="132">
        <v>0</v>
      </c>
    </row>
    <row r="147" spans="1:8" ht="11.5" x14ac:dyDescent="0.25">
      <c r="A147" s="144"/>
      <c r="B147" s="144"/>
      <c r="D147" s="14" t="s">
        <v>247</v>
      </c>
      <c r="E147" s="49">
        <f>SUM(E145:E146)</f>
        <v>0</v>
      </c>
      <c r="F147" s="49">
        <f>SUM(F145:F146)</f>
        <v>0</v>
      </c>
      <c r="G147" s="49">
        <f>SUM(G145:G146)</f>
        <v>0</v>
      </c>
    </row>
    <row r="148" spans="1:8" ht="11.5" x14ac:dyDescent="0.25">
      <c r="A148" s="144"/>
      <c r="B148" s="144"/>
      <c r="D148" s="16"/>
    </row>
    <row r="149" spans="1:8" ht="11.5" x14ac:dyDescent="0.25">
      <c r="A149" s="144"/>
      <c r="B149" s="144"/>
      <c r="D149" s="13" t="s">
        <v>183</v>
      </c>
      <c r="E149" s="132"/>
      <c r="F149" s="132"/>
      <c r="G149" s="132"/>
    </row>
    <row r="150" spans="1:8" ht="11.5" x14ac:dyDescent="0.25">
      <c r="A150" s="144"/>
      <c r="B150" s="144"/>
      <c r="D150" s="16"/>
      <c r="E150" s="16"/>
      <c r="F150" s="16"/>
      <c r="G150" s="16"/>
      <c r="H150" s="16"/>
    </row>
    <row r="151" spans="1:8" ht="13" x14ac:dyDescent="0.3">
      <c r="A151" s="144"/>
      <c r="B151" s="144"/>
      <c r="D151" s="67" t="s">
        <v>184</v>
      </c>
      <c r="E151" s="49">
        <f>E117+E116+E123+E115 +E118 +E126+  E101+E96+E97+E94+E102+E103 - E89-E88-E85-E87</f>
        <v>0</v>
      </c>
      <c r="F151" s="49">
        <f t="shared" ref="F151:G151" si="13">F117+F116+F123+F115 +F118 +F126+  F101+F96+F97+F94+F102+F103 - F89-F88-F85-F87</f>
        <v>0</v>
      </c>
      <c r="G151" s="49">
        <f t="shared" si="13"/>
        <v>0</v>
      </c>
      <c r="H151" s="68"/>
    </row>
    <row r="152" spans="1:8" ht="13" x14ac:dyDescent="0.3">
      <c r="A152" s="144"/>
      <c r="B152" s="144"/>
      <c r="D152" s="67" t="s">
        <v>318</v>
      </c>
      <c r="E152" s="49" t="s">
        <v>48</v>
      </c>
      <c r="F152" s="49" t="s">
        <v>48</v>
      </c>
      <c r="G152" s="49" t="s">
        <v>48</v>
      </c>
      <c r="H152" s="68"/>
    </row>
    <row r="153" spans="1:8" ht="11.5" x14ac:dyDescent="0.25">
      <c r="A153" s="144"/>
      <c r="B153" s="144"/>
    </row>
    <row r="154" spans="1:8" ht="11.5" x14ac:dyDescent="0.25">
      <c r="A154" s="144"/>
      <c r="B154" s="144"/>
      <c r="C154" s="44"/>
      <c r="D154" s="44"/>
      <c r="E154" s="45"/>
      <c r="F154" s="45"/>
      <c r="G154" s="45"/>
      <c r="H154" s="44"/>
    </row>
    <row r="155" spans="1:8" ht="11.5" x14ac:dyDescent="0.25">
      <c r="A155" s="144"/>
      <c r="B155" s="144"/>
      <c r="D155" s="146" t="s">
        <v>63</v>
      </c>
    </row>
    <row r="156" spans="1:8" ht="11.5" x14ac:dyDescent="0.25">
      <c r="A156" s="144"/>
      <c r="B156" s="144"/>
      <c r="D156" s="91" t="s">
        <v>163</v>
      </c>
      <c r="E156" s="245" t="s">
        <v>48</v>
      </c>
      <c r="F156" s="245" t="s">
        <v>48</v>
      </c>
      <c r="G156" s="245" t="s">
        <v>48</v>
      </c>
    </row>
    <row r="157" spans="1:8" ht="11.5" x14ac:dyDescent="0.25">
      <c r="A157" s="144"/>
      <c r="B157" s="144"/>
      <c r="D157" s="91" t="s">
        <v>67</v>
      </c>
      <c r="E157" s="151">
        <f>IF(E26=0,0,IF(E36&lt;0,(E34+E36)/E26,E34/E26))</f>
        <v>0</v>
      </c>
      <c r="F157" s="151">
        <f>IF(F26=0,0,IF(F36&lt;0,(F34+F36)/F26,F34/F26))</f>
        <v>0</v>
      </c>
      <c r="G157" s="151">
        <f>IF(G26=0,0,IF(G36&lt;0,(G34+G36)/G26,G34/G26))</f>
        <v>0</v>
      </c>
    </row>
    <row r="158" spans="1:8" ht="11.5" x14ac:dyDescent="0.25">
      <c r="A158" s="144"/>
      <c r="B158" s="144"/>
      <c r="D158" s="91" t="s">
        <v>249</v>
      </c>
      <c r="E158" s="246" t="s">
        <v>48</v>
      </c>
      <c r="F158" s="246" t="s">
        <v>48</v>
      </c>
      <c r="G158" s="246" t="s">
        <v>48</v>
      </c>
    </row>
    <row r="159" spans="1:8" ht="11.5" x14ac:dyDescent="0.25">
      <c r="A159" s="144"/>
      <c r="B159" s="144"/>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row>
    <row r="160" spans="1:8" ht="11.5" x14ac:dyDescent="0.25">
      <c r="A160" s="144"/>
      <c r="B160" s="144"/>
      <c r="D160" s="91" t="s">
        <v>80</v>
      </c>
      <c r="E160" s="150" t="e">
        <f>IF(((E117+E116+E123+E115 +E118 +E126+  E101+E96+E97+E94+E102+E103 - E89-E88-E85-E87)-(E70-E119))/(E34+IF(E36&lt;0,E36,0)-E52)&lt;0,0,((E117+E116+E123+E115 +E118 +E126+  E101+E96+E97+E94+E102+E103 - E89-E88-E85-E87)-(E70-E119))/(E34+IF(E36&lt;0,E36,0)-E52))</f>
        <v>#DIV/0!</v>
      </c>
      <c r="F160" s="150" t="e">
        <f t="shared" ref="F160:G160" si="14">IF(((F117+F116+F123+F115 +F118 +F126+  F101+F96+F97+F94+F102+F103 - F89-F88-F85-F87)-(F70-F119))/(F34+IF(F36&lt;0,F36,0)-F52)&lt;0,0,((F117+F116+F123+F115 +F118 +F126+  F101+F96+F97+F94+F102+F103 - F89-F88-F85-F87)-(F70-F119))/(F34+IF(F36&lt;0,F36,0)-F52))</f>
        <v>#DIV/0!</v>
      </c>
      <c r="G160" s="150" t="e">
        <f t="shared" si="14"/>
        <v>#DIV/0!</v>
      </c>
    </row>
    <row r="161" spans="1:7" ht="11.5" x14ac:dyDescent="0.25">
      <c r="A161" s="144"/>
      <c r="B161" s="144"/>
      <c r="D161" s="91" t="s">
        <v>74</v>
      </c>
      <c r="E161" s="150" t="e">
        <f>(E34+ IF(E36&lt;0,E36,0) +E40)/-(E37+E38)</f>
        <v>#DIV/0!</v>
      </c>
      <c r="F161" s="150" t="e">
        <f t="shared" ref="F161:G161" si="15">(F34+ IF(F36&lt;0,F36,0) +F40)/-(F37+F38)</f>
        <v>#DIV/0!</v>
      </c>
      <c r="G161" s="150" t="e">
        <f t="shared" si="15"/>
        <v>#DIV/0!</v>
      </c>
    </row>
    <row r="162" spans="1:7" ht="11.5" x14ac:dyDescent="0.25">
      <c r="A162" s="144"/>
      <c r="B162" s="144"/>
      <c r="D162" s="91" t="s">
        <v>77</v>
      </c>
      <c r="E162" s="150" t="e">
        <f>(E91-E75)/E109</f>
        <v>#DIV/0!</v>
      </c>
      <c r="F162" s="150" t="e">
        <f>(F91-F75)/F109</f>
        <v>#DIV/0!</v>
      </c>
      <c r="G162" s="150" t="e">
        <f>(G91-G75)/G109</f>
        <v>#DIV/0!</v>
      </c>
    </row>
    <row r="163" spans="1:7" ht="11.5" x14ac:dyDescent="0.25">
      <c r="A163" s="144"/>
      <c r="B163" s="144"/>
      <c r="D163" s="91" t="s">
        <v>78</v>
      </c>
      <c r="E163" s="150">
        <f>E134</f>
        <v>0</v>
      </c>
      <c r="F163" s="150">
        <f>F134</f>
        <v>0</v>
      </c>
      <c r="G163" s="150">
        <f>G134</f>
        <v>0</v>
      </c>
    </row>
    <row r="164" spans="1:7" ht="11.5" x14ac:dyDescent="0.25">
      <c r="A164" s="144"/>
      <c r="B164" s="144"/>
      <c r="D164" s="91" t="s">
        <v>79</v>
      </c>
      <c r="E164" s="151" t="e">
        <f>(E81+E82+E66+E67+E138)/(E58+E57+E59+E60+E91)</f>
        <v>#DIV/0!</v>
      </c>
      <c r="F164" s="151" t="e">
        <f>(F81+F82+F66+F67+F138)/(F58+F57+F59+F60+F91)</f>
        <v>#DIV/0!</v>
      </c>
      <c r="G164" s="151" t="e">
        <f>(G81+G82+G66+G67+G138)/(G58+G57+G59+G60+G91)</f>
        <v>#DIV/0!</v>
      </c>
    </row>
    <row r="165" spans="1:7" ht="11.5" x14ac:dyDescent="0.25">
      <c r="A165" s="144"/>
      <c r="B165" s="144"/>
      <c r="D165" s="42"/>
      <c r="E165" s="48"/>
      <c r="F165" s="48"/>
      <c r="G165" s="48"/>
    </row>
    <row r="166" spans="1:7" ht="11.5" x14ac:dyDescent="0.25">
      <c r="A166" s="144"/>
      <c r="B166" s="144"/>
      <c r="D166" s="42"/>
      <c r="E166" s="43"/>
      <c r="F166" s="43"/>
      <c r="G166" s="43"/>
    </row>
    <row r="167" spans="1:7" ht="11.5" x14ac:dyDescent="0.25">
      <c r="A167" s="144"/>
      <c r="B167" s="144"/>
      <c r="D167" s="146" t="s">
        <v>44</v>
      </c>
    </row>
    <row r="168" spans="1:7" ht="11.5" x14ac:dyDescent="0.25">
      <c r="A168" s="144"/>
      <c r="B168" s="144"/>
      <c r="D168" s="91" t="s">
        <v>163</v>
      </c>
      <c r="E168" s="247" t="s">
        <v>48</v>
      </c>
      <c r="F168" s="247" t="s">
        <v>48</v>
      </c>
      <c r="G168" s="247" t="s">
        <v>48</v>
      </c>
    </row>
    <row r="169" spans="1:7" ht="11.5" x14ac:dyDescent="0.25">
      <c r="A169" s="144"/>
      <c r="B169" s="144"/>
      <c r="D169" s="219" t="s">
        <v>67</v>
      </c>
      <c r="E169" s="152" t="str">
        <f>IF(E157&gt;'RAG Thresholds'!$G$16,"G",IF(E157&lt;'RAG Thresholds'!$E$16,"R","A"))</f>
        <v>R</v>
      </c>
      <c r="F169" s="152" t="str">
        <f>IF(F157&gt;'RAG Thresholds'!$G$16,"G",IF(F157&lt;'RAG Thresholds'!$E$16,"R","A"))</f>
        <v>R</v>
      </c>
      <c r="G169" s="152" t="str">
        <f>IF(G157&gt;'RAG Thresholds'!$G$16,"G",IF(G157&lt;'RAG Thresholds'!$E$16,"R","A"))</f>
        <v>R</v>
      </c>
    </row>
    <row r="170" spans="1:7" ht="11.5" x14ac:dyDescent="0.25">
      <c r="A170" s="144"/>
      <c r="B170" s="144"/>
      <c r="D170" s="219" t="s">
        <v>249</v>
      </c>
      <c r="E170" s="247" t="s">
        <v>48</v>
      </c>
      <c r="F170" s="247" t="s">
        <v>48</v>
      </c>
      <c r="G170" s="247" t="s">
        <v>48</v>
      </c>
    </row>
    <row r="171" spans="1:7" ht="11.5" x14ac:dyDescent="0.25">
      <c r="A171" s="144"/>
      <c r="B171" s="144"/>
      <c r="D171" s="219"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row>
    <row r="172" spans="1:7" ht="11.5" x14ac:dyDescent="0.25">
      <c r="A172" s="144"/>
      <c r="B172" s="144"/>
      <c r="D172" s="219"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row>
    <row r="173" spans="1:7" ht="11.5" x14ac:dyDescent="0.25">
      <c r="A173" s="144"/>
      <c r="B173" s="144"/>
      <c r="D173" s="219"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row>
    <row r="174" spans="1:7" ht="11.5" x14ac:dyDescent="0.25">
      <c r="A174" s="144"/>
      <c r="B174" s="144"/>
      <c r="D174" s="219" t="s">
        <v>77</v>
      </c>
      <c r="E174" s="152" t="e">
        <f>IF(E162&gt;'RAG Thresholds'!$G$21,"G",IF(E162&lt;'RAG Thresholds'!$E$21,"R","A"))</f>
        <v>#DIV/0!</v>
      </c>
      <c r="F174" s="152" t="e">
        <f>IF(F162&gt;'RAG Thresholds'!$G$21,"G",IF(F162&lt;'RAG Thresholds'!$E$21,"R","A"))</f>
        <v>#DIV/0!</v>
      </c>
      <c r="G174" s="152" t="e">
        <f>IF(G162&gt;'RAG Thresholds'!$G$21,"G",IF(G162&lt;'RAG Thresholds'!$E$21,"R","A"))</f>
        <v>#DIV/0!</v>
      </c>
    </row>
    <row r="175" spans="1:7" ht="11.5" x14ac:dyDescent="0.25">
      <c r="A175" s="144"/>
      <c r="B175" s="144"/>
      <c r="D175" s="219" t="s">
        <v>78</v>
      </c>
      <c r="E175" s="152" t="str">
        <f>IF(E163&gt;'RAG Thresholds'!$E$22,"G","R")</f>
        <v>R</v>
      </c>
      <c r="F175" s="152" t="str">
        <f>IF(F163&gt;'RAG Thresholds'!$E$22,"G","R")</f>
        <v>R</v>
      </c>
      <c r="G175" s="152" t="str">
        <f>IF(G163&gt;'RAG Thresholds'!$E$22,"G","R")</f>
        <v>R</v>
      </c>
    </row>
    <row r="176" spans="1:7" ht="11.5" x14ac:dyDescent="0.25">
      <c r="A176" s="144"/>
      <c r="B176" s="144"/>
      <c r="D176" s="219"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row>
    <row r="177" spans="1:8" ht="11.5" x14ac:dyDescent="0.25">
      <c r="A177" s="144"/>
      <c r="B177" s="144"/>
    </row>
    <row r="178" spans="1:8" ht="15.5" x14ac:dyDescent="0.35">
      <c r="A178" s="90" t="s">
        <v>154</v>
      </c>
      <c r="B178" s="90"/>
      <c r="C178" s="90"/>
      <c r="D178" s="90"/>
      <c r="E178" s="90"/>
      <c r="F178" s="90"/>
      <c r="G178" s="90"/>
      <c r="H178" s="90"/>
    </row>
    <row r="179" spans="1:8" ht="14.5" customHeight="1" x14ac:dyDescent="0.25"/>
    <row r="180" spans="1:8" ht="14.5" hidden="1" customHeight="1" x14ac:dyDescent="0.25"/>
    <row r="181" spans="1:8" ht="14.5" hidden="1" customHeight="1" x14ac:dyDescent="0.25"/>
    <row r="182" spans="1:8" ht="14.5" hidden="1" customHeight="1" x14ac:dyDescent="0.25"/>
    <row r="183" spans="1:8" ht="14.5" hidden="1" customHeight="1" x14ac:dyDescent="0.25"/>
    <row r="184" spans="1:8" ht="14.5" hidden="1" customHeight="1" x14ac:dyDescent="0.25"/>
    <row r="185" spans="1:8" ht="14.5" hidden="1" customHeight="1" x14ac:dyDescent="0.25"/>
    <row r="186" spans="1:8" ht="14.5" hidden="1" customHeight="1" x14ac:dyDescent="0.25"/>
    <row r="187" spans="1:8" ht="14.5" hidden="1" customHeight="1" x14ac:dyDescent="0.25"/>
    <row r="188" spans="1:8" ht="14.5" hidden="1" customHeight="1" x14ac:dyDescent="0.25"/>
    <row r="189" spans="1:8" ht="14.5" hidden="1" customHeight="1" x14ac:dyDescent="0.25"/>
    <row r="190" spans="1:8" ht="14.5" hidden="1" customHeight="1" x14ac:dyDescent="0.25"/>
    <row r="191" spans="1:8" ht="14.5" hidden="1" customHeight="1" x14ac:dyDescent="0.25"/>
    <row r="192" spans="1:8" ht="14.5" hidden="1" customHeight="1" x14ac:dyDescent="0.25"/>
    <row r="193" ht="14.5" hidden="1" customHeight="1" x14ac:dyDescent="0.25"/>
    <row r="194" ht="14.5" hidden="1" customHeight="1" x14ac:dyDescent="0.25"/>
    <row r="195" ht="14.5" hidden="1" customHeight="1" x14ac:dyDescent="0.25"/>
    <row r="196" ht="14.5" hidden="1" customHeight="1" x14ac:dyDescent="0.25"/>
  </sheetData>
  <protectedRanges>
    <protectedRange sqref="E15" name="Sub Supplier Names"/>
    <protectedRange sqref="E16:E18" name="Ancillary Inputs"/>
  </protectedRanges>
  <mergeCells count="3">
    <mergeCell ref="D6:E6"/>
    <mergeCell ref="E15:G15"/>
    <mergeCell ref="E18:G18"/>
  </mergeCells>
  <conditionalFormatting sqref="E171:E176 F172:G173">
    <cfRule type="expression" dxfId="86" priority="205" stopIfTrue="1">
      <formula>E171="R"</formula>
    </cfRule>
    <cfRule type="expression" dxfId="85" priority="206" stopIfTrue="1">
      <formula>E171="A"</formula>
    </cfRule>
    <cfRule type="expression" dxfId="84" priority="207" stopIfTrue="1">
      <formula>E171="G"</formula>
    </cfRule>
  </conditionalFormatting>
  <conditionalFormatting sqref="E170:E174 F172:G173">
    <cfRule type="expression" dxfId="83" priority="202" stopIfTrue="1">
      <formula>E170="R"</formula>
    </cfRule>
    <cfRule type="expression" dxfId="82" priority="203" stopIfTrue="1">
      <formula>E170="A"</formula>
    </cfRule>
    <cfRule type="expression" dxfId="81" priority="204" stopIfTrue="1">
      <formula>E170="G"</formula>
    </cfRule>
  </conditionalFormatting>
  <conditionalFormatting sqref="E172:E174 F172:G173">
    <cfRule type="expression" dxfId="80" priority="199" stopIfTrue="1">
      <formula>E172="R"</formula>
    </cfRule>
    <cfRule type="expression" dxfId="79" priority="200" stopIfTrue="1">
      <formula>E172="A"</formula>
    </cfRule>
    <cfRule type="expression" dxfId="78" priority="201" stopIfTrue="1">
      <formula>E172="G"</formula>
    </cfRule>
  </conditionalFormatting>
  <conditionalFormatting sqref="E168:E174 F172:G173">
    <cfRule type="expression" dxfId="77" priority="196" stopIfTrue="1">
      <formula>E168="R"</formula>
    </cfRule>
    <cfRule type="expression" dxfId="76" priority="197" stopIfTrue="1">
      <formula>E168="A"</formula>
    </cfRule>
    <cfRule type="expression" dxfId="75" priority="198" stopIfTrue="1">
      <formula>E168="G"</formula>
    </cfRule>
  </conditionalFormatting>
  <conditionalFormatting sqref="F171:F176">
    <cfRule type="expression" dxfId="74" priority="190" stopIfTrue="1">
      <formula>F171="R"</formula>
    </cfRule>
    <cfRule type="expression" dxfId="73" priority="191" stopIfTrue="1">
      <formula>F171="A"</formula>
    </cfRule>
    <cfRule type="expression" dxfId="72" priority="192" stopIfTrue="1">
      <formula>F171="G"</formula>
    </cfRule>
  </conditionalFormatting>
  <conditionalFormatting sqref="F170:F174">
    <cfRule type="expression" dxfId="71" priority="187" stopIfTrue="1">
      <formula>F170="R"</formula>
    </cfRule>
    <cfRule type="expression" dxfId="70" priority="188" stopIfTrue="1">
      <formula>F170="A"</formula>
    </cfRule>
    <cfRule type="expression" dxfId="69" priority="189" stopIfTrue="1">
      <formula>F170="G"</formula>
    </cfRule>
  </conditionalFormatting>
  <conditionalFormatting sqref="F172:F174">
    <cfRule type="expression" dxfId="68" priority="184" stopIfTrue="1">
      <formula>F172="R"</formula>
    </cfRule>
    <cfRule type="expression" dxfId="67" priority="185" stopIfTrue="1">
      <formula>F172="A"</formula>
    </cfRule>
    <cfRule type="expression" dxfId="66" priority="186" stopIfTrue="1">
      <formula>F172="G"</formula>
    </cfRule>
  </conditionalFormatting>
  <conditionalFormatting sqref="D5">
    <cfRule type="expression" dxfId="65" priority="193">
      <formula>IF(AND(sysChk=0,sysWarn=0),1,0)</formula>
    </cfRule>
    <cfRule type="expression" dxfId="64" priority="194">
      <formula>IF(AND(sysChk=0,sysWarn&lt;&gt;0),1,0)</formula>
    </cfRule>
    <cfRule type="expression" dxfId="63" priority="195">
      <formula>IF(sysChk&lt;&gt;0,1,0)</formula>
    </cfRule>
  </conditionalFormatting>
  <conditionalFormatting sqref="F168:F174">
    <cfRule type="expression" dxfId="62" priority="181" stopIfTrue="1">
      <formula>F168="R"</formula>
    </cfRule>
    <cfRule type="expression" dxfId="61" priority="182" stopIfTrue="1">
      <formula>F168="A"</formula>
    </cfRule>
    <cfRule type="expression" dxfId="60" priority="183" stopIfTrue="1">
      <formula>F168="G"</formula>
    </cfRule>
  </conditionalFormatting>
  <conditionalFormatting sqref="G171:G176">
    <cfRule type="expression" dxfId="59" priority="178" stopIfTrue="1">
      <formula>G171="R"</formula>
    </cfRule>
    <cfRule type="expression" dxfId="58" priority="179" stopIfTrue="1">
      <formula>G171="A"</formula>
    </cfRule>
    <cfRule type="expression" dxfId="57" priority="180" stopIfTrue="1">
      <formula>G171="G"</formula>
    </cfRule>
  </conditionalFormatting>
  <conditionalFormatting sqref="G170:G174">
    <cfRule type="expression" dxfId="56" priority="175" stopIfTrue="1">
      <formula>G170="R"</formula>
    </cfRule>
    <cfRule type="expression" dxfId="55" priority="176" stopIfTrue="1">
      <formula>G170="A"</formula>
    </cfRule>
    <cfRule type="expression" dxfId="54" priority="177" stopIfTrue="1">
      <formula>G170="G"</formula>
    </cfRule>
  </conditionalFormatting>
  <conditionalFormatting sqref="G172:G174">
    <cfRule type="expression" dxfId="53" priority="172" stopIfTrue="1">
      <formula>G172="R"</formula>
    </cfRule>
    <cfRule type="expression" dxfId="52" priority="173" stopIfTrue="1">
      <formula>G172="A"</formula>
    </cfRule>
    <cfRule type="expression" dxfId="51" priority="174" stopIfTrue="1">
      <formula>G172="G"</formula>
    </cfRule>
  </conditionalFormatting>
  <conditionalFormatting sqref="G168:G174">
    <cfRule type="expression" dxfId="50" priority="169" stopIfTrue="1">
      <formula>G168="R"</formula>
    </cfRule>
    <cfRule type="expression" dxfId="49" priority="170" stopIfTrue="1">
      <formula>G168="A"</formula>
    </cfRule>
    <cfRule type="expression" dxfId="48" priority="171" stopIfTrue="1">
      <formula>G168="G"</formula>
    </cfRule>
  </conditionalFormatting>
  <dataValidations count="1">
    <dataValidation type="custom" allowBlank="1" showInputMessage="1" showErrorMessage="1" errorTitle="Data Entry Error" error="You have selected &quot;Not-for-profit/Voluntary Organisations&quot;  as bidder but are entering data into &quot;Private Limited Company/Publicly Limited Company&quot; input tab." sqref="H131:H133" xr:uid="{00000000-0002-0000-0600-000000000000}">
      <formula1>$C$45=$E$34</formula1>
    </dataValidation>
  </dataValidations>
  <pageMargins left="0.19685039370078741" right="0.15748031496062992" top="0.74803149606299213" bottom="0.74803149606299213" header="0.31496062992125984" footer="0.31496062992125984"/>
  <pageSetup paperSize="8" scale="62" fitToWidth="2" orientation="portrait" r:id="rId1"/>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600-000001000000}">
          <x14:formula1>
            <xm:f>AND($C$39=SysConfig!$F$33,E52&lt;=0)</xm:f>
          </x14:formula1>
          <xm:sqref>E52:G53</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600-000002000000}">
          <x14:formula1>
            <xm:f>$C$39=SysConfig!$F$33</xm:f>
          </x14:formula1>
          <xm:sqref>E29:G33 E36:G42 E45:G46 E48:G49 E56:G56 E145:G146 E131:G133 E149:G149 E25:G27 E21:G23</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600-000003000000}">
          <x14:formula1>
            <xm:f>AND($C$39=SysConfig!$F$33,E63&gt;=0)</xm:f>
          </x14:formula1>
          <xm:sqref>E63:G72 E75:G90 E93:G108 E115:G128 E138:G138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4000000}">
          <x14:formula1>
            <xm:f>SysConfig!$F$20:$F$27</xm:f>
          </x14:formula1>
          <xm:sqref>E24:G24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5000000}">
          <x14:formula1>
            <xm:f>SysConfig!$F$38:$F$39</xm:f>
          </x14:formula1>
          <xm:sqref>E139:G139</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600-000006000000}">
          <x14:formula1>
            <xm:f>AND('Bidder Instructions'!$D$39=SysConfig!$F$33,E57&gt;=0)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7000000}">
          <x14:formula1>
            <xm:f>'Bidder Instructions'!$G$39=SysConfig!#REF!</xm:f>
          </x14:formula1>
          <xm:sqref>E15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zoomScale="90" zoomScaleNormal="90" workbookViewId="0">
      <pane ySplit="8" topLeftCell="A9" activePane="bottomLeft" state="frozen"/>
      <selection activeCell="A9" sqref="A9"/>
      <selection pane="bottomLeft"/>
    </sheetView>
  </sheetViews>
  <sheetFormatPr defaultColWidth="0" defaultRowHeight="11.5" x14ac:dyDescent="0.25"/>
  <cols>
    <col min="1" max="2" width="5.19921875" customWidth="1"/>
    <col min="3" max="3" width="45" customWidth="1"/>
    <col min="4" max="4" width="25.3984375" customWidth="1"/>
    <col min="5" max="5" width="54.69921875" style="191" customWidth="1"/>
    <col min="6" max="6" width="9.19921875" style="219" customWidth="1"/>
    <col min="7" max="7" width="57.59765625" style="219" customWidth="1"/>
    <col min="8" max="8" width="17.09765625" style="219" customWidth="1"/>
    <col min="9" max="9" width="38.59765625" style="219" customWidth="1"/>
    <col min="10" max="10" width="9.19921875" customWidth="1"/>
    <col min="11" max="16384" width="9.19921875" hidden="1"/>
  </cols>
  <sheetData>
    <row r="1" spans="1:10" x14ac:dyDescent="0.25">
      <c r="A1" s="109"/>
      <c r="B1" s="109"/>
      <c r="C1" s="110"/>
      <c r="D1" s="109"/>
      <c r="E1" s="192"/>
      <c r="F1" s="109"/>
      <c r="G1" s="109"/>
      <c r="H1" s="109"/>
      <c r="I1" s="109"/>
      <c r="J1" s="109"/>
    </row>
    <row r="2" spans="1:10" ht="13" x14ac:dyDescent="0.25">
      <c r="A2" s="109"/>
      <c r="B2" s="109"/>
      <c r="C2" s="111" t="str">
        <f>cstProjectName</f>
        <v>RM6361 Multifunctional Devices (MFD's)</v>
      </c>
      <c r="D2" s="109"/>
      <c r="E2" s="192"/>
      <c r="F2" s="109"/>
      <c r="G2" s="109"/>
      <c r="H2" s="109"/>
      <c r="I2" s="109"/>
      <c r="J2" s="109"/>
    </row>
    <row r="3" spans="1:10" ht="12.5" x14ac:dyDescent="0.25">
      <c r="A3" s="109"/>
      <c r="B3" s="109"/>
      <c r="C3" s="112" t="str">
        <f ca="1">MID(CELL("filename",A1),FIND("]",CELL("filename",A1))+1,256)&amp;" Sheet"</f>
        <v>2.1 Lead Ancillary Input  Sheet</v>
      </c>
      <c r="D3" s="109"/>
      <c r="E3" s="192"/>
      <c r="F3" s="109"/>
      <c r="G3" s="109"/>
      <c r="H3" s="109"/>
      <c r="I3" s="109"/>
      <c r="J3" s="109"/>
    </row>
    <row r="4" spans="1:10" x14ac:dyDescent="0.25">
      <c r="A4" s="109"/>
      <c r="B4" s="109"/>
      <c r="C4" s="110" t="str">
        <f>IF(ISBLANK(cstProtectiveMarking),"",cstProtectiveMarking)</f>
        <v>OFFICIAL</v>
      </c>
      <c r="D4" s="109"/>
      <c r="E4" s="192"/>
      <c r="F4" s="109"/>
      <c r="G4" s="109"/>
      <c r="H4" s="109"/>
      <c r="I4" s="109"/>
      <c r="J4" s="109"/>
    </row>
    <row r="5" spans="1:10" x14ac:dyDescent="0.25">
      <c r="A5" s="109"/>
      <c r="B5" s="109"/>
      <c r="C5" s="113" t="str">
        <f>HYPERLINK("#'Contents'!A1",sysChkWord)</f>
        <v>All Checks OK</v>
      </c>
      <c r="D5" s="109"/>
      <c r="E5" s="192"/>
      <c r="F5" s="109"/>
      <c r="G5" s="109"/>
      <c r="H5" s="109"/>
      <c r="I5" s="109"/>
      <c r="J5" s="109"/>
    </row>
    <row r="6" spans="1:10" ht="12.5" x14ac:dyDescent="0.25">
      <c r="A6" s="109"/>
      <c r="B6" s="114"/>
      <c r="C6" s="251" t="str">
        <f>HYPERLINK("#'Contents'!A1","Click for Contents")</f>
        <v>Click for Contents</v>
      </c>
      <c r="D6" s="251"/>
      <c r="E6" s="193"/>
      <c r="F6" s="113"/>
      <c r="G6" s="113"/>
      <c r="H6" s="113"/>
      <c r="I6" s="113"/>
      <c r="J6" s="113"/>
    </row>
    <row r="7" spans="1:10" x14ac:dyDescent="0.25">
      <c r="A7" s="109"/>
      <c r="B7" s="109"/>
      <c r="C7" s="109"/>
      <c r="D7" s="109"/>
      <c r="E7" s="192"/>
      <c r="F7" s="109"/>
      <c r="G7" s="109"/>
      <c r="H7" s="109"/>
      <c r="I7" s="109"/>
      <c r="J7" s="109"/>
    </row>
    <row r="8" spans="1:10" x14ac:dyDescent="0.25">
      <c r="A8" s="83">
        <f>SUM(A9:A85)</f>
        <v>0</v>
      </c>
      <c r="B8" s="83">
        <f>SUM(B9:B85)</f>
        <v>0</v>
      </c>
      <c r="C8" s="116"/>
      <c r="D8" s="116"/>
      <c r="E8" s="194"/>
      <c r="F8" s="116"/>
      <c r="G8" s="116"/>
      <c r="H8" s="116"/>
      <c r="I8" s="116"/>
      <c r="J8" s="116"/>
    </row>
    <row r="9" spans="1:10" x14ac:dyDescent="0.25">
      <c r="A9" s="31"/>
      <c r="B9" s="31"/>
      <c r="C9" s="31"/>
      <c r="D9" s="31"/>
      <c r="E9" s="195"/>
    </row>
    <row r="10" spans="1:10" x14ac:dyDescent="0.25">
      <c r="A10" s="31"/>
      <c r="B10" s="31"/>
      <c r="C10" s="145" t="s">
        <v>89</v>
      </c>
      <c r="D10" s="145"/>
      <c r="E10" s="196"/>
      <c r="G10" s="196" t="s">
        <v>466</v>
      </c>
      <c r="H10" s="196"/>
      <c r="I10" s="196"/>
    </row>
    <row r="11" spans="1:10" x14ac:dyDescent="0.25">
      <c r="A11" s="31"/>
      <c r="B11" s="31"/>
      <c r="C11" s="145" t="str">
        <f>CHOOSE('Bidder Instructions'!$E$39,'1.1b Lead Financial Input'!D$18,'1.1a Lead Financial Input'!D$18)</f>
        <v>Lead Bidder Name</v>
      </c>
      <c r="D11" s="145" t="s">
        <v>51</v>
      </c>
      <c r="E11" s="196" t="s">
        <v>52</v>
      </c>
      <c r="G11" s="196"/>
      <c r="H11" s="196"/>
      <c r="I11" s="196"/>
    </row>
    <row r="12" spans="1:10" ht="14.5" x14ac:dyDescent="0.35">
      <c r="A12" s="31"/>
      <c r="B12" s="31"/>
      <c r="C12" s="31" t="s">
        <v>0</v>
      </c>
      <c r="D12" s="95"/>
      <c r="E12" s="197"/>
      <c r="G12" s="240" t="s">
        <v>467</v>
      </c>
      <c r="H12" s="235" t="s">
        <v>475</v>
      </c>
      <c r="I12" s="196"/>
    </row>
    <row r="13" spans="1:10" ht="14.5" x14ac:dyDescent="0.35">
      <c r="A13" s="31"/>
      <c r="B13" s="31"/>
      <c r="C13" s="31" t="s">
        <v>46</v>
      </c>
      <c r="D13" s="105"/>
      <c r="E13" s="197"/>
      <c r="G13" s="240" t="s">
        <v>468</v>
      </c>
      <c r="H13" s="283" t="s">
        <v>476</v>
      </c>
      <c r="I13" s="284"/>
    </row>
    <row r="14" spans="1:10" ht="14.5" x14ac:dyDescent="0.35">
      <c r="A14" s="31"/>
      <c r="B14" s="31"/>
      <c r="C14" s="31" t="s">
        <v>47</v>
      </c>
      <c r="D14" s="95"/>
      <c r="E14" s="197"/>
      <c r="G14" s="197"/>
      <c r="H14" s="197"/>
      <c r="I14" s="197"/>
    </row>
    <row r="15" spans="1:10" ht="14.5" x14ac:dyDescent="0.35">
      <c r="A15" s="31"/>
      <c r="B15" s="31"/>
      <c r="C15" s="31" t="s">
        <v>53</v>
      </c>
      <c r="D15" s="95"/>
      <c r="E15" s="198"/>
      <c r="G15" s="241"/>
      <c r="H15" s="197"/>
      <c r="I15" s="197"/>
    </row>
    <row r="16" spans="1:10" ht="14.5" x14ac:dyDescent="0.35">
      <c r="A16" s="31"/>
      <c r="B16" s="31"/>
      <c r="C16" s="31" t="s">
        <v>45</v>
      </c>
      <c r="D16" s="132"/>
      <c r="E16" s="198"/>
      <c r="G16" s="242"/>
      <c r="H16" s="31"/>
      <c r="I16" s="197"/>
    </row>
    <row r="17" spans="1:9" ht="14.5" x14ac:dyDescent="0.35">
      <c r="A17" s="31"/>
      <c r="B17" s="31"/>
      <c r="C17" s="31" t="s">
        <v>54</v>
      </c>
      <c r="D17" s="96"/>
      <c r="E17" s="198"/>
      <c r="G17" s="242"/>
      <c r="H17" s="31"/>
      <c r="I17" s="197"/>
    </row>
    <row r="18" spans="1:9" ht="14.5" x14ac:dyDescent="0.35">
      <c r="A18" s="31"/>
      <c r="B18" s="31"/>
      <c r="C18" s="31" t="s">
        <v>90</v>
      </c>
      <c r="D18" s="31"/>
      <c r="E18" s="195"/>
      <c r="G18" s="242"/>
      <c r="I18" s="197"/>
    </row>
    <row r="19" spans="1:9" ht="14.5" x14ac:dyDescent="0.35">
      <c r="A19" s="31"/>
      <c r="B19" s="31"/>
      <c r="C19" s="32">
        <v>1</v>
      </c>
      <c r="D19" s="95"/>
      <c r="E19" s="198"/>
      <c r="G19" s="31"/>
      <c r="I19" s="197"/>
    </row>
    <row r="20" spans="1:9" ht="14.5" x14ac:dyDescent="0.35">
      <c r="A20" s="31"/>
      <c r="B20" s="31"/>
      <c r="C20" s="32">
        <v>2</v>
      </c>
      <c r="D20" s="95"/>
      <c r="E20" s="198"/>
      <c r="G20" s="213"/>
      <c r="I20" s="197"/>
    </row>
    <row r="21" spans="1:9" ht="14.5" x14ac:dyDescent="0.35">
      <c r="A21" s="31"/>
      <c r="B21" s="31"/>
      <c r="C21" s="32">
        <v>3</v>
      </c>
      <c r="D21" s="95"/>
      <c r="E21" s="198"/>
      <c r="I21" s="197"/>
    </row>
    <row r="22" spans="1:9" ht="14.5" x14ac:dyDescent="0.35">
      <c r="A22" s="31"/>
      <c r="B22" s="31"/>
      <c r="C22" s="32">
        <v>4</v>
      </c>
      <c r="D22" s="95"/>
      <c r="E22" s="198"/>
      <c r="I22" s="197"/>
    </row>
    <row r="23" spans="1:9" ht="14.5" x14ac:dyDescent="0.35">
      <c r="A23" s="31"/>
      <c r="B23" s="31"/>
      <c r="C23" s="32">
        <v>5</v>
      </c>
      <c r="D23" s="95"/>
      <c r="E23" s="198"/>
      <c r="I23" s="197"/>
    </row>
    <row r="24" spans="1:9" ht="14.5" x14ac:dyDescent="0.35">
      <c r="A24" s="31"/>
      <c r="B24" s="31"/>
      <c r="C24" s="31" t="s">
        <v>55</v>
      </c>
      <c r="D24" s="95"/>
      <c r="E24" s="198"/>
      <c r="I24" s="197"/>
    </row>
    <row r="25" spans="1:9" s="27" customFormat="1" ht="14.5" x14ac:dyDescent="0.35">
      <c r="A25" s="31"/>
      <c r="B25" s="31"/>
      <c r="C25" s="31" t="s">
        <v>132</v>
      </c>
      <c r="D25" s="190"/>
      <c r="E25" s="203"/>
      <c r="F25" s="219"/>
      <c r="G25" s="219"/>
      <c r="H25" s="219"/>
      <c r="I25" s="197"/>
    </row>
    <row r="26" spans="1:9" ht="14.5" x14ac:dyDescent="0.35">
      <c r="A26" s="31"/>
      <c r="B26" s="31"/>
      <c r="C26" s="31" t="s">
        <v>56</v>
      </c>
      <c r="D26" s="31"/>
      <c r="E26" s="195"/>
      <c r="I26" s="197"/>
    </row>
    <row r="27" spans="1:9" ht="14.5" x14ac:dyDescent="0.35">
      <c r="A27" s="31"/>
      <c r="B27" s="31"/>
      <c r="C27" s="32">
        <v>1</v>
      </c>
      <c r="D27" s="95"/>
      <c r="E27" s="198"/>
      <c r="I27" s="197"/>
    </row>
    <row r="28" spans="1:9" x14ac:dyDescent="0.25">
      <c r="A28" s="31"/>
      <c r="B28" s="31"/>
      <c r="C28" s="33">
        <v>2</v>
      </c>
      <c r="D28" s="95"/>
      <c r="E28" s="198"/>
      <c r="I28" s="31"/>
    </row>
    <row r="29" spans="1:9" x14ac:dyDescent="0.25">
      <c r="A29" s="31"/>
      <c r="B29" s="31"/>
      <c r="C29" s="33">
        <v>3</v>
      </c>
      <c r="D29" s="95"/>
      <c r="E29" s="198"/>
      <c r="I29" s="31"/>
    </row>
    <row r="30" spans="1:9" x14ac:dyDescent="0.25">
      <c r="A30" s="31"/>
      <c r="B30" s="31"/>
      <c r="C30" s="33">
        <v>4</v>
      </c>
      <c r="D30" s="95"/>
      <c r="E30" s="198"/>
    </row>
    <row r="31" spans="1:9" x14ac:dyDescent="0.25">
      <c r="A31" s="31"/>
      <c r="B31" s="31"/>
      <c r="C31" s="33">
        <v>5</v>
      </c>
      <c r="D31" s="95"/>
      <c r="E31" s="198"/>
    </row>
    <row r="32" spans="1:9" ht="14.5" x14ac:dyDescent="0.35">
      <c r="A32" s="31"/>
      <c r="B32" s="31"/>
      <c r="C32" s="31"/>
      <c r="D32" s="30"/>
      <c r="E32" s="195"/>
    </row>
    <row r="33" spans="1:5" ht="14.5" x14ac:dyDescent="0.35">
      <c r="A33" s="31"/>
      <c r="B33" s="31"/>
      <c r="C33" s="31" t="s">
        <v>133</v>
      </c>
      <c r="D33" s="30"/>
      <c r="E33" s="198"/>
    </row>
    <row r="34" spans="1:5" x14ac:dyDescent="0.25">
      <c r="A34" s="31"/>
      <c r="B34" s="31"/>
      <c r="C34" s="31"/>
      <c r="D34" s="31"/>
      <c r="E34" s="195"/>
    </row>
    <row r="35" spans="1:5" x14ac:dyDescent="0.25">
      <c r="A35" s="31"/>
      <c r="B35" s="31"/>
      <c r="C35" s="145" t="str">
        <f>CHOOSE('Bidder Instructions'!$E$39,'1.1b Lead Financial Input'!Z$18,'1.1a Lead Financial Input'!N$18)</f>
        <v>Immediate Parent Name</v>
      </c>
      <c r="D35" s="145" t="s">
        <v>51</v>
      </c>
      <c r="E35" s="196" t="s">
        <v>52</v>
      </c>
    </row>
    <row r="36" spans="1:5" ht="14.5" x14ac:dyDescent="0.35">
      <c r="A36" s="31"/>
      <c r="B36" s="31"/>
      <c r="C36" s="31" t="s">
        <v>0</v>
      </c>
      <c r="D36" s="95"/>
      <c r="E36" s="197"/>
    </row>
    <row r="37" spans="1:5" ht="14.5" x14ac:dyDescent="0.35">
      <c r="A37" s="31"/>
      <c r="B37" s="31"/>
      <c r="C37" s="31" t="s">
        <v>46</v>
      </c>
      <c r="D37" s="105"/>
      <c r="E37" s="197"/>
    </row>
    <row r="38" spans="1:5" ht="14.5" x14ac:dyDescent="0.35">
      <c r="A38" s="31"/>
      <c r="B38" s="31"/>
      <c r="C38" s="31" t="s">
        <v>47</v>
      </c>
      <c r="D38" s="95"/>
      <c r="E38" s="197"/>
    </row>
    <row r="39" spans="1:5" x14ac:dyDescent="0.25">
      <c r="A39" s="31"/>
      <c r="B39" s="31"/>
      <c r="C39" s="31" t="s">
        <v>53</v>
      </c>
      <c r="D39" s="95"/>
      <c r="E39" s="198"/>
    </row>
    <row r="40" spans="1:5" x14ac:dyDescent="0.25">
      <c r="A40" s="31"/>
      <c r="B40" s="31"/>
      <c r="C40" s="31" t="s">
        <v>45</v>
      </c>
      <c r="D40" s="132"/>
      <c r="E40" s="198"/>
    </row>
    <row r="41" spans="1:5" x14ac:dyDescent="0.25">
      <c r="A41" s="31"/>
      <c r="B41" s="31"/>
      <c r="C41" s="31" t="s">
        <v>54</v>
      </c>
      <c r="D41" s="96"/>
      <c r="E41" s="198"/>
    </row>
    <row r="42" spans="1:5" x14ac:dyDescent="0.25">
      <c r="A42" s="31"/>
      <c r="B42" s="31"/>
      <c r="C42" s="31" t="s">
        <v>90</v>
      </c>
      <c r="D42" s="31"/>
      <c r="E42" s="195"/>
    </row>
    <row r="43" spans="1:5" x14ac:dyDescent="0.25">
      <c r="A43" s="31"/>
      <c r="B43" s="31"/>
      <c r="C43" s="32">
        <v>1</v>
      </c>
      <c r="D43" s="95"/>
      <c r="E43" s="198"/>
    </row>
    <row r="44" spans="1:5" x14ac:dyDescent="0.25">
      <c r="A44" s="31"/>
      <c r="B44" s="31"/>
      <c r="C44" s="32">
        <v>2</v>
      </c>
      <c r="D44" s="95"/>
      <c r="E44" s="198"/>
    </row>
    <row r="45" spans="1:5" x14ac:dyDescent="0.25">
      <c r="A45" s="31"/>
      <c r="B45" s="31"/>
      <c r="C45" s="32">
        <v>3</v>
      </c>
      <c r="D45" s="95"/>
      <c r="E45" s="198"/>
    </row>
    <row r="46" spans="1:5" x14ac:dyDescent="0.25">
      <c r="A46" s="31"/>
      <c r="B46" s="31"/>
      <c r="C46" s="32">
        <v>4</v>
      </c>
      <c r="D46" s="95"/>
      <c r="E46" s="198"/>
    </row>
    <row r="47" spans="1:5" x14ac:dyDescent="0.25">
      <c r="A47" s="31"/>
      <c r="B47" s="31"/>
      <c r="C47" s="32">
        <v>5</v>
      </c>
      <c r="D47" s="95"/>
      <c r="E47" s="198"/>
    </row>
    <row r="48" spans="1:5" x14ac:dyDescent="0.25">
      <c r="A48" s="31"/>
      <c r="B48" s="31"/>
      <c r="C48" s="31" t="s">
        <v>55</v>
      </c>
      <c r="D48" s="95"/>
      <c r="E48" s="198"/>
    </row>
    <row r="49" spans="1:5" x14ac:dyDescent="0.25">
      <c r="A49" s="31"/>
      <c r="B49" s="31"/>
      <c r="C49" s="31" t="s">
        <v>132</v>
      </c>
      <c r="D49" s="95"/>
      <c r="E49" s="198"/>
    </row>
    <row r="50" spans="1:5" x14ac:dyDescent="0.25">
      <c r="A50" s="31"/>
      <c r="B50" s="31"/>
      <c r="C50" s="31" t="s">
        <v>56</v>
      </c>
      <c r="D50" s="31"/>
      <c r="E50" s="195"/>
    </row>
    <row r="51" spans="1:5" x14ac:dyDescent="0.25">
      <c r="A51" s="31"/>
      <c r="B51" s="31"/>
      <c r="C51" s="32">
        <v>1</v>
      </c>
      <c r="D51" s="95"/>
      <c r="E51" s="198"/>
    </row>
    <row r="52" spans="1:5" x14ac:dyDescent="0.25">
      <c r="A52" s="31"/>
      <c r="B52" s="31"/>
      <c r="C52" s="33">
        <v>2</v>
      </c>
      <c r="D52" s="95"/>
      <c r="E52" s="198"/>
    </row>
    <row r="53" spans="1:5" x14ac:dyDescent="0.25">
      <c r="A53" s="31"/>
      <c r="B53" s="31"/>
      <c r="C53" s="33">
        <v>3</v>
      </c>
      <c r="D53" s="95"/>
      <c r="E53" s="198"/>
    </row>
    <row r="54" spans="1:5" x14ac:dyDescent="0.25">
      <c r="A54" s="31"/>
      <c r="B54" s="31"/>
      <c r="C54" s="33">
        <v>4</v>
      </c>
      <c r="D54" s="95"/>
      <c r="E54" s="198"/>
    </row>
    <row r="55" spans="1:5" x14ac:dyDescent="0.25">
      <c r="A55" s="31"/>
      <c r="B55" s="31"/>
      <c r="C55" s="33">
        <v>5</v>
      </c>
      <c r="D55" s="95"/>
      <c r="E55" s="198"/>
    </row>
    <row r="56" spans="1:5" x14ac:dyDescent="0.25">
      <c r="A56" s="31"/>
      <c r="B56" s="31"/>
      <c r="C56" s="31"/>
      <c r="D56" s="31"/>
      <c r="E56" s="195"/>
    </row>
    <row r="57" spans="1:5" ht="14.5" x14ac:dyDescent="0.35">
      <c r="A57" s="31"/>
      <c r="B57" s="31"/>
      <c r="C57" s="31" t="s">
        <v>133</v>
      </c>
      <c r="D57" s="30"/>
      <c r="E57" s="198"/>
    </row>
    <row r="58" spans="1:5" x14ac:dyDescent="0.25">
      <c r="A58" s="31"/>
      <c r="B58" s="31"/>
      <c r="C58" s="31"/>
      <c r="D58" s="31"/>
      <c r="E58" s="195"/>
    </row>
    <row r="59" spans="1:5" x14ac:dyDescent="0.25">
      <c r="A59" s="31"/>
      <c r="B59" s="31"/>
      <c r="C59" s="145" t="str">
        <f>CHOOSE('Bidder Instructions'!$E$39,'1.1b Lead Financial Input'!AP$18,'1.1a Lead Financial Input'!X$18)</f>
        <v>Ultimate Parent Name</v>
      </c>
      <c r="D59" s="145" t="s">
        <v>51</v>
      </c>
      <c r="E59" s="196" t="s">
        <v>52</v>
      </c>
    </row>
    <row r="60" spans="1:5" ht="14.5" x14ac:dyDescent="0.35">
      <c r="A60" s="31"/>
      <c r="B60" s="31"/>
      <c r="C60" s="31" t="s">
        <v>0</v>
      </c>
      <c r="D60" s="95"/>
      <c r="E60" s="197"/>
    </row>
    <row r="61" spans="1:5" ht="14.5" x14ac:dyDescent="0.35">
      <c r="A61" s="31"/>
      <c r="B61" s="31"/>
      <c r="C61" s="31" t="s">
        <v>46</v>
      </c>
      <c r="D61" s="105"/>
      <c r="E61" s="197"/>
    </row>
    <row r="62" spans="1:5" ht="14.5" x14ac:dyDescent="0.35">
      <c r="A62" s="31"/>
      <c r="B62" s="31"/>
      <c r="C62" s="31" t="s">
        <v>47</v>
      </c>
      <c r="D62" s="95"/>
      <c r="E62" s="197"/>
    </row>
    <row r="63" spans="1:5" x14ac:dyDescent="0.25">
      <c r="A63" s="31"/>
      <c r="B63" s="31"/>
      <c r="C63" s="31" t="s">
        <v>53</v>
      </c>
      <c r="D63" s="95"/>
      <c r="E63" s="198"/>
    </row>
    <row r="64" spans="1:5" x14ac:dyDescent="0.25">
      <c r="A64" s="31"/>
      <c r="B64" s="31"/>
      <c r="C64" s="31" t="s">
        <v>45</v>
      </c>
      <c r="D64" s="132"/>
      <c r="E64" s="198"/>
    </row>
    <row r="65" spans="1:8" x14ac:dyDescent="0.25">
      <c r="A65" s="31"/>
      <c r="B65" s="31"/>
      <c r="C65" s="31" t="s">
        <v>54</v>
      </c>
      <c r="D65" s="96"/>
      <c r="E65" s="198"/>
    </row>
    <row r="66" spans="1:8" x14ac:dyDescent="0.25">
      <c r="A66" s="31"/>
      <c r="B66" s="31"/>
      <c r="C66" s="31" t="s">
        <v>90</v>
      </c>
      <c r="D66" s="31"/>
      <c r="E66" s="195"/>
    </row>
    <row r="67" spans="1:8" x14ac:dyDescent="0.25">
      <c r="A67" s="31"/>
      <c r="B67" s="31"/>
      <c r="C67" s="32">
        <v>1</v>
      </c>
      <c r="D67" s="95"/>
      <c r="E67" s="198"/>
    </row>
    <row r="68" spans="1:8" x14ac:dyDescent="0.25">
      <c r="A68" s="31"/>
      <c r="B68" s="31"/>
      <c r="C68" s="32">
        <v>2</v>
      </c>
      <c r="D68" s="95"/>
      <c r="E68" s="198"/>
    </row>
    <row r="69" spans="1:8" x14ac:dyDescent="0.25">
      <c r="A69" s="31"/>
      <c r="B69" s="31"/>
      <c r="C69" s="32">
        <v>3</v>
      </c>
      <c r="D69" s="95"/>
      <c r="E69" s="198"/>
    </row>
    <row r="70" spans="1:8" x14ac:dyDescent="0.25">
      <c r="A70" s="31"/>
      <c r="B70" s="31"/>
      <c r="C70" s="32">
        <v>4</v>
      </c>
      <c r="D70" s="95"/>
      <c r="E70" s="198"/>
    </row>
    <row r="71" spans="1:8" x14ac:dyDescent="0.25">
      <c r="A71" s="31"/>
      <c r="B71" s="31"/>
      <c r="C71" s="32">
        <v>5</v>
      </c>
      <c r="D71" s="95"/>
      <c r="E71" s="198"/>
    </row>
    <row r="72" spans="1:8" x14ac:dyDescent="0.25">
      <c r="A72" s="31"/>
      <c r="B72" s="31"/>
      <c r="C72" s="31" t="s">
        <v>55</v>
      </c>
      <c r="D72" s="95"/>
      <c r="E72" s="198"/>
    </row>
    <row r="73" spans="1:8" ht="15.5" x14ac:dyDescent="0.35">
      <c r="A73" s="31"/>
      <c r="B73" s="31"/>
      <c r="C73" s="31" t="s">
        <v>132</v>
      </c>
      <c r="D73" s="95"/>
      <c r="E73" s="198"/>
      <c r="H73" s="117"/>
    </row>
    <row r="74" spans="1:8" x14ac:dyDescent="0.25">
      <c r="A74" s="31"/>
      <c r="B74" s="31"/>
      <c r="C74" s="31" t="s">
        <v>56</v>
      </c>
      <c r="D74" s="31"/>
      <c r="E74" s="195"/>
    </row>
    <row r="75" spans="1:8" x14ac:dyDescent="0.25">
      <c r="A75" s="31"/>
      <c r="B75" s="31"/>
      <c r="C75" s="32">
        <v>1</v>
      </c>
      <c r="D75" s="95"/>
      <c r="E75" s="198"/>
    </row>
    <row r="76" spans="1:8" ht="15.5" x14ac:dyDescent="0.35">
      <c r="A76" s="31"/>
      <c r="B76" s="31"/>
      <c r="C76" s="33">
        <v>2</v>
      </c>
      <c r="D76" s="95"/>
      <c r="E76" s="198"/>
      <c r="G76" s="117"/>
    </row>
    <row r="77" spans="1:8" x14ac:dyDescent="0.25">
      <c r="A77" s="31"/>
      <c r="B77" s="31"/>
      <c r="C77" s="33">
        <v>3</v>
      </c>
      <c r="D77" s="95"/>
      <c r="E77" s="198"/>
    </row>
    <row r="78" spans="1:8" x14ac:dyDescent="0.25">
      <c r="A78" s="31"/>
      <c r="B78" s="31"/>
      <c r="C78" s="33">
        <v>4</v>
      </c>
      <c r="D78" s="95"/>
      <c r="E78" s="198"/>
    </row>
    <row r="79" spans="1:8" x14ac:dyDescent="0.25">
      <c r="A79" s="31"/>
      <c r="B79" s="31"/>
      <c r="C79" s="33">
        <v>5</v>
      </c>
      <c r="D79" s="95"/>
      <c r="E79" s="198"/>
    </row>
    <row r="80" spans="1:8" x14ac:dyDescent="0.25">
      <c r="A80" s="31"/>
      <c r="B80" s="31"/>
      <c r="C80" s="31"/>
      <c r="D80" s="31"/>
      <c r="E80" s="195"/>
    </row>
    <row r="81" spans="1:10" ht="14.5" x14ac:dyDescent="0.35">
      <c r="A81" s="31"/>
      <c r="B81" s="31"/>
      <c r="C81" s="31" t="s">
        <v>133</v>
      </c>
      <c r="D81" s="30"/>
      <c r="E81" s="198"/>
    </row>
    <row r="82" spans="1:10" x14ac:dyDescent="0.25">
      <c r="A82" s="31"/>
      <c r="B82" s="31"/>
      <c r="C82" s="31"/>
      <c r="D82" s="31"/>
      <c r="E82" s="195"/>
    </row>
    <row r="83" spans="1:10" x14ac:dyDescent="0.25">
      <c r="A83" s="31"/>
      <c r="B83" s="31"/>
      <c r="C83" s="31"/>
      <c r="D83" s="31"/>
      <c r="E83" s="195"/>
    </row>
    <row r="84" spans="1:10" x14ac:dyDescent="0.25">
      <c r="A84" s="31"/>
      <c r="B84" s="31"/>
      <c r="C84" s="31"/>
      <c r="D84" s="31"/>
      <c r="E84" s="195"/>
    </row>
    <row r="85" spans="1:10" ht="15.5" x14ac:dyDescent="0.35">
      <c r="A85" s="117" t="s">
        <v>154</v>
      </c>
      <c r="B85" s="117"/>
      <c r="C85" s="117"/>
      <c r="D85" s="117"/>
      <c r="E85" s="199"/>
      <c r="F85" s="117"/>
      <c r="I85" s="117"/>
      <c r="J85" s="117"/>
    </row>
  </sheetData>
  <protectedRanges>
    <protectedRange sqref="D12:D17 D36:D41 D60:D65 E15:E17 D43:E49 D27:E31 E39:E41 D51:E55 E63:E65 D75:E79 E33 E57 E81 D67:E73 D19:E25 F16 J16" name="Ancillary Inputs"/>
    <protectedRange sqref="H13:I13 H12"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35"/>
  <sheetViews>
    <sheetView showGridLines="0" zoomScale="55" zoomScaleNormal="55" workbookViewId="0">
      <pane ySplit="8" topLeftCell="A26" activePane="bottomLeft" state="frozen"/>
      <selection activeCell="A9" sqref="A9"/>
      <selection pane="bottomLeft" activeCell="E20" sqref="E20"/>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RM6361 Multifunctional Devices (MFD's)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1" t="str">
        <f>HYPERLINK("#'Contents'!A1","Click for Contents")</f>
        <v>Click for Contents</v>
      </c>
      <c r="D6" s="251"/>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8" t="s">
        <v>1</v>
      </c>
      <c r="D10" s="288"/>
      <c r="E10" s="288"/>
      <c r="F10" s="288"/>
      <c r="G10" s="289"/>
      <c r="H10" s="285" t="str">
        <f>CHOOSE('Bidder Instructions'!$E$39,'1.1b Lead Financial Input'!D$18,'1.1a Lead Financial Input'!D$18)</f>
        <v>Lead Bidder Name</v>
      </c>
      <c r="I10" s="286"/>
      <c r="J10" s="286"/>
      <c r="K10" s="286"/>
      <c r="L10" s="286"/>
      <c r="M10" s="286"/>
      <c r="N10" s="286"/>
      <c r="O10" s="286"/>
      <c r="P10" s="286"/>
      <c r="Q10" s="286"/>
      <c r="R10" s="287"/>
    </row>
    <row r="11" spans="1:19" ht="15.5" x14ac:dyDescent="0.35">
      <c r="A11" s="3"/>
      <c r="B11" s="3"/>
      <c r="C11" s="288" t="s">
        <v>0</v>
      </c>
      <c r="D11" s="288"/>
      <c r="E11" s="288"/>
      <c r="F11" s="288"/>
      <c r="G11" s="289"/>
      <c r="H11" s="285">
        <f>'2.1 Lead Ancillary Input '!D12</f>
        <v>0</v>
      </c>
      <c r="I11" s="286"/>
      <c r="J11" s="286"/>
      <c r="K11" s="286"/>
      <c r="L11" s="286"/>
      <c r="M11" s="286"/>
      <c r="N11" s="286"/>
      <c r="O11" s="286"/>
      <c r="P11" s="286"/>
      <c r="Q11" s="286"/>
      <c r="R11" s="287"/>
    </row>
    <row r="12" spans="1:19" ht="15.5" x14ac:dyDescent="0.35">
      <c r="A12" s="3"/>
      <c r="B12" s="3"/>
      <c r="C12" s="288" t="s">
        <v>46</v>
      </c>
      <c r="D12" s="288"/>
      <c r="E12" s="288"/>
      <c r="F12" s="288"/>
      <c r="G12" s="289"/>
      <c r="H12" s="285">
        <f>'2.1 Lead Ancillary Input '!D13</f>
        <v>0</v>
      </c>
      <c r="I12" s="286"/>
      <c r="J12" s="286"/>
      <c r="K12" s="286"/>
      <c r="L12" s="286"/>
      <c r="M12" s="286"/>
      <c r="N12" s="286"/>
      <c r="O12" s="286"/>
      <c r="P12" s="286"/>
      <c r="Q12" s="286"/>
      <c r="R12" s="287"/>
    </row>
    <row r="13" spans="1:19" ht="15.5" x14ac:dyDescent="0.35">
      <c r="A13" s="3"/>
      <c r="B13" s="3"/>
      <c r="C13" s="288" t="s">
        <v>47</v>
      </c>
      <c r="D13" s="288"/>
      <c r="E13" s="288"/>
      <c r="F13" s="288"/>
      <c r="G13" s="289"/>
      <c r="H13" s="285">
        <f>'2.1 Lead Ancillary Input '!D14</f>
        <v>0</v>
      </c>
      <c r="I13" s="286"/>
      <c r="J13" s="286"/>
      <c r="K13" s="286"/>
      <c r="L13" s="286"/>
      <c r="M13" s="286"/>
      <c r="N13" s="286"/>
      <c r="O13" s="286"/>
      <c r="P13" s="286"/>
      <c r="Q13" s="286"/>
      <c r="R13" s="287"/>
    </row>
    <row r="14" spans="1:19" ht="15.5" x14ac:dyDescent="0.35">
      <c r="A14" s="3"/>
      <c r="B14" s="3"/>
      <c r="C14" s="288" t="s">
        <v>64</v>
      </c>
      <c r="D14" s="288"/>
      <c r="E14" s="288"/>
      <c r="F14" s="288"/>
      <c r="G14" s="289"/>
      <c r="H14" s="300" t="str">
        <f>CHOOSE('Bidder Instructions'!$E$39,'1.1b Lead Financial Input'!M$21,'1.1a Lead Financial Input'!G$21)</f>
        <v>31/XX/20XX</v>
      </c>
      <c r="I14" s="301"/>
      <c r="J14" s="301"/>
      <c r="K14" s="301"/>
      <c r="L14" s="301"/>
      <c r="M14" s="301"/>
      <c r="N14" s="301"/>
      <c r="O14" s="301"/>
      <c r="P14" s="301"/>
      <c r="Q14" s="301"/>
      <c r="R14" s="302"/>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90" t="s">
        <v>3</v>
      </c>
      <c r="D18" s="291"/>
      <c r="E18" s="7" t="s">
        <v>58</v>
      </c>
      <c r="F18" s="7"/>
      <c r="G18" s="7" t="s">
        <v>57</v>
      </c>
      <c r="H18" s="155" t="s">
        <v>59</v>
      </c>
      <c r="I18" s="155"/>
      <c r="J18" s="155" t="s">
        <v>60</v>
      </c>
      <c r="K18" s="155" t="s">
        <v>61</v>
      </c>
      <c r="L18" s="155"/>
      <c r="M18" s="155" t="s">
        <v>62</v>
      </c>
      <c r="N18" s="294" t="s">
        <v>399</v>
      </c>
      <c r="O18" s="295"/>
      <c r="P18" s="295"/>
      <c r="Q18" s="295"/>
      <c r="R18" s="296"/>
    </row>
    <row r="19" spans="1:18" ht="141" customHeight="1" x14ac:dyDescent="0.35">
      <c r="A19" s="3"/>
      <c r="B19" s="3"/>
      <c r="C19" s="165">
        <v>1</v>
      </c>
      <c r="D19" s="165" t="s">
        <v>163</v>
      </c>
      <c r="E19" s="248" t="s">
        <v>48</v>
      </c>
      <c r="F19" s="248" t="s">
        <v>48</v>
      </c>
      <c r="G19" s="248" t="s">
        <v>48</v>
      </c>
      <c r="H19" s="249" t="s">
        <v>48</v>
      </c>
      <c r="I19" s="249" t="s">
        <v>48</v>
      </c>
      <c r="J19" s="249" t="s">
        <v>48</v>
      </c>
      <c r="K19" s="9"/>
      <c r="L19" s="9"/>
      <c r="M19" s="9"/>
      <c r="N19" s="297"/>
      <c r="O19" s="298"/>
      <c r="P19" s="298"/>
      <c r="Q19" s="298"/>
      <c r="R19" s="299"/>
    </row>
    <row r="20" spans="1:18" ht="141" customHeight="1" x14ac:dyDescent="0.3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92"/>
      <c r="O20" s="293"/>
      <c r="P20" s="293"/>
      <c r="Q20" s="293"/>
      <c r="R20" s="284"/>
    </row>
    <row r="21" spans="1:18" ht="141" customHeight="1" x14ac:dyDescent="0.35">
      <c r="A21" s="3"/>
      <c r="B21" s="3"/>
      <c r="C21" s="165" t="s">
        <v>68</v>
      </c>
      <c r="D21" s="165" t="s">
        <v>249</v>
      </c>
      <c r="E21" s="250" t="s">
        <v>48</v>
      </c>
      <c r="F21" s="250" t="s">
        <v>48</v>
      </c>
      <c r="G21" s="250" t="s">
        <v>48</v>
      </c>
      <c r="H21" s="249" t="s">
        <v>48</v>
      </c>
      <c r="I21" s="249" t="s">
        <v>48</v>
      </c>
      <c r="J21" s="249" t="s">
        <v>48</v>
      </c>
      <c r="K21" s="9"/>
      <c r="L21" s="9"/>
      <c r="M21" s="9"/>
      <c r="N21" s="292"/>
      <c r="O21" s="293"/>
      <c r="P21" s="293"/>
      <c r="Q21" s="293"/>
      <c r="R21" s="284"/>
    </row>
    <row r="22" spans="1:18" ht="141" customHeight="1" x14ac:dyDescent="0.35">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92"/>
      <c r="O22" s="293"/>
      <c r="P22" s="293"/>
      <c r="Q22" s="293"/>
      <c r="R22" s="284"/>
    </row>
    <row r="23" spans="1:18" ht="141" customHeight="1" x14ac:dyDescent="0.3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303"/>
      <c r="O23" s="304"/>
      <c r="P23" s="304"/>
      <c r="Q23" s="304"/>
      <c r="R23" s="305"/>
    </row>
    <row r="24" spans="1:18" ht="141" customHeight="1" x14ac:dyDescent="0.3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303"/>
      <c r="O24" s="304"/>
      <c r="P24" s="304"/>
      <c r="Q24" s="304"/>
      <c r="R24" s="305"/>
    </row>
    <row r="25" spans="1:18" ht="141" customHeight="1" x14ac:dyDescent="0.3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303"/>
      <c r="O25" s="304"/>
      <c r="P25" s="304"/>
      <c r="Q25" s="304"/>
      <c r="R25" s="305"/>
    </row>
    <row r="26" spans="1:18" ht="141" customHeight="1" x14ac:dyDescent="0.3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92"/>
      <c r="O26" s="293"/>
      <c r="P26" s="293"/>
      <c r="Q26" s="293"/>
      <c r="R26" s="284"/>
    </row>
    <row r="27" spans="1:18" ht="141" customHeight="1" x14ac:dyDescent="0.3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92"/>
      <c r="O27" s="293"/>
      <c r="P27" s="293"/>
      <c r="Q27" s="293"/>
      <c r="R27" s="28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Lead Supplier Inputs"/>
  </protectedRanges>
  <mergeCells count="2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 ref="C6:D6"/>
    <mergeCell ref="H10:R10"/>
    <mergeCell ref="H11:R11"/>
    <mergeCell ref="H12:R12"/>
    <mergeCell ref="C10:G10"/>
    <mergeCell ref="C11:G11"/>
    <mergeCell ref="C12:G12"/>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S35"/>
  <sheetViews>
    <sheetView showGridLines="0" zoomScale="55" zoomScaleNormal="55" workbookViewId="0">
      <pane ySplit="8" topLeftCell="A17" activePane="bottomLeft" state="frozen"/>
      <selection activeCell="A9" sqref="A9"/>
      <selection pane="bottomLeft" activeCell="E19" sqref="E19"/>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RM6361 Multifunctional Devices (MFD's)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1" t="str">
        <f>HYPERLINK("#'Contents'!A1","Click for Contents")</f>
        <v>Click for Contents</v>
      </c>
      <c r="D6" s="251"/>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3" t="s">
        <v>100</v>
      </c>
      <c r="E9" s="80"/>
      <c r="F9" s="80"/>
      <c r="G9" s="80"/>
      <c r="H9" s="80"/>
      <c r="I9" s="80"/>
      <c r="J9" s="80"/>
      <c r="K9" s="80"/>
      <c r="L9" s="80"/>
      <c r="M9" s="80"/>
      <c r="N9" s="80"/>
      <c r="O9" s="80"/>
      <c r="P9" s="80"/>
      <c r="Q9" s="80"/>
      <c r="R9" s="80"/>
    </row>
    <row r="10" spans="1:19" ht="15.5" x14ac:dyDescent="0.35">
      <c r="A10" s="3"/>
      <c r="B10" s="3"/>
      <c r="C10" s="288" t="s">
        <v>1</v>
      </c>
      <c r="D10" s="288"/>
      <c r="E10" s="288"/>
      <c r="F10" s="288"/>
      <c r="G10" s="289"/>
      <c r="H10" s="306" t="str">
        <f>CHOOSE('Bidder Instructions'!$E$39,'1.1b Lead Financial Input'!Z$18,'1.1a Lead Financial Input'!N$18)</f>
        <v>Immediate Parent Name</v>
      </c>
      <c r="I10" s="306"/>
      <c r="J10" s="306"/>
      <c r="K10" s="306"/>
      <c r="L10" s="306"/>
      <c r="M10" s="306"/>
      <c r="N10" s="306"/>
      <c r="O10" s="306"/>
      <c r="P10" s="306"/>
      <c r="Q10" s="306"/>
      <c r="R10" s="306"/>
    </row>
    <row r="11" spans="1:19" ht="15.5" x14ac:dyDescent="0.35">
      <c r="A11" s="3"/>
      <c r="B11" s="3"/>
      <c r="C11" s="288" t="s">
        <v>0</v>
      </c>
      <c r="D11" s="288"/>
      <c r="E11" s="288"/>
      <c r="F11" s="288"/>
      <c r="G11" s="289"/>
      <c r="H11" s="306">
        <f>'2.1 Lead Ancillary Input '!D36</f>
        <v>0</v>
      </c>
      <c r="I11" s="306"/>
      <c r="J11" s="306"/>
      <c r="K11" s="306"/>
      <c r="L11" s="306"/>
      <c r="M11" s="306"/>
      <c r="N11" s="306"/>
      <c r="O11" s="306"/>
      <c r="P11" s="306"/>
      <c r="Q11" s="306"/>
      <c r="R11" s="306"/>
    </row>
    <row r="12" spans="1:19" ht="15.5" x14ac:dyDescent="0.35">
      <c r="A12" s="3"/>
      <c r="B12" s="3"/>
      <c r="C12" s="288" t="s">
        <v>46</v>
      </c>
      <c r="D12" s="288"/>
      <c r="E12" s="288"/>
      <c r="F12" s="288"/>
      <c r="G12" s="289"/>
      <c r="H12" s="306">
        <f>'2.1 Lead Ancillary Input '!D37</f>
        <v>0</v>
      </c>
      <c r="I12" s="306"/>
      <c r="J12" s="306"/>
      <c r="K12" s="306"/>
      <c r="L12" s="306"/>
      <c r="M12" s="306"/>
      <c r="N12" s="306"/>
      <c r="O12" s="306"/>
      <c r="P12" s="306"/>
      <c r="Q12" s="306"/>
      <c r="R12" s="306"/>
    </row>
    <row r="13" spans="1:19" ht="15.5" x14ac:dyDescent="0.35">
      <c r="A13" s="3"/>
      <c r="B13" s="3"/>
      <c r="C13" s="288" t="s">
        <v>47</v>
      </c>
      <c r="D13" s="288"/>
      <c r="E13" s="288"/>
      <c r="F13" s="288"/>
      <c r="G13" s="289"/>
      <c r="H13" s="306">
        <f>'2.1 Lead Ancillary Input '!D38</f>
        <v>0</v>
      </c>
      <c r="I13" s="306"/>
      <c r="J13" s="306"/>
      <c r="K13" s="306"/>
      <c r="L13" s="306"/>
      <c r="M13" s="306"/>
      <c r="N13" s="306"/>
      <c r="O13" s="306"/>
      <c r="P13" s="306"/>
      <c r="Q13" s="306"/>
      <c r="R13" s="306"/>
    </row>
    <row r="14" spans="1:19" ht="15.5" x14ac:dyDescent="0.35">
      <c r="A14" s="3"/>
      <c r="B14" s="3"/>
      <c r="C14" s="288" t="s">
        <v>64</v>
      </c>
      <c r="D14" s="288"/>
      <c r="E14" s="288"/>
      <c r="F14" s="288"/>
      <c r="G14" s="289"/>
      <c r="H14" s="309" t="str">
        <f>CHOOSE('Bidder Instructions'!$E$39,'1.1b Lead Financial Input'!AC$21,'1.1a Lead Financial Input'!Q$21)</f>
        <v>31/XX/20XX</v>
      </c>
      <c r="I14" s="309"/>
      <c r="J14" s="309"/>
      <c r="K14" s="309"/>
      <c r="L14" s="309"/>
      <c r="M14" s="309"/>
      <c r="N14" s="309"/>
      <c r="O14" s="309"/>
      <c r="P14" s="309"/>
      <c r="Q14" s="309"/>
      <c r="R14" s="309"/>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90" t="s">
        <v>3</v>
      </c>
      <c r="D18" s="291"/>
      <c r="E18" s="7" t="s">
        <v>58</v>
      </c>
      <c r="F18" s="7"/>
      <c r="G18" s="7" t="s">
        <v>57</v>
      </c>
      <c r="H18" s="155" t="s">
        <v>59</v>
      </c>
      <c r="I18" s="155"/>
      <c r="J18" s="155" t="s">
        <v>60</v>
      </c>
      <c r="K18" s="155" t="s">
        <v>61</v>
      </c>
      <c r="L18" s="155"/>
      <c r="M18" s="155" t="s">
        <v>62</v>
      </c>
      <c r="N18" s="307" t="s">
        <v>399</v>
      </c>
      <c r="O18" s="307"/>
      <c r="P18" s="307"/>
      <c r="Q18" s="307"/>
      <c r="R18" s="307"/>
    </row>
    <row r="19" spans="1:18" ht="141" customHeight="1" x14ac:dyDescent="0.35">
      <c r="A19" s="3"/>
      <c r="B19" s="3"/>
      <c r="C19" s="165">
        <v>1</v>
      </c>
      <c r="D19" s="165" t="s">
        <v>163</v>
      </c>
      <c r="E19" s="248" t="s">
        <v>48</v>
      </c>
      <c r="F19" s="248" t="s">
        <v>48</v>
      </c>
      <c r="G19" s="248" t="s">
        <v>48</v>
      </c>
      <c r="H19" s="249" t="s">
        <v>48</v>
      </c>
      <c r="I19" s="249" t="s">
        <v>48</v>
      </c>
      <c r="J19" s="249" t="s">
        <v>48</v>
      </c>
      <c r="K19" s="9"/>
      <c r="L19" s="9"/>
      <c r="M19" s="9"/>
      <c r="N19" s="308"/>
      <c r="O19" s="308"/>
      <c r="P19" s="308"/>
      <c r="Q19" s="308"/>
      <c r="R19" s="308"/>
    </row>
    <row r="20" spans="1:18" ht="141" customHeight="1" x14ac:dyDescent="0.3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308"/>
      <c r="O20" s="308"/>
      <c r="P20" s="308"/>
      <c r="Q20" s="308"/>
      <c r="R20" s="308"/>
    </row>
    <row r="21" spans="1:18" ht="141" customHeight="1" x14ac:dyDescent="0.35">
      <c r="A21" s="3"/>
      <c r="B21" s="3"/>
      <c r="C21" s="165" t="s">
        <v>68</v>
      </c>
      <c r="D21" s="165" t="s">
        <v>249</v>
      </c>
      <c r="E21" s="250" t="s">
        <v>48</v>
      </c>
      <c r="F21" s="250" t="s">
        <v>48</v>
      </c>
      <c r="G21" s="250" t="s">
        <v>48</v>
      </c>
      <c r="H21" s="249" t="s">
        <v>48</v>
      </c>
      <c r="I21" s="249" t="s">
        <v>48</v>
      </c>
      <c r="J21" s="249" t="s">
        <v>48</v>
      </c>
      <c r="K21" s="9"/>
      <c r="L21" s="9"/>
      <c r="M21" s="9"/>
      <c r="N21" s="308"/>
      <c r="O21" s="308"/>
      <c r="P21" s="308"/>
      <c r="Q21" s="308"/>
      <c r="R21" s="308"/>
    </row>
    <row r="22" spans="1:18" ht="141" customHeight="1" x14ac:dyDescent="0.3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308"/>
      <c r="O22" s="308"/>
      <c r="P22" s="308"/>
      <c r="Q22" s="308"/>
      <c r="R22" s="308"/>
    </row>
    <row r="23" spans="1:18" ht="141" customHeight="1" x14ac:dyDescent="0.3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304"/>
      <c r="O23" s="304"/>
      <c r="P23" s="304"/>
      <c r="Q23" s="304"/>
      <c r="R23" s="305"/>
    </row>
    <row r="24" spans="1:18" ht="141" customHeight="1" x14ac:dyDescent="0.3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304"/>
      <c r="O24" s="304"/>
      <c r="P24" s="304"/>
      <c r="Q24" s="304"/>
      <c r="R24" s="305"/>
    </row>
    <row r="25" spans="1:18" ht="141" customHeight="1" x14ac:dyDescent="0.3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304"/>
      <c r="O25" s="304"/>
      <c r="P25" s="304"/>
      <c r="Q25" s="304"/>
      <c r="R25" s="305"/>
    </row>
    <row r="26" spans="1:18" ht="141" customHeight="1" x14ac:dyDescent="0.3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308"/>
      <c r="O26" s="308"/>
      <c r="P26" s="308"/>
      <c r="Q26" s="308"/>
      <c r="R26" s="308"/>
    </row>
    <row r="27" spans="1:18" ht="141" customHeight="1" x14ac:dyDescent="0.3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308"/>
      <c r="O27" s="308"/>
      <c r="P27" s="308"/>
      <c r="Q27" s="308"/>
      <c r="R27" s="308"/>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Immediate Parent Assessment"/>
  </protectedRanges>
  <mergeCells count="2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 ref="C6:D6"/>
    <mergeCell ref="H10:R10"/>
    <mergeCell ref="H11:R11"/>
    <mergeCell ref="H12:R12"/>
    <mergeCell ref="C10:G10"/>
    <mergeCell ref="C11:G11"/>
    <mergeCell ref="C12:G12"/>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55" zoomScaleNormal="55" workbookViewId="0">
      <pane ySplit="8" topLeftCell="A9" activePane="bottomLeft" state="frozen"/>
      <selection activeCell="A9" sqref="A9"/>
      <selection pane="bottomLeft" activeCell="E21" activeCellId="1" sqref="E19:J19 E21:J21"/>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RM6361 Multifunctional Devices (MFD's)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1" t="str">
        <f>HYPERLINK("#'Contents'!A1","Click for Contents")</f>
        <v>Click for Contents</v>
      </c>
      <c r="D6" s="251"/>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8" t="s">
        <v>1</v>
      </c>
      <c r="D10" s="288"/>
      <c r="E10" s="288"/>
      <c r="F10" s="288"/>
      <c r="G10" s="289"/>
      <c r="H10" s="306" t="str">
        <f>CHOOSE('Bidder Instructions'!$E$39,'1.1b Lead Financial Input'!AP$18,'1.1a Lead Financial Input'!X$18)</f>
        <v>Ultimate Parent Name</v>
      </c>
      <c r="I10" s="306"/>
      <c r="J10" s="306"/>
      <c r="K10" s="306"/>
      <c r="L10" s="306"/>
      <c r="M10" s="306"/>
      <c r="N10" s="306"/>
      <c r="O10" s="306"/>
      <c r="P10" s="306"/>
      <c r="Q10" s="306"/>
      <c r="R10" s="306"/>
    </row>
    <row r="11" spans="1:19" ht="15.5" x14ac:dyDescent="0.35">
      <c r="A11" s="3"/>
      <c r="B11" s="3"/>
      <c r="C11" s="288" t="s">
        <v>0</v>
      </c>
      <c r="D11" s="288"/>
      <c r="E11" s="288"/>
      <c r="F11" s="288"/>
      <c r="G11" s="289"/>
      <c r="H11" s="306">
        <f>'2.1 Lead Ancillary Input '!D60</f>
        <v>0</v>
      </c>
      <c r="I11" s="306"/>
      <c r="J11" s="306"/>
      <c r="K11" s="306"/>
      <c r="L11" s="306"/>
      <c r="M11" s="306"/>
      <c r="N11" s="306"/>
      <c r="O11" s="306"/>
      <c r="P11" s="306"/>
      <c r="Q11" s="306"/>
      <c r="R11" s="306"/>
    </row>
    <row r="12" spans="1:19" ht="15.5" x14ac:dyDescent="0.35">
      <c r="A12" s="3"/>
      <c r="B12" s="3"/>
      <c r="C12" s="288" t="s">
        <v>46</v>
      </c>
      <c r="D12" s="288"/>
      <c r="E12" s="288"/>
      <c r="F12" s="288"/>
      <c r="G12" s="289"/>
      <c r="H12" s="306">
        <f>'2.1 Lead Ancillary Input '!D61</f>
        <v>0</v>
      </c>
      <c r="I12" s="306"/>
      <c r="J12" s="306"/>
      <c r="K12" s="306"/>
      <c r="L12" s="306"/>
      <c r="M12" s="306"/>
      <c r="N12" s="306"/>
      <c r="O12" s="306"/>
      <c r="P12" s="306"/>
      <c r="Q12" s="306"/>
      <c r="R12" s="306"/>
    </row>
    <row r="13" spans="1:19" ht="15.5" x14ac:dyDescent="0.35">
      <c r="A13" s="3"/>
      <c r="B13" s="3"/>
      <c r="C13" s="288" t="s">
        <v>47</v>
      </c>
      <c r="D13" s="288"/>
      <c r="E13" s="288"/>
      <c r="F13" s="288"/>
      <c r="G13" s="289"/>
      <c r="H13" s="306">
        <f>'2.1 Lead Ancillary Input '!D62</f>
        <v>0</v>
      </c>
      <c r="I13" s="306"/>
      <c r="J13" s="306"/>
      <c r="K13" s="306"/>
      <c r="L13" s="306"/>
      <c r="M13" s="306"/>
      <c r="N13" s="306"/>
      <c r="O13" s="306"/>
      <c r="P13" s="306"/>
      <c r="Q13" s="306"/>
      <c r="R13" s="306"/>
    </row>
    <row r="14" spans="1:19" ht="15.5" x14ac:dyDescent="0.35">
      <c r="A14" s="3"/>
      <c r="B14" s="3"/>
      <c r="C14" s="288" t="s">
        <v>64</v>
      </c>
      <c r="D14" s="288"/>
      <c r="E14" s="288"/>
      <c r="F14" s="288"/>
      <c r="G14" s="289"/>
      <c r="H14" s="309" t="str">
        <f>CHOOSE('Bidder Instructions'!$E$39,'1.1b Lead Financial Input'!AS$21,'1.1a Lead Financial Input'!AA$21)</f>
        <v>31/XX/20XX</v>
      </c>
      <c r="I14" s="309"/>
      <c r="J14" s="309"/>
      <c r="K14" s="309"/>
      <c r="L14" s="309"/>
      <c r="M14" s="309"/>
      <c r="N14" s="309"/>
      <c r="O14" s="309"/>
      <c r="P14" s="309"/>
      <c r="Q14" s="309"/>
      <c r="R14" s="309"/>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186" t="s">
        <v>3</v>
      </c>
      <c r="D18" s="186"/>
      <c r="E18" s="7" t="s">
        <v>58</v>
      </c>
      <c r="F18" s="7"/>
      <c r="G18" s="7" t="s">
        <v>57</v>
      </c>
      <c r="H18" s="155" t="s">
        <v>59</v>
      </c>
      <c r="I18" s="155"/>
      <c r="J18" s="155" t="s">
        <v>60</v>
      </c>
      <c r="K18" s="155" t="s">
        <v>61</v>
      </c>
      <c r="L18" s="155"/>
      <c r="M18" s="155" t="s">
        <v>62</v>
      </c>
      <c r="N18" s="307" t="s">
        <v>399</v>
      </c>
      <c r="O18" s="307"/>
      <c r="P18" s="307"/>
      <c r="Q18" s="307"/>
      <c r="R18" s="307"/>
    </row>
    <row r="19" spans="1:18" ht="141" customHeight="1" x14ac:dyDescent="0.35">
      <c r="A19" s="3"/>
      <c r="B19" s="3"/>
      <c r="C19" s="165">
        <v>1</v>
      </c>
      <c r="D19" s="165" t="s">
        <v>163</v>
      </c>
      <c r="E19" s="248" t="s">
        <v>48</v>
      </c>
      <c r="F19" s="248" t="s">
        <v>48</v>
      </c>
      <c r="G19" s="248" t="s">
        <v>48</v>
      </c>
      <c r="H19" s="249" t="s">
        <v>48</v>
      </c>
      <c r="I19" s="249" t="s">
        <v>48</v>
      </c>
      <c r="J19" s="249" t="s">
        <v>48</v>
      </c>
      <c r="K19" s="9"/>
      <c r="L19" s="9"/>
      <c r="M19" s="9"/>
      <c r="N19" s="308"/>
      <c r="O19" s="308"/>
      <c r="P19" s="308"/>
      <c r="Q19" s="308"/>
      <c r="R19" s="308"/>
    </row>
    <row r="20" spans="1:18" ht="141" customHeight="1" x14ac:dyDescent="0.3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308"/>
      <c r="O20" s="308"/>
      <c r="P20" s="308"/>
      <c r="Q20" s="308"/>
      <c r="R20" s="308"/>
    </row>
    <row r="21" spans="1:18" ht="141" customHeight="1" x14ac:dyDescent="0.35">
      <c r="A21" s="3"/>
      <c r="B21" s="3"/>
      <c r="C21" s="165" t="s">
        <v>68</v>
      </c>
      <c r="D21" s="165" t="s">
        <v>249</v>
      </c>
      <c r="E21" s="250" t="s">
        <v>48</v>
      </c>
      <c r="F21" s="250" t="s">
        <v>48</v>
      </c>
      <c r="G21" s="250" t="s">
        <v>48</v>
      </c>
      <c r="H21" s="249" t="s">
        <v>48</v>
      </c>
      <c r="I21" s="249" t="s">
        <v>48</v>
      </c>
      <c r="J21" s="249" t="s">
        <v>48</v>
      </c>
      <c r="K21" s="9"/>
      <c r="L21" s="9"/>
      <c r="M21" s="9"/>
      <c r="N21" s="308"/>
      <c r="O21" s="308"/>
      <c r="P21" s="308"/>
      <c r="Q21" s="308"/>
      <c r="R21" s="308"/>
    </row>
    <row r="22" spans="1:18" ht="141" customHeight="1" x14ac:dyDescent="0.3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308"/>
      <c r="O22" s="308"/>
      <c r="P22" s="308"/>
      <c r="Q22" s="308"/>
      <c r="R22" s="308"/>
    </row>
    <row r="23" spans="1:18" ht="141" customHeight="1" x14ac:dyDescent="0.3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304"/>
      <c r="O23" s="304"/>
      <c r="P23" s="304"/>
      <c r="Q23" s="304"/>
      <c r="R23" s="305"/>
    </row>
    <row r="24" spans="1:18" ht="141" customHeight="1" x14ac:dyDescent="0.3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304"/>
      <c r="O24" s="304"/>
      <c r="P24" s="304"/>
      <c r="Q24" s="304"/>
      <c r="R24" s="305"/>
    </row>
    <row r="25" spans="1:18" ht="141" customHeight="1" x14ac:dyDescent="0.3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304"/>
      <c r="O25" s="304"/>
      <c r="P25" s="304"/>
      <c r="Q25" s="304"/>
      <c r="R25" s="305"/>
    </row>
    <row r="26" spans="1:18" ht="141" customHeight="1" x14ac:dyDescent="0.3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308"/>
      <c r="O26" s="308"/>
      <c r="P26" s="308"/>
      <c r="Q26" s="308"/>
      <c r="R26" s="308"/>
    </row>
    <row r="27" spans="1:18" ht="141" customHeight="1" x14ac:dyDescent="0.3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308"/>
      <c r="O27" s="308"/>
      <c r="P27" s="308"/>
      <c r="Q27" s="308"/>
      <c r="R27" s="308"/>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N27:R27"/>
    <mergeCell ref="N22:R22"/>
    <mergeCell ref="N26:R26"/>
    <mergeCell ref="N20:R20"/>
    <mergeCell ref="N21:R21"/>
    <mergeCell ref="H14:R14"/>
    <mergeCell ref="N23:R23"/>
    <mergeCell ref="N24:R24"/>
    <mergeCell ref="N25:R25"/>
    <mergeCell ref="C14:G14"/>
    <mergeCell ref="N18:R18"/>
    <mergeCell ref="N19:R19"/>
    <mergeCell ref="C6:D6"/>
    <mergeCell ref="C13:G13"/>
    <mergeCell ref="H10:R10"/>
    <mergeCell ref="H11:R11"/>
    <mergeCell ref="H12:R12"/>
    <mergeCell ref="C10:G10"/>
    <mergeCell ref="C11:G11"/>
    <mergeCell ref="C12:G12"/>
    <mergeCell ref="H13:R13"/>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pageSetUpPr fitToPage="1"/>
  </sheetPr>
  <dimension ref="A1:S35"/>
  <sheetViews>
    <sheetView showGridLines="0" zoomScale="70" zoomScaleNormal="70" workbookViewId="0">
      <pane ySplit="8" topLeftCell="A9" activePane="bottomLeft" state="frozen"/>
      <selection activeCell="A9" sqref="A9"/>
      <selection pane="bottomLeft" activeCell="E20" sqref="E20:J20"/>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RM6361 Multifunctional Devices (MFD's)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1" t="str">
        <f>HYPERLINK("#'Contents'!A1","Click for Contents")</f>
        <v>Click for Contents</v>
      </c>
      <c r="D6" s="251"/>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10" t="s">
        <v>1</v>
      </c>
      <c r="D10" s="310"/>
      <c r="E10" s="310"/>
      <c r="F10" s="310"/>
      <c r="G10" s="310"/>
      <c r="H10" s="306" t="e">
        <f>#REF!</f>
        <v>#REF!</v>
      </c>
      <c r="I10" s="306"/>
      <c r="J10" s="306"/>
      <c r="K10" s="306"/>
      <c r="L10" s="306"/>
      <c r="M10" s="306"/>
      <c r="N10" s="306"/>
      <c r="O10" s="306"/>
      <c r="P10" s="306"/>
      <c r="Q10" s="306"/>
      <c r="R10" s="306"/>
    </row>
    <row r="11" spans="1:19" ht="15.5" x14ac:dyDescent="0.35">
      <c r="A11" s="3"/>
      <c r="B11" s="3"/>
      <c r="C11" s="310" t="s">
        <v>46</v>
      </c>
      <c r="D11" s="310"/>
      <c r="E11" s="310"/>
      <c r="F11" s="310"/>
      <c r="G11" s="310"/>
      <c r="H11" s="306" t="e">
        <f>#REF!</f>
        <v>#REF!</v>
      </c>
      <c r="I11" s="306"/>
      <c r="J11" s="306"/>
      <c r="K11" s="306"/>
      <c r="L11" s="306"/>
      <c r="M11" s="306"/>
      <c r="N11" s="306"/>
      <c r="O11" s="306"/>
      <c r="P11" s="306"/>
      <c r="Q11" s="306"/>
      <c r="R11" s="306"/>
    </row>
    <row r="12" spans="1:19" ht="15.5" x14ac:dyDescent="0.35">
      <c r="A12" s="3"/>
      <c r="B12" s="3"/>
      <c r="C12" s="310" t="s">
        <v>47</v>
      </c>
      <c r="D12" s="310"/>
      <c r="E12" s="310"/>
      <c r="F12" s="310"/>
      <c r="G12" s="310"/>
      <c r="H12" s="306" t="e">
        <f>#REF!</f>
        <v>#REF!</v>
      </c>
      <c r="I12" s="306"/>
      <c r="J12" s="306"/>
      <c r="K12" s="306"/>
      <c r="L12" s="306"/>
      <c r="M12" s="306"/>
      <c r="N12" s="306"/>
      <c r="O12" s="306"/>
      <c r="P12" s="306"/>
      <c r="Q12" s="306"/>
      <c r="R12" s="306"/>
    </row>
    <row r="13" spans="1:19" ht="15.5" x14ac:dyDescent="0.35">
      <c r="A13" s="3"/>
      <c r="B13" s="3"/>
      <c r="C13" s="310" t="s">
        <v>64</v>
      </c>
      <c r="D13" s="310"/>
      <c r="E13" s="310"/>
      <c r="F13" s="310"/>
      <c r="G13" s="310"/>
      <c r="H13" s="309" t="e">
        <f>#REF!</f>
        <v>#REF!</v>
      </c>
      <c r="I13" s="309"/>
      <c r="J13" s="309"/>
      <c r="K13" s="309"/>
      <c r="L13" s="309"/>
      <c r="M13" s="309"/>
      <c r="N13" s="309"/>
      <c r="O13" s="309"/>
      <c r="P13" s="309"/>
      <c r="Q13" s="309"/>
      <c r="R13" s="309"/>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398</v>
      </c>
      <c r="D16" s="3"/>
      <c r="E16" s="5"/>
      <c r="F16" s="5"/>
      <c r="G16" s="5"/>
      <c r="H16" s="4"/>
      <c r="I16" s="4"/>
      <c r="J16" s="4"/>
      <c r="K16" s="4"/>
      <c r="L16" s="4"/>
      <c r="M16" s="4"/>
      <c r="N16" s="4"/>
      <c r="O16" s="6"/>
      <c r="P16" s="6"/>
      <c r="Q16" s="4"/>
      <c r="R16" s="4"/>
    </row>
    <row r="17" spans="1:18" ht="15.5" customHeight="1" x14ac:dyDescent="0.35">
      <c r="A17" s="8"/>
      <c r="B17" s="8"/>
      <c r="C17" s="311" t="s">
        <v>3</v>
      </c>
      <c r="D17" s="311"/>
      <c r="E17" s="7" t="s">
        <v>58</v>
      </c>
      <c r="F17" s="7"/>
      <c r="G17" s="7" t="s">
        <v>57</v>
      </c>
      <c r="H17" s="155" t="s">
        <v>59</v>
      </c>
      <c r="I17" s="155"/>
      <c r="J17" s="155" t="s">
        <v>60</v>
      </c>
      <c r="K17" s="155" t="s">
        <v>61</v>
      </c>
      <c r="L17" s="155"/>
      <c r="M17" s="155" t="s">
        <v>62</v>
      </c>
      <c r="N17" s="307" t="s">
        <v>399</v>
      </c>
      <c r="O17" s="307"/>
      <c r="P17" s="307"/>
      <c r="Q17" s="307"/>
      <c r="R17" s="307"/>
    </row>
    <row r="18" spans="1:18" ht="123" customHeight="1" x14ac:dyDescent="0.35">
      <c r="A18" s="3"/>
      <c r="B18" s="3"/>
      <c r="C18" s="165">
        <v>1</v>
      </c>
      <c r="D18" s="165" t="s">
        <v>163</v>
      </c>
      <c r="E18" s="248" t="s">
        <v>48</v>
      </c>
      <c r="F18" s="248" t="s">
        <v>48</v>
      </c>
      <c r="G18" s="248" t="s">
        <v>48</v>
      </c>
      <c r="H18" s="248" t="s">
        <v>48</v>
      </c>
      <c r="I18" s="248" t="s">
        <v>48</v>
      </c>
      <c r="J18" s="248" t="s">
        <v>48</v>
      </c>
      <c r="K18" s="9"/>
      <c r="L18" s="9"/>
      <c r="M18" s="9"/>
      <c r="N18" s="308"/>
      <c r="O18" s="308"/>
      <c r="P18" s="308"/>
      <c r="Q18" s="308"/>
      <c r="R18" s="308"/>
    </row>
    <row r="19" spans="1:18" ht="96" customHeight="1" x14ac:dyDescent="0.35">
      <c r="A19" s="3"/>
      <c r="B19" s="3"/>
      <c r="C19" s="165">
        <v>2</v>
      </c>
      <c r="D19" s="165" t="s">
        <v>67</v>
      </c>
      <c r="E19" s="166">
        <f>'1.2a Alternative Guarantor'!E157</f>
        <v>0</v>
      </c>
      <c r="F19" s="166">
        <f>'1.2a Alternative Guarantor'!F157</f>
        <v>0</v>
      </c>
      <c r="G19" s="166">
        <f>'1.2a Alternative Guarantor'!G157</f>
        <v>0</v>
      </c>
      <c r="H19" s="166" t="str">
        <f>'1.2a Alternative Guarantor'!E169</f>
        <v>R</v>
      </c>
      <c r="I19" s="166" t="str">
        <f>'1.2a Alternative Guarantor'!F169</f>
        <v>R</v>
      </c>
      <c r="J19" s="166" t="str">
        <f>'1.2a Alternative Guarantor'!G169</f>
        <v>R</v>
      </c>
      <c r="K19" s="9"/>
      <c r="L19" s="9"/>
      <c r="M19" s="9"/>
      <c r="N19" s="308"/>
      <c r="O19" s="308"/>
      <c r="P19" s="308"/>
      <c r="Q19" s="308"/>
      <c r="R19" s="308"/>
    </row>
    <row r="20" spans="1:18" ht="141" customHeight="1" x14ac:dyDescent="0.35">
      <c r="A20" s="3"/>
      <c r="B20" s="3"/>
      <c r="C20" s="165" t="s">
        <v>68</v>
      </c>
      <c r="D20" s="165" t="s">
        <v>249</v>
      </c>
      <c r="E20" s="248" t="s">
        <v>48</v>
      </c>
      <c r="F20" s="248" t="s">
        <v>48</v>
      </c>
      <c r="G20" s="248" t="s">
        <v>48</v>
      </c>
      <c r="H20" s="248" t="s">
        <v>48</v>
      </c>
      <c r="I20" s="248" t="s">
        <v>48</v>
      </c>
      <c r="J20" s="248" t="s">
        <v>48</v>
      </c>
      <c r="K20" s="9"/>
      <c r="L20" s="9"/>
      <c r="M20" s="9"/>
      <c r="N20" s="308"/>
      <c r="O20" s="308"/>
      <c r="P20" s="308"/>
      <c r="Q20" s="308"/>
      <c r="R20" s="308"/>
    </row>
    <row r="21" spans="1:18" ht="141" customHeight="1" x14ac:dyDescent="0.35">
      <c r="A21" s="3"/>
      <c r="B21" s="3"/>
      <c r="C21" s="165" t="s">
        <v>71</v>
      </c>
      <c r="D21" s="165" t="s">
        <v>72</v>
      </c>
      <c r="E21" s="166" t="e">
        <f>'1.2a Alternative Guarantor'!E159</f>
        <v>#DIV/0!</v>
      </c>
      <c r="F21" s="166" t="e">
        <f>'1.2a Alternative Guarantor'!F159</f>
        <v>#DIV/0!</v>
      </c>
      <c r="G21" s="166" t="e">
        <f>'1.2a Alternative Guarantor'!G159</f>
        <v>#DIV/0!</v>
      </c>
      <c r="H21" s="166" t="e">
        <f>'1.2a Alternative Guarantor'!E171</f>
        <v>#DIV/0!</v>
      </c>
      <c r="I21" s="166" t="e">
        <f>'1.2a Alternative Guarantor'!F171</f>
        <v>#DIV/0!</v>
      </c>
      <c r="J21" s="166" t="e">
        <f>'1.2a Alternative Guarantor'!G171</f>
        <v>#DIV/0!</v>
      </c>
      <c r="K21" s="9"/>
      <c r="L21" s="9"/>
      <c r="M21" s="9"/>
      <c r="N21" s="308"/>
      <c r="O21" s="308"/>
      <c r="P21" s="308"/>
      <c r="Q21" s="308"/>
      <c r="R21" s="308"/>
    </row>
    <row r="22" spans="1:18" ht="141" customHeight="1" x14ac:dyDescent="0.35">
      <c r="A22" s="3"/>
      <c r="B22" s="3"/>
      <c r="C22" s="165">
        <v>4</v>
      </c>
      <c r="D22" s="165" t="s">
        <v>80</v>
      </c>
      <c r="E22" s="166" t="e">
        <f>'1.2a Alternative Guarantor'!E160</f>
        <v>#DIV/0!</v>
      </c>
      <c r="F22" s="166" t="e">
        <f>'1.2a Alternative Guarantor'!F160</f>
        <v>#DIV/0!</v>
      </c>
      <c r="G22" s="166" t="e">
        <f>'1.2a Alternative Guarantor'!G160</f>
        <v>#DIV/0!</v>
      </c>
      <c r="H22" s="166" t="e">
        <f>'1.2a Alternative Guarantor'!E172</f>
        <v>#DIV/0!</v>
      </c>
      <c r="I22" s="166" t="e">
        <f>'1.2a Alternative Guarantor'!F172</f>
        <v>#DIV/0!</v>
      </c>
      <c r="J22" s="166" t="e">
        <f>'1.2a Alternative Guarantor'!G172</f>
        <v>#DIV/0!</v>
      </c>
      <c r="K22" s="169"/>
      <c r="L22" s="9"/>
      <c r="M22" s="171"/>
      <c r="N22" s="304"/>
      <c r="O22" s="304"/>
      <c r="P22" s="304"/>
      <c r="Q22" s="304"/>
      <c r="R22" s="305"/>
    </row>
    <row r="23" spans="1:18" ht="141" customHeight="1" x14ac:dyDescent="0.35">
      <c r="A23" s="3"/>
      <c r="B23" s="3"/>
      <c r="C23" s="165">
        <v>5</v>
      </c>
      <c r="D23" s="165" t="s">
        <v>74</v>
      </c>
      <c r="E23" s="166" t="e">
        <f>'1.2a Alternative Guarantor'!E161</f>
        <v>#DIV/0!</v>
      </c>
      <c r="F23" s="166" t="e">
        <f>'1.2a Alternative Guarantor'!F161</f>
        <v>#DIV/0!</v>
      </c>
      <c r="G23" s="166" t="e">
        <f>'1.2a Alternative Guarantor'!G161</f>
        <v>#DIV/0!</v>
      </c>
      <c r="H23" s="166" t="str">
        <f>'1.2a Alternative Guarantor'!E173</f>
        <v>G</v>
      </c>
      <c r="I23" s="166" t="str">
        <f>'1.2a Alternative Guarantor'!F173</f>
        <v>G</v>
      </c>
      <c r="J23" s="166" t="str">
        <f>'1.2a Alternative Guarantor'!G173</f>
        <v>G</v>
      </c>
      <c r="K23" s="169"/>
      <c r="L23" s="9"/>
      <c r="M23" s="171"/>
      <c r="N23" s="304"/>
      <c r="O23" s="304"/>
      <c r="P23" s="304"/>
      <c r="Q23" s="304"/>
      <c r="R23" s="305"/>
    </row>
    <row r="24" spans="1:18" ht="141" customHeight="1" x14ac:dyDescent="0.35">
      <c r="A24" s="3"/>
      <c r="B24" s="3"/>
      <c r="C24" s="165">
        <v>6</v>
      </c>
      <c r="D24" s="165" t="s">
        <v>77</v>
      </c>
      <c r="E24" s="166" t="e">
        <f>'1.2a Alternative Guarantor'!E162</f>
        <v>#DIV/0!</v>
      </c>
      <c r="F24" s="166" t="e">
        <f>'1.2a Alternative Guarantor'!F162</f>
        <v>#DIV/0!</v>
      </c>
      <c r="G24" s="166" t="e">
        <f>'1.2a Alternative Guarantor'!G162</f>
        <v>#DIV/0!</v>
      </c>
      <c r="H24" s="166" t="e">
        <f>'1.2a Alternative Guarantor'!E174</f>
        <v>#DIV/0!</v>
      </c>
      <c r="I24" s="166" t="e">
        <f>'1.2a Alternative Guarantor'!F174</f>
        <v>#DIV/0!</v>
      </c>
      <c r="J24" s="166" t="e">
        <f>'1.2a Alternative Guarantor'!G174</f>
        <v>#DIV/0!</v>
      </c>
      <c r="K24" s="169"/>
      <c r="L24" s="9"/>
      <c r="M24" s="171"/>
      <c r="N24" s="304"/>
      <c r="O24" s="304"/>
      <c r="P24" s="304"/>
      <c r="Q24" s="304"/>
      <c r="R24" s="305"/>
    </row>
    <row r="25" spans="1:18" ht="141" customHeight="1" x14ac:dyDescent="0.35">
      <c r="A25" s="3"/>
      <c r="B25" s="3"/>
      <c r="C25" s="165">
        <v>7</v>
      </c>
      <c r="D25" s="165" t="s">
        <v>78</v>
      </c>
      <c r="E25" s="166">
        <f>'1.2a Alternative Guarantor'!E163</f>
        <v>0</v>
      </c>
      <c r="F25" s="166">
        <f>'1.2a Alternative Guarantor'!F163</f>
        <v>0</v>
      </c>
      <c r="G25" s="166">
        <f>'1.2a Alternative Guarantor'!G163</f>
        <v>0</v>
      </c>
      <c r="H25" s="166" t="str">
        <f>'1.2a Alternative Guarantor'!E175</f>
        <v>R</v>
      </c>
      <c r="I25" s="166" t="str">
        <f>'1.2a Alternative Guarantor'!F175</f>
        <v>R</v>
      </c>
      <c r="J25" s="166" t="str">
        <f>'1.2a Alternative Guarantor'!G175</f>
        <v>R</v>
      </c>
      <c r="K25" s="9"/>
      <c r="L25" s="9"/>
      <c r="M25" s="9"/>
      <c r="N25" s="308"/>
      <c r="O25" s="308"/>
      <c r="P25" s="308"/>
      <c r="Q25" s="308"/>
      <c r="R25" s="308"/>
    </row>
    <row r="26" spans="1:18" ht="141" customHeight="1" x14ac:dyDescent="0.35">
      <c r="A26" s="3"/>
      <c r="B26" s="3"/>
      <c r="C26" s="165">
        <v>8</v>
      </c>
      <c r="D26" s="165" t="s">
        <v>79</v>
      </c>
      <c r="E26" s="166" t="e">
        <f>'1.2a Alternative Guarantor'!E164</f>
        <v>#DIV/0!</v>
      </c>
      <c r="F26" s="166" t="e">
        <f>'1.2a Alternative Guarantor'!F164</f>
        <v>#DIV/0!</v>
      </c>
      <c r="G26" s="166" t="e">
        <f>'1.2a Alternative Guarantor'!G164</f>
        <v>#DIV/0!</v>
      </c>
      <c r="H26" s="166" t="e">
        <f>'1.2a Alternative Guarantor'!E176</f>
        <v>#DIV/0!</v>
      </c>
      <c r="I26" s="166" t="e">
        <f>'1.2a Alternative Guarantor'!F176</f>
        <v>#DIV/0!</v>
      </c>
      <c r="J26" s="166" t="e">
        <f>'1.2a Alternative Guarantor'!G176</f>
        <v>#DIV/0!</v>
      </c>
      <c r="K26" s="10"/>
      <c r="L26" s="10"/>
      <c r="M26" s="10"/>
      <c r="N26" s="308"/>
      <c r="O26" s="308"/>
      <c r="P26" s="308"/>
      <c r="Q26" s="308"/>
      <c r="R26" s="308"/>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154</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protectedRanges>
    <protectedRange sqref="N18:R26" name="Sub Supplier Assessment 1"/>
  </protectedRanges>
  <mergeCells count="20">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 ref="C6:D6"/>
    <mergeCell ref="H10:R10"/>
    <mergeCell ref="H11:R11"/>
    <mergeCell ref="C10:G10"/>
    <mergeCell ref="C11:G11"/>
  </mergeCells>
  <conditionalFormatting sqref="K18:M26">
    <cfRule type="expression" dxfId="17" priority="17" stopIfTrue="1">
      <formula>K18="R"</formula>
    </cfRule>
    <cfRule type="expression" dxfId="16" priority="18" stopIfTrue="1">
      <formula>K18="A"</formula>
    </cfRule>
    <cfRule type="expression" dxfId="15" priority="19" stopIfTrue="1">
      <formula>K18="G"</formula>
    </cfRule>
  </conditionalFormatting>
  <conditionalFormatting sqref="C5">
    <cfRule type="expression" dxfId="14" priority="11">
      <formula>IF(AND(sysChk=0,sysWarn=0),1,0)</formula>
    </cfRule>
    <cfRule type="expression" dxfId="13" priority="12">
      <formula>IF(AND(sysChk=0,sysWarn&lt;&gt;0),1,0)</formula>
    </cfRule>
    <cfRule type="expression" dxfId="12" priority="13">
      <formula>IF(sysChk&lt;&gt;0,1,0)</formula>
    </cfRule>
  </conditionalFormatting>
  <conditionalFormatting sqref="H18:J26">
    <cfRule type="expression" dxfId="11" priority="1" stopIfTrue="1">
      <formula>H18="G"</formula>
    </cfRule>
    <cfRule type="expression" dxfId="10" priority="2" stopIfTrue="1">
      <formula>H18="A"</formula>
    </cfRule>
    <cfRule type="expression" dxfId="9" priority="3" stopIfTrue="1">
      <formula>H18="R"</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18" activePane="bottomLeft" state="frozen"/>
      <selection activeCell="A9" sqref="A9"/>
      <selection pane="bottomLeft"/>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RM6361 Multifunctional Devices (MFD's)</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39"/>
      <c r="D6" s="239"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7" t="s">
        <v>387</v>
      </c>
      <c r="F10" s="179"/>
      <c r="G10" s="179"/>
      <c r="H10" s="176"/>
      <c r="I10" s="77"/>
    </row>
    <row r="11" spans="1:18" ht="15.5" x14ac:dyDescent="0.25">
      <c r="A11" s="27"/>
      <c r="B11" s="27"/>
      <c r="C11" s="27"/>
      <c r="E11" s="177" t="s">
        <v>390</v>
      </c>
      <c r="F11" s="176"/>
      <c r="G11" s="176"/>
      <c r="H11" s="178" t="s">
        <v>286</v>
      </c>
      <c r="I11" s="77"/>
    </row>
    <row r="12" spans="1:18" ht="15.5" x14ac:dyDescent="0.25">
      <c r="A12" s="27"/>
      <c r="B12" s="27"/>
      <c r="C12" s="27"/>
      <c r="D12" s="27"/>
      <c r="E12" s="187"/>
      <c r="F12" s="52"/>
      <c r="G12" s="52"/>
      <c r="H12" s="52"/>
      <c r="I12" s="52"/>
    </row>
    <row r="13" spans="1:18" s="27" customFormat="1" ht="15.5" x14ac:dyDescent="0.25">
      <c r="E13" s="187"/>
      <c r="F13" s="52"/>
      <c r="G13" s="52"/>
      <c r="H13" s="52"/>
      <c r="I13" s="52"/>
      <c r="J13"/>
      <c r="K13"/>
      <c r="L13"/>
      <c r="M13"/>
      <c r="N13"/>
      <c r="O13"/>
      <c r="P13"/>
      <c r="Q13"/>
      <c r="R13"/>
    </row>
    <row r="14" spans="1:18" s="27" customFormat="1" ht="15.5" x14ac:dyDescent="0.25">
      <c r="E14" s="177" t="s">
        <v>391</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12" t="s">
        <v>161</v>
      </c>
      <c r="I18" s="312"/>
    </row>
    <row r="19" spans="1:16383" ht="15.5" x14ac:dyDescent="0.35">
      <c r="A19" s="27"/>
      <c r="B19" s="27"/>
      <c r="C19" s="27"/>
      <c r="E19" s="117" t="s">
        <v>168</v>
      </c>
      <c r="F19" s="117" t="s">
        <v>162</v>
      </c>
      <c r="G19" s="117" t="s">
        <v>301</v>
      </c>
      <c r="H19" s="172" t="s">
        <v>419</v>
      </c>
      <c r="I19" s="172" t="s">
        <v>374</v>
      </c>
    </row>
    <row r="20" spans="1:16383" ht="125" customHeight="1" x14ac:dyDescent="0.25">
      <c r="A20" s="27"/>
      <c r="B20" s="27"/>
      <c r="C20" s="27"/>
      <c r="E20" s="173">
        <v>1</v>
      </c>
      <c r="F20" s="174" t="s">
        <v>163</v>
      </c>
      <c r="G20" s="174"/>
      <c r="H20" s="175" t="s">
        <v>354</v>
      </c>
      <c r="I20" s="175" t="s">
        <v>303</v>
      </c>
    </row>
    <row r="21" spans="1:16383" ht="125" customHeight="1" x14ac:dyDescent="0.25">
      <c r="A21" s="27"/>
      <c r="B21" s="27"/>
      <c r="C21" s="27"/>
      <c r="E21" s="173">
        <v>2</v>
      </c>
      <c r="F21" s="174" t="s">
        <v>67</v>
      </c>
      <c r="G21" s="174"/>
      <c r="H21" s="175" t="s">
        <v>376</v>
      </c>
      <c r="I21" s="175" t="s">
        <v>302</v>
      </c>
    </row>
    <row r="22" spans="1:16383" ht="321.5" customHeight="1" x14ac:dyDescent="0.25">
      <c r="A22" s="27"/>
      <c r="B22" s="27"/>
      <c r="C22" s="27"/>
      <c r="E22" s="173" t="s">
        <v>164</v>
      </c>
      <c r="F22" s="174" t="s">
        <v>249</v>
      </c>
      <c r="G22" s="174"/>
      <c r="H22" s="175" t="s">
        <v>353</v>
      </c>
      <c r="I22" s="175" t="s">
        <v>336</v>
      </c>
    </row>
    <row r="23" spans="1:16383" ht="362.5" customHeight="1" x14ac:dyDescent="0.25">
      <c r="A23" s="27"/>
      <c r="B23" s="27"/>
      <c r="C23" s="27"/>
      <c r="E23" s="173" t="s">
        <v>165</v>
      </c>
      <c r="F23" s="174" t="s">
        <v>76</v>
      </c>
      <c r="G23" s="174"/>
      <c r="H23" s="175" t="s">
        <v>377</v>
      </c>
      <c r="I23" s="175" t="s">
        <v>337</v>
      </c>
    </row>
    <row r="24" spans="1:16383" ht="372" x14ac:dyDescent="0.25">
      <c r="A24" s="27"/>
      <c r="B24" s="27"/>
      <c r="C24" s="27"/>
      <c r="E24" s="173">
        <v>4</v>
      </c>
      <c r="F24" s="174" t="s">
        <v>80</v>
      </c>
      <c r="G24" s="174"/>
      <c r="H24" s="175" t="s">
        <v>378</v>
      </c>
      <c r="I24" s="175" t="s">
        <v>355</v>
      </c>
    </row>
    <row r="25" spans="1:16383" ht="143" customHeight="1" x14ac:dyDescent="0.25">
      <c r="A25" s="27"/>
      <c r="B25" s="27"/>
      <c r="C25" s="27"/>
      <c r="E25" s="173">
        <v>5</v>
      </c>
      <c r="F25" s="174" t="s">
        <v>74</v>
      </c>
      <c r="G25" s="174"/>
      <c r="H25" s="175" t="s">
        <v>379</v>
      </c>
      <c r="I25" s="175" t="s">
        <v>356</v>
      </c>
    </row>
    <row r="26" spans="1:16383" ht="125" customHeight="1" x14ac:dyDescent="0.25">
      <c r="A26" s="27"/>
      <c r="B26" s="27"/>
      <c r="C26" s="27"/>
      <c r="E26" s="173">
        <v>6</v>
      </c>
      <c r="F26" s="174" t="s">
        <v>77</v>
      </c>
      <c r="G26" s="174"/>
      <c r="H26" s="175" t="s">
        <v>304</v>
      </c>
      <c r="I26" s="175" t="s">
        <v>304</v>
      </c>
    </row>
    <row r="27" spans="1:16383" ht="125.5" customHeight="1" x14ac:dyDescent="0.25">
      <c r="A27" s="27"/>
      <c r="B27" s="27"/>
      <c r="C27" s="27"/>
      <c r="E27" s="173">
        <v>7</v>
      </c>
      <c r="F27" s="174" t="s">
        <v>78</v>
      </c>
      <c r="G27" s="174"/>
      <c r="H27" s="175" t="s">
        <v>167</v>
      </c>
      <c r="I27" s="175" t="s">
        <v>166</v>
      </c>
    </row>
    <row r="28" spans="1:16383" ht="370.5" customHeight="1" x14ac:dyDescent="0.25">
      <c r="A28" s="27"/>
      <c r="B28" s="27"/>
      <c r="C28" s="27"/>
      <c r="E28" s="173">
        <v>8</v>
      </c>
      <c r="F28" s="174" t="s">
        <v>79</v>
      </c>
      <c r="G28" s="174"/>
      <c r="H28" s="175" t="s">
        <v>306</v>
      </c>
      <c r="I28" s="175"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41"/>
  <sheetViews>
    <sheetView showGridLines="0" zoomScale="70" zoomScaleNormal="70" workbookViewId="0">
      <pane ySplit="8" topLeftCell="A9" activePane="bottomLeft" state="frozen"/>
      <selection pane="bottomLeft" activeCell="F18" sqref="F18"/>
    </sheetView>
  </sheetViews>
  <sheetFormatPr defaultColWidth="0" defaultRowHeight="11.5" zeroHeight="1" x14ac:dyDescent="0.25"/>
  <cols>
    <col min="1" max="2" width="5.3984375" style="219" customWidth="1"/>
    <col min="3" max="3" width="2" style="219" customWidth="1"/>
    <col min="4" max="4" width="20.3984375" style="219" customWidth="1"/>
    <col min="5" max="5" width="32.19921875" style="219" customWidth="1"/>
    <col min="6" max="6" width="48.59765625" style="219" customWidth="1"/>
    <col min="7" max="7" width="77.19921875" style="219" bestFit="1" customWidth="1"/>
    <col min="8" max="8" width="9.19921875" style="219" customWidth="1"/>
    <col min="9" max="16384" width="9.19921875" style="219" hidden="1"/>
  </cols>
  <sheetData>
    <row r="1" spans="1:8" x14ac:dyDescent="0.25">
      <c r="A1" s="81"/>
      <c r="B1" s="81"/>
      <c r="C1" s="81"/>
      <c r="D1" s="81"/>
      <c r="E1" s="81"/>
      <c r="F1" s="83"/>
      <c r="G1" s="83"/>
      <c r="H1" s="83"/>
    </row>
    <row r="2" spans="1:8" ht="13" x14ac:dyDescent="0.25">
      <c r="A2" s="81"/>
      <c r="B2" s="81"/>
      <c r="C2" s="84" t="str">
        <f>cstProjectName</f>
        <v>RM6361 Multifunctional Devices (MFD's)</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1" t="str">
        <f>HYPERLINK("#'Contents'!A1","Click for Contents")</f>
        <v>Click for Contents</v>
      </c>
      <c r="D6" s="251"/>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3" t="s">
        <v>100</v>
      </c>
      <c r="G9" s="80"/>
    </row>
    <row r="10" spans="1:8" x14ac:dyDescent="0.25">
      <c r="A10" s="80"/>
      <c r="B10" s="80"/>
      <c r="C10" s="80"/>
      <c r="D10" s="80"/>
      <c r="E10" s="80"/>
      <c r="F10" s="80"/>
      <c r="G10" s="80"/>
    </row>
    <row r="11" spans="1:8" ht="15.5" x14ac:dyDescent="0.35">
      <c r="A11" s="90"/>
      <c r="B11" s="90"/>
      <c r="C11" s="90"/>
      <c r="D11" s="90" t="s">
        <v>392</v>
      </c>
      <c r="E11" s="90"/>
      <c r="F11" s="90"/>
      <c r="G11" s="90"/>
    </row>
    <row r="12" spans="1:8" x14ac:dyDescent="0.25">
      <c r="A12" s="80"/>
      <c r="B12" s="80"/>
      <c r="C12" s="80"/>
      <c r="D12" s="80"/>
      <c r="E12" s="80"/>
      <c r="F12" s="80"/>
      <c r="G12" s="80"/>
    </row>
    <row r="13" spans="1:8" ht="15.5" x14ac:dyDescent="0.35">
      <c r="A13" s="80"/>
      <c r="B13" s="80"/>
      <c r="C13" s="80"/>
      <c r="D13" s="313" t="s">
        <v>403</v>
      </c>
      <c r="E13" s="313"/>
      <c r="F13" s="313"/>
      <c r="G13" s="313"/>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340</v>
      </c>
      <c r="F17" s="205" t="s">
        <v>474</v>
      </c>
      <c r="G17" s="97" t="s">
        <v>339</v>
      </c>
      <c r="H17"/>
    </row>
    <row r="18" spans="1:8" ht="12" x14ac:dyDescent="0.25">
      <c r="A18" s="80"/>
      <c r="B18" s="80"/>
      <c r="C18" s="80"/>
      <c r="D18" s="80"/>
      <c r="E18" s="93" t="s">
        <v>252</v>
      </c>
      <c r="F18" s="206" t="s">
        <v>463</v>
      </c>
      <c r="G18" s="97" t="s">
        <v>393</v>
      </c>
      <c r="H18"/>
    </row>
    <row r="19" spans="1:8" ht="12" x14ac:dyDescent="0.25">
      <c r="A19" s="80"/>
      <c r="B19" s="80"/>
      <c r="C19" s="80"/>
      <c r="D19" s="80"/>
      <c r="E19" s="93" t="s">
        <v>321</v>
      </c>
      <c r="F19" s="207" t="s">
        <v>464</v>
      </c>
      <c r="G19" s="125" t="s">
        <v>439</v>
      </c>
      <c r="H19"/>
    </row>
    <row r="20" spans="1:8" ht="12" x14ac:dyDescent="0.25">
      <c r="A20" s="80"/>
      <c r="B20" s="80"/>
      <c r="C20" s="80"/>
      <c r="D20" s="80"/>
      <c r="E20" s="93" t="s">
        <v>253</v>
      </c>
      <c r="F20" s="208"/>
      <c r="G20" s="125" t="s">
        <v>440</v>
      </c>
      <c r="H20"/>
    </row>
    <row r="21" spans="1:8" ht="12" x14ac:dyDescent="0.25">
      <c r="A21" s="80"/>
      <c r="B21" s="80"/>
      <c r="C21" s="80"/>
      <c r="D21" s="80"/>
      <c r="E21" s="91" t="s">
        <v>322</v>
      </c>
      <c r="F21" s="207"/>
      <c r="G21" s="125" t="s">
        <v>441</v>
      </c>
      <c r="H21"/>
    </row>
    <row r="22" spans="1:8" ht="12" x14ac:dyDescent="0.25">
      <c r="A22" s="80"/>
      <c r="B22" s="80"/>
      <c r="C22" s="80"/>
      <c r="D22" s="80"/>
      <c r="E22" s="93" t="s">
        <v>254</v>
      </c>
      <c r="F22" s="205" t="s">
        <v>255</v>
      </c>
      <c r="G22" s="125" t="s">
        <v>363</v>
      </c>
      <c r="H22"/>
    </row>
    <row r="23" spans="1:8" ht="12" x14ac:dyDescent="0.25">
      <c r="A23" s="80"/>
      <c r="B23" s="80"/>
      <c r="C23" s="80"/>
      <c r="D23" s="80"/>
      <c r="E23" s="80"/>
      <c r="F23" s="209" t="s">
        <v>400</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323</v>
      </c>
      <c r="F26" s="229">
        <v>44287</v>
      </c>
      <c r="G26" s="97" t="s">
        <v>341</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412</v>
      </c>
      <c r="D1" s="81"/>
      <c r="E1" s="81"/>
      <c r="F1" s="83"/>
      <c r="G1" s="83"/>
      <c r="H1" s="83"/>
    </row>
    <row r="2" spans="1:8" ht="13" x14ac:dyDescent="0.25">
      <c r="A2" s="81"/>
      <c r="B2" s="81"/>
      <c r="C2" s="84" t="str">
        <f>cstProjectName</f>
        <v>RM6361 Multifunctional Devices (MFD's)</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1" t="str">
        <f>HYPERLINK("#'Contents'!A1","Click for Contents")</f>
        <v>Click for Contents</v>
      </c>
      <c r="D6" s="251"/>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392</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14" t="s">
        <v>413</v>
      </c>
      <c r="E13" s="314"/>
      <c r="F13" s="314"/>
      <c r="G13" s="314"/>
    </row>
    <row r="14" spans="1:8" s="27" customFormat="1" x14ac:dyDescent="0.25">
      <c r="A14" s="80"/>
      <c r="B14" s="80"/>
      <c r="C14" s="80"/>
      <c r="D14" s="80"/>
      <c r="E14" s="80"/>
      <c r="F14" s="80"/>
      <c r="G14" s="80"/>
    </row>
    <row r="15" spans="1:8" ht="15.5" x14ac:dyDescent="0.35">
      <c r="A15" s="90"/>
      <c r="B15" s="90"/>
      <c r="C15" s="90"/>
      <c r="D15" s="90" t="s">
        <v>404</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405</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7" t="s">
        <v>105</v>
      </c>
      <c r="G20" s="80"/>
    </row>
    <row r="21" spans="1:7" outlineLevel="1" x14ac:dyDescent="0.25">
      <c r="A21" s="80"/>
      <c r="B21" s="80"/>
      <c r="C21" s="80"/>
      <c r="D21" s="80"/>
      <c r="E21" s="80"/>
      <c r="F21" s="207" t="s">
        <v>106</v>
      </c>
      <c r="G21" s="80"/>
    </row>
    <row r="22" spans="1:7" outlineLevel="1" x14ac:dyDescent="0.25">
      <c r="A22" s="80"/>
      <c r="B22" s="80"/>
      <c r="C22" s="80"/>
      <c r="D22" s="80"/>
      <c r="E22" s="80"/>
      <c r="F22" s="207" t="s">
        <v>101</v>
      </c>
      <c r="G22" s="80"/>
    </row>
    <row r="23" spans="1:7" outlineLevel="1" x14ac:dyDescent="0.25">
      <c r="A23" s="80"/>
      <c r="B23" s="80"/>
      <c r="C23" s="80"/>
      <c r="D23" s="80"/>
      <c r="E23" s="80"/>
      <c r="F23" s="207" t="s">
        <v>102</v>
      </c>
      <c r="G23" s="80"/>
    </row>
    <row r="24" spans="1:7" outlineLevel="1" x14ac:dyDescent="0.25">
      <c r="A24" s="80"/>
      <c r="B24" s="80"/>
      <c r="C24" s="80"/>
      <c r="D24" s="80"/>
      <c r="E24" s="80"/>
      <c r="F24" s="207" t="s">
        <v>103</v>
      </c>
      <c r="G24" s="80"/>
    </row>
    <row r="25" spans="1:7" outlineLevel="1" x14ac:dyDescent="0.25">
      <c r="A25" s="80"/>
      <c r="B25" s="80"/>
      <c r="C25" s="80"/>
      <c r="D25" s="80"/>
      <c r="E25" s="80"/>
      <c r="F25" s="207" t="s">
        <v>442</v>
      </c>
      <c r="G25" s="80"/>
    </row>
    <row r="26" spans="1:7" outlineLevel="1" x14ac:dyDescent="0.25">
      <c r="A26" s="80"/>
      <c r="B26" s="80"/>
      <c r="C26" s="80"/>
      <c r="D26" s="80"/>
      <c r="E26" s="80"/>
      <c r="F26" s="207" t="s">
        <v>104</v>
      </c>
      <c r="G26" s="80"/>
    </row>
    <row r="27" spans="1:7" outlineLevel="1" x14ac:dyDescent="0.25">
      <c r="A27" s="80"/>
      <c r="B27" s="80"/>
      <c r="C27" s="80"/>
      <c r="D27" s="80"/>
      <c r="E27" s="80"/>
      <c r="F27" s="207" t="s">
        <v>48</v>
      </c>
      <c r="G27" s="80"/>
    </row>
    <row r="28" spans="1:7" ht="12" x14ac:dyDescent="0.25">
      <c r="A28" s="80"/>
      <c r="B28" s="80"/>
      <c r="C28" s="80"/>
      <c r="D28" s="80"/>
      <c r="E28" s="80"/>
      <c r="F28" s="125" t="s">
        <v>401</v>
      </c>
      <c r="G28" s="80"/>
    </row>
    <row r="29" spans="1:7" ht="15.5" x14ac:dyDescent="0.35">
      <c r="A29" s="90"/>
      <c r="B29" s="90"/>
      <c r="C29" s="90"/>
      <c r="D29" s="90" t="s">
        <v>406</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368</v>
      </c>
      <c r="F31" s="61"/>
      <c r="G31" s="80"/>
    </row>
    <row r="32" spans="1:7" ht="12" outlineLevel="1" x14ac:dyDescent="0.3">
      <c r="A32" s="80"/>
      <c r="B32" s="80"/>
      <c r="C32" s="80"/>
      <c r="D32" s="61"/>
      <c r="E32" s="61"/>
      <c r="F32" s="207" t="s">
        <v>371</v>
      </c>
      <c r="G32" s="80"/>
    </row>
    <row r="33" spans="1:7" ht="12" outlineLevel="1" x14ac:dyDescent="0.3">
      <c r="A33" s="80"/>
      <c r="B33" s="80"/>
      <c r="C33" s="80"/>
      <c r="D33" s="61"/>
      <c r="E33" s="61"/>
      <c r="F33" s="207" t="s">
        <v>418</v>
      </c>
      <c r="G33" s="80"/>
    </row>
    <row r="34" spans="1:7" ht="12" outlineLevel="1" x14ac:dyDescent="0.3">
      <c r="A34" s="80"/>
      <c r="B34" s="80"/>
      <c r="C34" s="80"/>
      <c r="D34" s="61"/>
      <c r="E34" s="61"/>
      <c r="F34" s="125" t="s">
        <v>402</v>
      </c>
      <c r="G34" s="80"/>
    </row>
    <row r="35" spans="1:7" x14ac:dyDescent="0.25">
      <c r="A35" s="80"/>
      <c r="B35" s="80"/>
      <c r="C35" s="80"/>
      <c r="D35" s="80"/>
      <c r="E35" s="80"/>
      <c r="G35" s="80"/>
    </row>
    <row r="36" spans="1:7" ht="15.5" x14ac:dyDescent="0.35">
      <c r="A36" s="90"/>
      <c r="B36" s="90"/>
      <c r="C36" s="90"/>
      <c r="D36" s="90" t="s">
        <v>407</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7" t="s">
        <v>140</v>
      </c>
      <c r="G38" s="80"/>
    </row>
    <row r="39" spans="1:7" outlineLevel="1" x14ac:dyDescent="0.25">
      <c r="A39" s="80"/>
      <c r="B39" s="80"/>
      <c r="C39" s="80"/>
      <c r="D39" s="80"/>
      <c r="E39" s="80"/>
      <c r="F39" s="207" t="s">
        <v>141</v>
      </c>
      <c r="G39" s="80"/>
    </row>
    <row r="40" spans="1:7" ht="12" x14ac:dyDescent="0.25">
      <c r="A40" s="80"/>
      <c r="B40" s="80"/>
      <c r="C40" s="80"/>
      <c r="D40" s="80"/>
      <c r="E40" s="80"/>
      <c r="F40" s="125" t="s">
        <v>401</v>
      </c>
      <c r="G40" s="80"/>
    </row>
    <row r="41" spans="1:7" ht="15.5" x14ac:dyDescent="0.35">
      <c r="A41" s="90"/>
      <c r="B41" s="90"/>
      <c r="C41" s="90"/>
      <c r="D41" s="90" t="s">
        <v>408</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344</v>
      </c>
      <c r="F43" s="129" t="s">
        <v>343</v>
      </c>
      <c r="G43" s="80"/>
    </row>
    <row r="44" spans="1:7" ht="12" x14ac:dyDescent="0.25">
      <c r="A44" s="80"/>
      <c r="B44" s="80"/>
      <c r="C44" s="80"/>
      <c r="D44" s="80"/>
      <c r="E44" s="91" t="s">
        <v>257</v>
      </c>
      <c r="F44" s="127">
        <v>1000</v>
      </c>
      <c r="G44" s="97" t="s">
        <v>342</v>
      </c>
    </row>
    <row r="45" spans="1:7" ht="12" x14ac:dyDescent="0.25">
      <c r="A45" s="80"/>
      <c r="B45" s="80"/>
      <c r="C45" s="80"/>
      <c r="D45" s="80"/>
      <c r="E45" s="91" t="s">
        <v>258</v>
      </c>
      <c r="F45" s="127">
        <v>1000000</v>
      </c>
      <c r="G45" s="97" t="s">
        <v>342</v>
      </c>
    </row>
    <row r="46" spans="1:7" ht="12" x14ac:dyDescent="0.25">
      <c r="A46" s="80"/>
      <c r="B46" s="80"/>
      <c r="C46" s="80"/>
      <c r="D46" s="80"/>
      <c r="E46" s="91" t="s">
        <v>259</v>
      </c>
      <c r="F46" s="127">
        <v>7</v>
      </c>
      <c r="G46" s="97" t="s">
        <v>345</v>
      </c>
    </row>
    <row r="47" spans="1:7" ht="12" x14ac:dyDescent="0.25">
      <c r="A47" s="80"/>
      <c r="B47" s="80"/>
      <c r="C47" s="80"/>
      <c r="D47" s="80"/>
      <c r="E47" s="91" t="s">
        <v>260</v>
      </c>
      <c r="F47" s="127">
        <v>52</v>
      </c>
      <c r="G47" s="97" t="s">
        <v>346</v>
      </c>
    </row>
    <row r="48" spans="1:7" ht="12" x14ac:dyDescent="0.25">
      <c r="A48" s="80"/>
      <c r="B48" s="80"/>
      <c r="C48" s="80"/>
      <c r="D48" s="80"/>
      <c r="E48" s="91" t="s">
        <v>261</v>
      </c>
      <c r="F48" s="127">
        <v>3</v>
      </c>
      <c r="G48" s="97" t="s">
        <v>347</v>
      </c>
    </row>
    <row r="49" spans="1:7" ht="12" x14ac:dyDescent="0.25">
      <c r="A49" s="80"/>
      <c r="B49" s="80"/>
      <c r="C49" s="80"/>
      <c r="D49" s="80"/>
      <c r="E49" s="91" t="s">
        <v>262</v>
      </c>
      <c r="F49" s="127">
        <v>12</v>
      </c>
      <c r="G49" s="97" t="s">
        <v>348</v>
      </c>
    </row>
    <row r="50" spans="1:7" ht="12" x14ac:dyDescent="0.25">
      <c r="A50" s="80"/>
      <c r="B50" s="80"/>
      <c r="C50" s="80"/>
      <c r="D50" s="80"/>
      <c r="E50" s="91" t="s">
        <v>294</v>
      </c>
      <c r="F50" s="127">
        <v>365</v>
      </c>
      <c r="G50" s="97" t="s">
        <v>349</v>
      </c>
    </row>
    <row r="51" spans="1:7" ht="12" x14ac:dyDescent="0.25">
      <c r="A51" s="80"/>
      <c r="B51" s="80"/>
      <c r="C51" s="80"/>
      <c r="D51" s="80"/>
      <c r="E51" s="80"/>
      <c r="F51" s="125" t="s">
        <v>369</v>
      </c>
      <c r="G51" s="80"/>
    </row>
    <row r="52" spans="1:7" ht="15.5" x14ac:dyDescent="0.35">
      <c r="A52" s="90"/>
      <c r="B52" s="90"/>
      <c r="C52" s="90"/>
      <c r="D52" s="90" t="s">
        <v>409</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30">
        <v>2</v>
      </c>
      <c r="G54" s="210" t="s">
        <v>350</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351</v>
      </c>
    </row>
    <row r="57" spans="1:7" ht="12" x14ac:dyDescent="0.3">
      <c r="A57" s="80"/>
      <c r="B57" s="80"/>
      <c r="C57" s="80"/>
      <c r="D57" s="80"/>
      <c r="E57" s="93"/>
      <c r="F57" s="125" t="s">
        <v>369</v>
      </c>
      <c r="G57" s="99"/>
    </row>
    <row r="58" spans="1:7" ht="15.5" x14ac:dyDescent="0.35">
      <c r="A58" s="90"/>
      <c r="B58" s="90"/>
      <c r="C58" s="90"/>
      <c r="D58" s="90" t="s">
        <v>410</v>
      </c>
      <c r="E58" s="90"/>
      <c r="F58" s="90"/>
      <c r="G58" s="90"/>
    </row>
    <row r="59" spans="1:7" x14ac:dyDescent="0.25">
      <c r="A59" s="80"/>
      <c r="B59" s="80"/>
      <c r="C59" s="80"/>
      <c r="D59" s="80"/>
      <c r="E59" s="80"/>
      <c r="F59" s="80"/>
      <c r="G59" s="80"/>
    </row>
    <row r="60" spans="1:7" s="27" customFormat="1" x14ac:dyDescent="0.25">
      <c r="A60" s="80"/>
      <c r="B60" s="80"/>
      <c r="C60" s="80"/>
      <c r="D60" s="80"/>
      <c r="E60" s="80" t="s">
        <v>352</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7" t="s">
        <v>420</v>
      </c>
      <c r="G63" s="231" t="s">
        <v>276</v>
      </c>
    </row>
    <row r="64" spans="1:7" x14ac:dyDescent="0.25">
      <c r="A64" s="80"/>
      <c r="B64" s="80"/>
      <c r="C64" s="80"/>
      <c r="D64" s="80"/>
      <c r="E64" s="104" t="s">
        <v>258</v>
      </c>
      <c r="F64" s="207" t="s">
        <v>421</v>
      </c>
      <c r="G64" s="231" t="s">
        <v>269</v>
      </c>
    </row>
    <row r="65" spans="1:8" x14ac:dyDescent="0.25">
      <c r="A65" s="80"/>
      <c r="B65" s="80"/>
      <c r="C65" s="80"/>
      <c r="D65" s="80"/>
      <c r="E65" s="104" t="s">
        <v>259</v>
      </c>
      <c r="F65" s="207" t="s">
        <v>422</v>
      </c>
      <c r="G65" s="231" t="s">
        <v>268</v>
      </c>
    </row>
    <row r="66" spans="1:8" x14ac:dyDescent="0.25">
      <c r="A66" s="80"/>
      <c r="B66" s="80"/>
      <c r="C66" s="80"/>
      <c r="D66" s="80"/>
      <c r="E66" s="104" t="s">
        <v>260</v>
      </c>
      <c r="F66" s="207" t="s">
        <v>423</v>
      </c>
      <c r="G66" s="231" t="s">
        <v>277</v>
      </c>
    </row>
    <row r="67" spans="1:8" x14ac:dyDescent="0.25">
      <c r="A67" s="80"/>
      <c r="B67" s="80"/>
      <c r="C67" s="80"/>
      <c r="D67" s="80"/>
      <c r="E67" s="104" t="s">
        <v>261</v>
      </c>
      <c r="F67" s="207" t="s">
        <v>424</v>
      </c>
      <c r="G67" s="231" t="s">
        <v>270</v>
      </c>
    </row>
    <row r="68" spans="1:8" x14ac:dyDescent="0.25">
      <c r="A68" s="80"/>
      <c r="B68" s="80"/>
      <c r="C68" s="80"/>
      <c r="D68" s="80"/>
      <c r="E68" s="104" t="s">
        <v>262</v>
      </c>
      <c r="F68" s="207" t="s">
        <v>425</v>
      </c>
      <c r="G68" s="231" t="s">
        <v>271</v>
      </c>
    </row>
    <row r="69" spans="1:8" x14ac:dyDescent="0.25">
      <c r="A69" s="80"/>
      <c r="B69" s="80"/>
      <c r="C69" s="80"/>
      <c r="D69" s="80"/>
      <c r="E69" s="104" t="s">
        <v>294</v>
      </c>
      <c r="F69" s="207" t="s">
        <v>426</v>
      </c>
      <c r="G69" s="231" t="s">
        <v>295</v>
      </c>
    </row>
    <row r="70" spans="1:8" x14ac:dyDescent="0.25">
      <c r="A70" s="80"/>
      <c r="B70" s="80"/>
      <c r="C70" s="80"/>
      <c r="D70" s="80"/>
      <c r="E70" s="104" t="s">
        <v>272</v>
      </c>
      <c r="F70" s="207" t="s">
        <v>427</v>
      </c>
      <c r="G70" s="231" t="s">
        <v>273</v>
      </c>
    </row>
    <row r="71" spans="1:8" x14ac:dyDescent="0.25">
      <c r="A71" s="80"/>
      <c r="B71" s="80"/>
      <c r="C71" s="80"/>
      <c r="D71" s="80"/>
      <c r="E71" s="104" t="s">
        <v>274</v>
      </c>
      <c r="F71" s="207" t="s">
        <v>428</v>
      </c>
      <c r="G71" s="231" t="s">
        <v>275</v>
      </c>
    </row>
    <row r="72" spans="1:8" x14ac:dyDescent="0.25">
      <c r="A72" s="80"/>
      <c r="B72" s="80"/>
      <c r="C72" s="80"/>
      <c r="D72" s="80"/>
      <c r="E72" s="104" t="s">
        <v>278</v>
      </c>
      <c r="F72" s="207" t="s">
        <v>296</v>
      </c>
      <c r="G72" s="231" t="s">
        <v>279</v>
      </c>
    </row>
    <row r="73" spans="1:8" x14ac:dyDescent="0.25">
      <c r="A73" s="80"/>
      <c r="B73" s="80"/>
      <c r="C73" s="80"/>
      <c r="D73" s="80"/>
      <c r="E73" s="104" t="s">
        <v>280</v>
      </c>
      <c r="F73" s="232" t="s">
        <v>429</v>
      </c>
      <c r="G73" s="231" t="s">
        <v>281</v>
      </c>
    </row>
    <row r="74" spans="1:8" x14ac:dyDescent="0.25">
      <c r="A74" s="80"/>
      <c r="B74" s="80"/>
      <c r="C74" s="80"/>
      <c r="D74" s="80"/>
      <c r="E74" s="106" t="s">
        <v>282</v>
      </c>
      <c r="F74" s="107"/>
      <c r="G74" s="108"/>
    </row>
    <row r="75" spans="1:8" ht="12" x14ac:dyDescent="0.25">
      <c r="A75" s="80"/>
      <c r="B75" s="80"/>
      <c r="C75" s="80"/>
      <c r="D75" s="80"/>
      <c r="E75" s="80"/>
      <c r="F75" s="125" t="s">
        <v>400</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9FB417-BBDC-4DD8-9FCE-5D2CD9F54DA0}">
  <ds:schemaRefs>
    <ds:schemaRef ds:uri="http://schemas.microsoft.com/office/2006/documentManagement/types"/>
    <ds:schemaRef ds:uri="cc793e0e-7ede-4355-8289-18a94c370c4a"/>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885439bf-a03e-4994-a2bc-2a223ebc4ddc"/>
    <ds:schemaRef ds:uri="http://www.w3.org/XML/1998/namespace"/>
  </ds:schemaRefs>
</ds:datastoreItem>
</file>

<file path=customXml/itemProps3.xml><?xml version="1.0" encoding="utf-8"?>
<ds:datastoreItem xmlns:ds="http://schemas.openxmlformats.org/officeDocument/2006/customXml" ds:itemID="{3590B642-1026-4117-A85F-D060B3645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29</vt:i4>
      </vt:variant>
    </vt:vector>
  </HeadingPairs>
  <TitlesOfParts>
    <vt:vector size="45"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'1.2a Alternative Guarantor'!Turnover</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Jackie Gould</cp:lastModifiedBy>
  <cp:lastPrinted>2018-12-06T08:37:15Z</cp:lastPrinted>
  <dcterms:created xsi:type="dcterms:W3CDTF">2016-11-14T11:09:32Z</dcterms:created>
  <dcterms:modified xsi:type="dcterms:W3CDTF">2024-11-27T09:36:01Z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