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ERVER\File System\Quartermaster Department\Procurement Department\CATEGORY FILES\RHC - SSB EPOS\"/>
    </mc:Choice>
  </mc:AlternateContent>
  <xr:revisionPtr revIDLastSave="0" documentId="8_{D268D220-77DE-4EE0-A952-CECB64C9B3B7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Weekly Stock &amp; Sales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P9" i="1"/>
  <c r="P10" i="1"/>
  <c r="P11" i="1"/>
  <c r="P12" i="1"/>
  <c r="P13" i="1"/>
  <c r="P15" i="1"/>
  <c r="P16" i="1"/>
  <c r="P17" i="1"/>
  <c r="P18" i="1"/>
  <c r="P19" i="1"/>
  <c r="P5" i="1"/>
  <c r="O6" i="1"/>
  <c r="P6" i="1" s="1"/>
  <c r="O7" i="1"/>
  <c r="P7" i="1" s="1"/>
  <c r="O8" i="1"/>
  <c r="P8" i="1" s="1"/>
  <c r="O9" i="1"/>
  <c r="O10" i="1"/>
  <c r="O11" i="1"/>
  <c r="O12" i="1"/>
  <c r="O13" i="1"/>
  <c r="O14" i="1"/>
  <c r="P14" i="1" s="1"/>
  <c r="O15" i="1"/>
  <c r="O16" i="1"/>
  <c r="O17" i="1"/>
  <c r="O18" i="1"/>
  <c r="O19" i="1"/>
  <c r="O5" i="1"/>
  <c r="Q20" i="1"/>
  <c r="N20" i="1"/>
  <c r="K13" i="1"/>
  <c r="K19" i="1"/>
  <c r="K18" i="1"/>
  <c r="K17" i="1"/>
  <c r="K16" i="1"/>
  <c r="K15" i="1"/>
  <c r="K14" i="1"/>
  <c r="K12" i="1"/>
  <c r="K10" i="1"/>
  <c r="K11" i="1"/>
  <c r="K9" i="1"/>
  <c r="K8" i="1"/>
  <c r="K7" i="1"/>
  <c r="K6" i="1"/>
  <c r="F20" i="1"/>
  <c r="H19" i="1"/>
  <c r="I19" i="1" s="1"/>
  <c r="H18" i="1"/>
  <c r="H17" i="1"/>
  <c r="I17" i="1" s="1"/>
  <c r="J17" i="1" s="1"/>
  <c r="H16" i="1"/>
  <c r="I16" i="1" s="1"/>
  <c r="J16" i="1" s="1"/>
  <c r="H15" i="1"/>
  <c r="I15" i="1" s="1"/>
  <c r="J15" i="1" s="1"/>
  <c r="H14" i="1"/>
  <c r="I14" i="1" s="1"/>
  <c r="J14" i="1" s="1"/>
  <c r="H13" i="1"/>
  <c r="I13" i="1" s="1"/>
  <c r="J13" i="1" s="1"/>
  <c r="H9" i="1"/>
  <c r="I9" i="1" s="1"/>
  <c r="H10" i="1"/>
  <c r="I10" i="1" s="1"/>
  <c r="H11" i="1"/>
  <c r="I11" i="1" s="1"/>
  <c r="J11" i="1" s="1"/>
  <c r="H12" i="1"/>
  <c r="I12" i="1" s="1"/>
  <c r="J12" i="1" s="1"/>
  <c r="H6" i="1"/>
  <c r="J6" i="1" s="1"/>
  <c r="H7" i="1"/>
  <c r="J7" i="1" s="1"/>
  <c r="L7" i="1" s="1"/>
  <c r="M7" i="1" s="1"/>
  <c r="H8" i="1"/>
  <c r="J8" i="1" s="1"/>
  <c r="H5" i="1"/>
  <c r="J5" i="1" s="1"/>
  <c r="L5" i="1" l="1"/>
  <c r="M5" i="1" s="1"/>
  <c r="O20" i="1"/>
  <c r="L6" i="1"/>
  <c r="M6" i="1" s="1"/>
  <c r="L14" i="1"/>
  <c r="M14" i="1" s="1"/>
  <c r="K20" i="1"/>
  <c r="J9" i="1"/>
  <c r="L9" i="1" s="1"/>
  <c r="M9" i="1" s="1"/>
  <c r="L11" i="1"/>
  <c r="M11" i="1" s="1"/>
  <c r="L12" i="1"/>
  <c r="M12" i="1" s="1"/>
  <c r="J10" i="1"/>
  <c r="L10" i="1" s="1"/>
  <c r="M10" i="1" s="1"/>
  <c r="L15" i="1"/>
  <c r="M15" i="1" s="1"/>
  <c r="L16" i="1"/>
  <c r="M16" i="1" s="1"/>
  <c r="L17" i="1"/>
  <c r="M17" i="1" s="1"/>
  <c r="L8" i="1"/>
  <c r="M8" i="1" s="1"/>
  <c r="L13" i="1"/>
  <c r="M13" i="1" s="1"/>
  <c r="H20" i="1"/>
  <c r="J19" i="1"/>
  <c r="L19" i="1" s="1"/>
  <c r="M19" i="1" s="1"/>
  <c r="I18" i="1"/>
  <c r="J18" i="1" s="1"/>
  <c r="L18" i="1" s="1"/>
  <c r="J20" i="1" l="1"/>
  <c r="M18" i="1"/>
  <c r="L20" i="1"/>
  <c r="I20" i="1"/>
  <c r="M20" i="1" l="1"/>
</calcChain>
</file>

<file path=xl/sharedStrings.xml><?xml version="1.0" encoding="utf-8"?>
<sst xmlns="http://schemas.openxmlformats.org/spreadsheetml/2006/main" count="100" uniqueCount="76">
  <si>
    <t>Product Code</t>
  </si>
  <si>
    <t>Supplier Name</t>
  </si>
  <si>
    <t>Short Description</t>
  </si>
  <si>
    <t>Unit Selling Price</t>
  </si>
  <si>
    <t>VAT Amount</t>
  </si>
  <si>
    <t>Net Sale Value</t>
  </si>
  <si>
    <t>Cost Value</t>
  </si>
  <si>
    <t>Sum Of Profit</t>
  </si>
  <si>
    <t>Profit Margin</t>
  </si>
  <si>
    <t>Stock On Hand</t>
  </si>
  <si>
    <t>Stock On Order</t>
  </si>
  <si>
    <t>Christmas</t>
  </si>
  <si>
    <t>Xmas Cards</t>
  </si>
  <si>
    <t>Food &amp; Drink</t>
  </si>
  <si>
    <t>Food</t>
  </si>
  <si>
    <t>Greetings cards</t>
  </si>
  <si>
    <t/>
  </si>
  <si>
    <t>Department</t>
  </si>
  <si>
    <t>Category</t>
  </si>
  <si>
    <t>BOO004</t>
  </si>
  <si>
    <t>BOO043</t>
  </si>
  <si>
    <t>BOO044</t>
  </si>
  <si>
    <t>Colin Thackery</t>
  </si>
  <si>
    <t>Tommy of the Royal Hospital Chelsea</t>
  </si>
  <si>
    <t>RHC Guide Book</t>
  </si>
  <si>
    <t>BOO029</t>
  </si>
  <si>
    <t>Spinach at Christmas</t>
  </si>
  <si>
    <t>Childrens Books</t>
  </si>
  <si>
    <t>Guide Books</t>
  </si>
  <si>
    <t>Biography</t>
  </si>
  <si>
    <t>Supplier A</t>
  </si>
  <si>
    <t>Supplier B</t>
  </si>
  <si>
    <t>Supplier C</t>
  </si>
  <si>
    <t>Gross Sales Less Refunds</t>
  </si>
  <si>
    <t>Sale Qty</t>
  </si>
  <si>
    <t>CAR010</t>
  </si>
  <si>
    <t>Thomas Leach</t>
  </si>
  <si>
    <t>Not Father Christmas</t>
  </si>
  <si>
    <t>CAR022</t>
  </si>
  <si>
    <t>Pensioner in the Snow</t>
  </si>
  <si>
    <t>CAR004</t>
  </si>
  <si>
    <t>Santa Visits</t>
  </si>
  <si>
    <t>Founder's Day, 1987</t>
  </si>
  <si>
    <t>Drink</t>
  </si>
  <si>
    <t>GIN001</t>
  </si>
  <si>
    <t>Supplier D</t>
  </si>
  <si>
    <t>RHC Garden Gin</t>
  </si>
  <si>
    <t>BIS012</t>
  </si>
  <si>
    <t>Suppler E</t>
  </si>
  <si>
    <t>Sweet Biscuit Drum</t>
  </si>
  <si>
    <t>Toys</t>
  </si>
  <si>
    <t>BIS019</t>
  </si>
  <si>
    <t>Savoury Biscuit Drums</t>
  </si>
  <si>
    <t>CAR049</t>
  </si>
  <si>
    <t>RHC Thank You Cards</t>
  </si>
  <si>
    <t>CAR011</t>
  </si>
  <si>
    <t>Buy In Cards</t>
  </si>
  <si>
    <t>Supplier F</t>
  </si>
  <si>
    <t>Occasion Card</t>
  </si>
  <si>
    <t>Own Developed Cards</t>
  </si>
  <si>
    <t>Plush</t>
  </si>
  <si>
    <t>Llywelyn the Lion</t>
  </si>
  <si>
    <t>TED006</t>
  </si>
  <si>
    <t>Supplier G</t>
  </si>
  <si>
    <t xml:space="preserve">Stationery </t>
  </si>
  <si>
    <t>STA015</t>
  </si>
  <si>
    <t>Desk</t>
  </si>
  <si>
    <t>Supplier J</t>
  </si>
  <si>
    <t>Cartoon Ruler</t>
  </si>
  <si>
    <t>12 Week Sales and Stock Report (User Defined Period)</t>
  </si>
  <si>
    <r>
      <t>Avg  Weekly Sales</t>
    </r>
    <r>
      <rPr>
        <b/>
        <sz val="11"/>
        <color rgb="FFFF0000"/>
        <rFont val="Tahoma"/>
        <family val="2"/>
      </rPr>
      <t>*</t>
    </r>
  </si>
  <si>
    <r>
      <t>Weeks Cover</t>
    </r>
    <r>
      <rPr>
        <b/>
        <sz val="11"/>
        <color rgb="FFFF0000"/>
        <rFont val="Tahoma"/>
        <family val="2"/>
      </rPr>
      <t>*</t>
    </r>
  </si>
  <si>
    <r>
      <t>* "</t>
    </r>
    <r>
      <rPr>
        <b/>
        <sz val="11"/>
        <color rgb="FFFF0000"/>
        <rFont val="Calibri"/>
        <family val="2"/>
      </rPr>
      <t>Average Weekly Sales"</t>
    </r>
    <r>
      <rPr>
        <sz val="11"/>
        <color rgb="FFFF0000"/>
        <rFont val="Calibri"/>
        <family val="2"/>
      </rPr>
      <t xml:space="preserve"> is calculated by dividing "Gross Sales Less Refunds" by the number of weeks covered by the date range selected</t>
    </r>
  </si>
  <si>
    <r>
      <t>*</t>
    </r>
    <r>
      <rPr>
        <b/>
        <sz val="11"/>
        <color rgb="FFFF0000"/>
        <rFont val="Calibri"/>
        <family val="2"/>
      </rPr>
      <t xml:space="preserve"> "Average Weeks Cover" </t>
    </r>
    <r>
      <rPr>
        <sz val="11"/>
        <color rgb="FFFF0000"/>
        <rFont val="Calibri"/>
        <family val="2"/>
      </rPr>
      <t>is calculated by dividing the "Stock on Hand" by "Average Weekly Sales"</t>
    </r>
  </si>
  <si>
    <t>Books (Non Vat)</t>
  </si>
  <si>
    <t>APPENDIX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</si>
</sst>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809]0"/>
    <numFmt numFmtId="165" formatCode="[$-10809]&quot;£&quot;#,##0.00;\(&quot;£&quot;#,##0.00\)"/>
    <numFmt numFmtId="166" formatCode="[$-10809]&quot;£&quot;#,##0.00"/>
    <numFmt numFmtId="167" formatCode="[$-10809]0.0%"/>
    <numFmt numFmtId="168" formatCode="[$-10809]0.0"/>
    <numFmt numFmtId="169" formatCode="&quot;£&quot;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FFFFFF"/>
      <name val="Tahoma"/>
    </font>
    <font>
      <sz val="8"/>
      <color rgb="FF000000"/>
      <name val="Tahoma"/>
    </font>
    <font>
      <sz val="10"/>
      <color rgb="FF000000"/>
      <name val="Tahoma"/>
    </font>
    <font>
      <b/>
      <sz val="8"/>
      <color rgb="FF000000"/>
      <name val="Tahoma"/>
    </font>
    <font>
      <sz val="7"/>
      <color rgb="FF000000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1"/>
      <color rgb="FFFFFFFF"/>
      <name val="Tahoma"/>
      <family val="2"/>
    </font>
    <font>
      <b/>
      <sz val="11"/>
      <color rgb="FFFF0000"/>
      <name val="Tahoma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1C3A70"/>
        <bgColor rgb="FF1C3A70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medium">
        <color rgb="FF696969"/>
      </bottom>
      <diagonal/>
    </border>
    <border>
      <left style="thin">
        <color rgb="FF000000"/>
      </left>
      <right/>
      <top style="thin">
        <color rgb="FF000000"/>
      </top>
      <bottom style="medium">
        <color rgb="FF69696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696969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696969"/>
      </bottom>
      <diagonal/>
    </border>
  </borders>
  <cellStyleXfs count="1">
    <xf numFmtId="0" fontId="0" fillId="0" borderId="0"/>
  </cellStyleXfs>
  <cellXfs count="26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164" fontId="3" fillId="0" borderId="2" xfId="0" applyNumberFormat="1" applyFont="1" applyBorder="1" applyAlignment="1">
      <alignment horizontal="center" vertical="top" wrapText="1" readingOrder="1"/>
    </xf>
    <xf numFmtId="164" fontId="5" fillId="0" borderId="5" xfId="0" applyNumberFormat="1" applyFont="1" applyBorder="1" applyAlignment="1">
      <alignment horizontal="center" vertical="center" wrapText="1" readingOrder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center" vertical="center" wrapText="1" readingOrder="1"/>
    </xf>
    <xf numFmtId="164" fontId="5" fillId="3" borderId="4" xfId="0" applyNumberFormat="1" applyFont="1" applyFill="1" applyBorder="1" applyAlignment="1">
      <alignment horizontal="center" vertical="center" wrapText="1" readingOrder="1"/>
    </xf>
    <xf numFmtId="168" fontId="3" fillId="0" borderId="2" xfId="0" applyNumberFormat="1" applyFont="1" applyBorder="1" applyAlignment="1">
      <alignment horizontal="center" vertical="top" wrapText="1" readingOrder="1"/>
    </xf>
    <xf numFmtId="168" fontId="5" fillId="0" borderId="4" xfId="0" applyNumberFormat="1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top" wrapText="1" readingOrder="1"/>
    </xf>
    <xf numFmtId="0" fontId="6" fillId="0" borderId="0" xfId="0" applyFont="1" applyAlignment="1" applyProtection="1">
      <alignment horizontal="left"/>
      <protection locked="0" hidden="1"/>
    </xf>
    <xf numFmtId="164" fontId="3" fillId="0" borderId="1" xfId="0" applyNumberFormat="1" applyFont="1" applyBorder="1" applyAlignment="1">
      <alignment vertical="top" wrapText="1" readingOrder="1"/>
    </xf>
    <xf numFmtId="165" fontId="3" fillId="0" borderId="1" xfId="0" applyNumberFormat="1" applyFont="1" applyBorder="1" applyAlignment="1">
      <alignment vertical="top" wrapText="1" readingOrder="1"/>
    </xf>
    <xf numFmtId="166" fontId="3" fillId="0" borderId="1" xfId="0" applyNumberFormat="1" applyFont="1" applyBorder="1" applyAlignment="1">
      <alignment vertical="top" wrapText="1" readingOrder="1"/>
    </xf>
    <xf numFmtId="166" fontId="3" fillId="0" borderId="2" xfId="0" applyNumberFormat="1" applyFont="1" applyBorder="1" applyAlignment="1">
      <alignment horizontal="center" vertical="top" wrapText="1" readingOrder="1"/>
    </xf>
    <xf numFmtId="167" fontId="3" fillId="0" borderId="2" xfId="0" applyNumberFormat="1" applyFont="1" applyBorder="1" applyAlignment="1">
      <alignment horizontal="center" vertical="top" wrapText="1" readingOrder="1"/>
    </xf>
    <xf numFmtId="0" fontId="4" fillId="0" borderId="0" xfId="0" applyFont="1" applyAlignment="1">
      <alignment vertical="top" wrapText="1" readingOrder="1"/>
    </xf>
    <xf numFmtId="164" fontId="5" fillId="0" borderId="3" xfId="0" applyNumberFormat="1" applyFont="1" applyBorder="1" applyAlignment="1">
      <alignment vertical="center" wrapText="1" readingOrder="1"/>
    </xf>
    <xf numFmtId="166" fontId="5" fillId="0" borderId="3" xfId="0" applyNumberFormat="1" applyFont="1" applyBorder="1" applyAlignment="1">
      <alignment vertical="center" wrapText="1" readingOrder="1"/>
    </xf>
    <xf numFmtId="166" fontId="5" fillId="0" borderId="4" xfId="0" applyNumberFormat="1" applyFont="1" applyBorder="1" applyAlignment="1">
      <alignment horizontal="center" vertical="center" wrapText="1" readingOrder="1"/>
    </xf>
    <xf numFmtId="0" fontId="11" fillId="0" borderId="0" xfId="0" applyFont="1"/>
    <xf numFmtId="0" fontId="13" fillId="0" borderId="1" xfId="0" applyFont="1" applyBorder="1" applyAlignment="1">
      <alignment vertical="top" wrapText="1" readingOrder="1"/>
    </xf>
    <xf numFmtId="169" fontId="1" fillId="0" borderId="0" xfId="0" applyNumberFormat="1" applyFont="1"/>
    <xf numFmtId="0" fontId="4" fillId="0" borderId="0" xfId="0" applyFont="1" applyAlignment="1">
      <alignment vertical="top" wrapText="1" readingOrder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C3A70"/>
      <rgbColor rgb="00696969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4"/>
  <sheetViews>
    <sheetView showGridLines="0" tabSelected="1" workbookViewId="0">
      <selection activeCell="B1" sqref="B1"/>
    </sheetView>
  </sheetViews>
  <sheetFormatPr defaultRowHeight="14.4" x14ac:dyDescent="0.3"/>
  <cols>
    <col min="1" max="1" width="17.88671875" customWidth="1"/>
    <col min="2" max="2" width="16.109375" customWidth="1"/>
    <col min="3" max="3" width="13.5546875" customWidth="1"/>
    <col min="4" max="4" width="15.109375" customWidth="1"/>
    <col min="5" max="5" width="24.109375" bestFit="1" customWidth="1"/>
    <col min="6" max="6" width="8.44140625" customWidth="1"/>
    <col min="7" max="7" width="9.6640625" customWidth="1"/>
    <col min="8" max="8" width="13.44140625" customWidth="1"/>
    <col min="9" max="10" width="10.5546875" customWidth="1"/>
    <col min="11" max="11" width="10.33203125" customWidth="1"/>
    <col min="12" max="12" width="11.6640625" customWidth="1"/>
    <col min="13" max="13" width="13.5546875" customWidth="1"/>
    <col min="14" max="16" width="10.109375" customWidth="1"/>
    <col min="17" max="17" width="8.77734375" customWidth="1"/>
    <col min="18" max="18" width="0" hidden="1" customWidth="1"/>
    <col min="19" max="19" width="0.88671875" customWidth="1"/>
  </cols>
  <sheetData>
    <row r="1" spans="1:20" x14ac:dyDescent="0.3">
      <c r="B1" s="4" t="s">
        <v>75</v>
      </c>
    </row>
    <row r="2" spans="1:20" x14ac:dyDescent="0.3">
      <c r="A2" s="4" t="s">
        <v>69</v>
      </c>
    </row>
    <row r="4" spans="1:20" ht="41.4" customHeight="1" x14ac:dyDescent="0.3">
      <c r="A4" s="1" t="s">
        <v>17</v>
      </c>
      <c r="B4" s="1" t="s">
        <v>18</v>
      </c>
      <c r="C4" s="1" t="s">
        <v>0</v>
      </c>
      <c r="D4" s="1" t="s">
        <v>1</v>
      </c>
      <c r="E4" s="1" t="s">
        <v>2</v>
      </c>
      <c r="F4" s="1" t="s">
        <v>34</v>
      </c>
      <c r="G4" s="1" t="s">
        <v>3</v>
      </c>
      <c r="H4" s="1" t="s">
        <v>33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5" t="s">
        <v>9</v>
      </c>
      <c r="O4" s="5" t="s">
        <v>70</v>
      </c>
      <c r="P4" s="5" t="s">
        <v>71</v>
      </c>
      <c r="Q4" s="1" t="s">
        <v>10</v>
      </c>
    </row>
    <row r="5" spans="1:20" x14ac:dyDescent="0.3">
      <c r="A5" s="22" t="s">
        <v>74</v>
      </c>
      <c r="B5" s="10" t="s">
        <v>28</v>
      </c>
      <c r="C5" s="11" t="s">
        <v>19</v>
      </c>
      <c r="D5" s="10" t="s">
        <v>30</v>
      </c>
      <c r="E5" s="11" t="s">
        <v>24</v>
      </c>
      <c r="F5" s="12">
        <v>24</v>
      </c>
      <c r="G5" s="13">
        <v>9.9499999999999993</v>
      </c>
      <c r="H5" s="14">
        <f>F5*G5</f>
        <v>238.79999999999998</v>
      </c>
      <c r="I5" s="14">
        <v>0</v>
      </c>
      <c r="J5" s="14">
        <f>H5-I5</f>
        <v>238.79999999999998</v>
      </c>
      <c r="K5" s="14">
        <f>F5*4</f>
        <v>96</v>
      </c>
      <c r="L5" s="15">
        <f>J5-K5</f>
        <v>142.79999999999998</v>
      </c>
      <c r="M5" s="16">
        <f>L5/J5</f>
        <v>0.59798994974874364</v>
      </c>
      <c r="N5" s="2">
        <v>289</v>
      </c>
      <c r="O5" s="8">
        <f>F5/12</f>
        <v>2</v>
      </c>
      <c r="P5" s="8">
        <f>N5/O5</f>
        <v>144.5</v>
      </c>
      <c r="Q5" s="2">
        <v>0</v>
      </c>
      <c r="T5" s="23"/>
    </row>
    <row r="6" spans="1:20" x14ac:dyDescent="0.3">
      <c r="A6" s="22" t="s">
        <v>74</v>
      </c>
      <c r="B6" s="10" t="s">
        <v>29</v>
      </c>
      <c r="C6" s="11" t="s">
        <v>20</v>
      </c>
      <c r="D6" s="10" t="s">
        <v>31</v>
      </c>
      <c r="E6" s="11" t="s">
        <v>22</v>
      </c>
      <c r="F6" s="12">
        <v>10</v>
      </c>
      <c r="G6" s="13">
        <v>14.99</v>
      </c>
      <c r="H6" s="14">
        <f t="shared" ref="H6:H14" si="0">F6*G6</f>
        <v>149.9</v>
      </c>
      <c r="I6" s="14">
        <v>0</v>
      </c>
      <c r="J6" s="14">
        <f t="shared" ref="J6:J8" si="1">H6-I6</f>
        <v>149.9</v>
      </c>
      <c r="K6" s="14">
        <f>F6*8</f>
        <v>80</v>
      </c>
      <c r="L6" s="15">
        <f t="shared" ref="L6:L8" si="2">J6-K6</f>
        <v>69.900000000000006</v>
      </c>
      <c r="M6" s="16">
        <f t="shared" ref="M6:M8" si="3">L6/J6</f>
        <v>0.466310873915944</v>
      </c>
      <c r="N6" s="2">
        <v>10</v>
      </c>
      <c r="O6" s="8">
        <f>F6/12</f>
        <v>0.83333333333333337</v>
      </c>
      <c r="P6" s="8">
        <f t="shared" ref="P6:P19" si="4">N6/O6</f>
        <v>12</v>
      </c>
      <c r="Q6" s="2">
        <v>0</v>
      </c>
      <c r="T6" s="23"/>
    </row>
    <row r="7" spans="1:20" x14ac:dyDescent="0.3">
      <c r="A7" s="22" t="s">
        <v>74</v>
      </c>
      <c r="B7" s="10" t="s">
        <v>29</v>
      </c>
      <c r="C7" s="11" t="s">
        <v>21</v>
      </c>
      <c r="D7" s="10" t="s">
        <v>31</v>
      </c>
      <c r="E7" s="11" t="s">
        <v>23</v>
      </c>
      <c r="F7" s="12">
        <v>9</v>
      </c>
      <c r="G7" s="13">
        <v>8.99</v>
      </c>
      <c r="H7" s="14">
        <f t="shared" si="0"/>
        <v>80.91</v>
      </c>
      <c r="I7" s="14">
        <v>0</v>
      </c>
      <c r="J7" s="14">
        <f t="shared" si="1"/>
        <v>80.91</v>
      </c>
      <c r="K7" s="14">
        <f>F7*5</f>
        <v>45</v>
      </c>
      <c r="L7" s="15">
        <f>J7-K7</f>
        <v>35.909999999999997</v>
      </c>
      <c r="M7" s="16">
        <f>L7/J7</f>
        <v>0.44382647385984425</v>
      </c>
      <c r="N7" s="2">
        <v>5</v>
      </c>
      <c r="O7" s="8">
        <f t="shared" ref="O7:O19" si="5">F7/12</f>
        <v>0.75</v>
      </c>
      <c r="P7" s="8">
        <f t="shared" si="4"/>
        <v>6.666666666666667</v>
      </c>
      <c r="Q7" s="2">
        <v>6</v>
      </c>
      <c r="T7" s="23"/>
    </row>
    <row r="8" spans="1:20" x14ac:dyDescent="0.3">
      <c r="A8" s="22" t="s">
        <v>74</v>
      </c>
      <c r="B8" s="10" t="s">
        <v>27</v>
      </c>
      <c r="C8" s="11" t="s">
        <v>25</v>
      </c>
      <c r="D8" s="10" t="s">
        <v>32</v>
      </c>
      <c r="E8" s="10" t="s">
        <v>26</v>
      </c>
      <c r="F8" s="12">
        <v>14</v>
      </c>
      <c r="G8" s="13">
        <v>7</v>
      </c>
      <c r="H8" s="14">
        <f t="shared" si="0"/>
        <v>98</v>
      </c>
      <c r="I8" s="14">
        <v>0</v>
      </c>
      <c r="J8" s="14">
        <f t="shared" si="1"/>
        <v>98</v>
      </c>
      <c r="K8" s="14">
        <f>F8*3.5</f>
        <v>49</v>
      </c>
      <c r="L8" s="15">
        <f t="shared" si="2"/>
        <v>49</v>
      </c>
      <c r="M8" s="16">
        <f t="shared" si="3"/>
        <v>0.5</v>
      </c>
      <c r="N8" s="2">
        <v>25</v>
      </c>
      <c r="O8" s="8">
        <f t="shared" si="5"/>
        <v>1.1666666666666667</v>
      </c>
      <c r="P8" s="8">
        <f t="shared" si="4"/>
        <v>21.428571428571427</v>
      </c>
      <c r="Q8" s="2">
        <v>0</v>
      </c>
      <c r="T8" s="23"/>
    </row>
    <row r="9" spans="1:20" x14ac:dyDescent="0.3">
      <c r="A9" s="10" t="s">
        <v>11</v>
      </c>
      <c r="B9" s="10" t="s">
        <v>12</v>
      </c>
      <c r="C9" s="10" t="s">
        <v>35</v>
      </c>
      <c r="D9" s="10" t="s">
        <v>36</v>
      </c>
      <c r="E9" s="10" t="s">
        <v>37</v>
      </c>
      <c r="F9" s="12">
        <v>50</v>
      </c>
      <c r="G9" s="13">
        <v>8.9499999999999993</v>
      </c>
      <c r="H9" s="14">
        <f t="shared" si="0"/>
        <v>447.49999999999994</v>
      </c>
      <c r="I9" s="14">
        <f>H9-(H9/1.2)</f>
        <v>74.583333333333314</v>
      </c>
      <c r="J9" s="14">
        <f>H9-I9</f>
        <v>372.91666666666663</v>
      </c>
      <c r="K9" s="14">
        <f>F9*2.85</f>
        <v>142.5</v>
      </c>
      <c r="L9" s="15">
        <f t="shared" ref="L9" si="6">J9-K9</f>
        <v>230.41666666666663</v>
      </c>
      <c r="M9" s="16">
        <f t="shared" ref="M9" si="7">L9/J9</f>
        <v>0.617877094972067</v>
      </c>
      <c r="N9" s="2">
        <v>165</v>
      </c>
      <c r="O9" s="8">
        <f t="shared" si="5"/>
        <v>4.166666666666667</v>
      </c>
      <c r="P9" s="8">
        <f t="shared" si="4"/>
        <v>39.599999999999994</v>
      </c>
      <c r="Q9" s="2">
        <v>0</v>
      </c>
      <c r="T9" s="23"/>
    </row>
    <row r="10" spans="1:20" x14ac:dyDescent="0.3">
      <c r="A10" s="10" t="s">
        <v>11</v>
      </c>
      <c r="B10" s="10" t="s">
        <v>12</v>
      </c>
      <c r="C10" s="10" t="s">
        <v>38</v>
      </c>
      <c r="D10" s="10" t="s">
        <v>36</v>
      </c>
      <c r="E10" s="10" t="s">
        <v>39</v>
      </c>
      <c r="F10" s="12">
        <v>80</v>
      </c>
      <c r="G10" s="13">
        <v>8.9499999999999993</v>
      </c>
      <c r="H10" s="14">
        <f t="shared" si="0"/>
        <v>716</v>
      </c>
      <c r="I10" s="14">
        <f t="shared" ref="I10:I19" si="8">H10-(H10/1.2)</f>
        <v>119.33333333333326</v>
      </c>
      <c r="J10" s="14">
        <f t="shared" ref="J10:J12" si="9">H10-I10</f>
        <v>596.66666666666674</v>
      </c>
      <c r="K10" s="14">
        <f t="shared" ref="K10:K11" si="10">F10*2.85</f>
        <v>228</v>
      </c>
      <c r="L10" s="15">
        <f t="shared" ref="L10:L11" si="11">J10-K10</f>
        <v>368.66666666666674</v>
      </c>
      <c r="M10" s="16">
        <f t="shared" ref="M10:M11" si="12">L10/J10</f>
        <v>0.61787709497206711</v>
      </c>
      <c r="N10" s="2">
        <v>120</v>
      </c>
      <c r="O10" s="8">
        <f t="shared" si="5"/>
        <v>6.666666666666667</v>
      </c>
      <c r="P10" s="8">
        <f t="shared" si="4"/>
        <v>18</v>
      </c>
      <c r="Q10" s="2">
        <v>0</v>
      </c>
      <c r="T10" s="23"/>
    </row>
    <row r="11" spans="1:20" x14ac:dyDescent="0.3">
      <c r="A11" s="10" t="s">
        <v>11</v>
      </c>
      <c r="B11" s="10" t="s">
        <v>40</v>
      </c>
      <c r="C11" s="10" t="s">
        <v>40</v>
      </c>
      <c r="D11" s="10" t="s">
        <v>36</v>
      </c>
      <c r="E11" s="10" t="s">
        <v>41</v>
      </c>
      <c r="F11" s="12">
        <v>40</v>
      </c>
      <c r="G11" s="13">
        <v>8.9499999999999993</v>
      </c>
      <c r="H11" s="14">
        <f t="shared" si="0"/>
        <v>358</v>
      </c>
      <c r="I11" s="14">
        <f t="shared" si="8"/>
        <v>59.666666666666629</v>
      </c>
      <c r="J11" s="14">
        <f t="shared" si="9"/>
        <v>298.33333333333337</v>
      </c>
      <c r="K11" s="14">
        <f t="shared" si="10"/>
        <v>114</v>
      </c>
      <c r="L11" s="15">
        <f t="shared" si="11"/>
        <v>184.33333333333337</v>
      </c>
      <c r="M11" s="16">
        <f t="shared" si="12"/>
        <v>0.61787709497206711</v>
      </c>
      <c r="N11" s="2">
        <v>75</v>
      </c>
      <c r="O11" s="8">
        <f t="shared" si="5"/>
        <v>3.3333333333333335</v>
      </c>
      <c r="P11" s="8">
        <f t="shared" si="4"/>
        <v>22.5</v>
      </c>
      <c r="Q11" s="2">
        <v>0</v>
      </c>
      <c r="T11" s="23"/>
    </row>
    <row r="12" spans="1:20" x14ac:dyDescent="0.3">
      <c r="A12" s="10" t="s">
        <v>11</v>
      </c>
      <c r="B12" s="10" t="s">
        <v>12</v>
      </c>
      <c r="C12" s="10" t="s">
        <v>40</v>
      </c>
      <c r="D12" s="10" t="s">
        <v>36</v>
      </c>
      <c r="E12" s="10" t="s">
        <v>42</v>
      </c>
      <c r="F12" s="12">
        <v>80</v>
      </c>
      <c r="G12" s="13">
        <v>8.9499999999999993</v>
      </c>
      <c r="H12" s="14">
        <f t="shared" si="0"/>
        <v>716</v>
      </c>
      <c r="I12" s="14">
        <f t="shared" si="8"/>
        <v>119.33333333333326</v>
      </c>
      <c r="J12" s="14">
        <f t="shared" si="9"/>
        <v>596.66666666666674</v>
      </c>
      <c r="K12" s="14">
        <f>F12*3.5</f>
        <v>280</v>
      </c>
      <c r="L12" s="15">
        <f t="shared" ref="L12" si="13">J12-K12</f>
        <v>316.66666666666674</v>
      </c>
      <c r="M12" s="16">
        <f t="shared" ref="M12" si="14">L12/J12</f>
        <v>0.53072625698324027</v>
      </c>
      <c r="N12" s="2">
        <v>30</v>
      </c>
      <c r="O12" s="8">
        <f t="shared" si="5"/>
        <v>6.666666666666667</v>
      </c>
      <c r="P12" s="8">
        <f t="shared" si="4"/>
        <v>4.5</v>
      </c>
      <c r="Q12" s="2">
        <v>100</v>
      </c>
      <c r="T12" s="23"/>
    </row>
    <row r="13" spans="1:20" x14ac:dyDescent="0.3">
      <c r="A13" s="10" t="s">
        <v>13</v>
      </c>
      <c r="B13" s="10" t="s">
        <v>43</v>
      </c>
      <c r="C13" s="10" t="s">
        <v>44</v>
      </c>
      <c r="D13" s="10" t="s">
        <v>45</v>
      </c>
      <c r="E13" s="10" t="s">
        <v>46</v>
      </c>
      <c r="F13" s="12">
        <v>22</v>
      </c>
      <c r="G13" s="13">
        <v>33.950000000000003</v>
      </c>
      <c r="H13" s="14">
        <f t="shared" si="0"/>
        <v>746.90000000000009</v>
      </c>
      <c r="I13" s="14">
        <f t="shared" si="8"/>
        <v>124.48333333333335</v>
      </c>
      <c r="J13" s="14">
        <f t="shared" ref="J13" si="15">H13-I13</f>
        <v>622.41666666666674</v>
      </c>
      <c r="K13" s="14">
        <f>F13*19</f>
        <v>418</v>
      </c>
      <c r="L13" s="15">
        <f t="shared" ref="L13" si="16">J13-K13</f>
        <v>204.41666666666674</v>
      </c>
      <c r="M13" s="16">
        <f t="shared" ref="M13" si="17">L13/J13</f>
        <v>0.32842415316642126</v>
      </c>
      <c r="N13" s="2">
        <v>37</v>
      </c>
      <c r="O13" s="8">
        <f t="shared" si="5"/>
        <v>1.8333333333333333</v>
      </c>
      <c r="P13" s="8">
        <f t="shared" si="4"/>
        <v>20.181818181818183</v>
      </c>
      <c r="Q13" s="2">
        <v>0</v>
      </c>
      <c r="T13" s="23"/>
    </row>
    <row r="14" spans="1:20" x14ac:dyDescent="0.3">
      <c r="A14" s="10" t="s">
        <v>13</v>
      </c>
      <c r="B14" s="10" t="s">
        <v>14</v>
      </c>
      <c r="C14" s="10" t="s">
        <v>47</v>
      </c>
      <c r="D14" s="10" t="s">
        <v>48</v>
      </c>
      <c r="E14" s="10" t="s">
        <v>49</v>
      </c>
      <c r="F14" s="12">
        <v>30</v>
      </c>
      <c r="G14" s="13">
        <v>4.95</v>
      </c>
      <c r="H14" s="14">
        <f t="shared" si="0"/>
        <v>148.5</v>
      </c>
      <c r="I14" s="14">
        <f t="shared" si="8"/>
        <v>24.75</v>
      </c>
      <c r="J14" s="14">
        <f t="shared" ref="J14" si="18">H14-I14</f>
        <v>123.75</v>
      </c>
      <c r="K14" s="14">
        <f>F14*2</f>
        <v>60</v>
      </c>
      <c r="L14" s="15">
        <f t="shared" ref="L14" si="19">J14-K14</f>
        <v>63.75</v>
      </c>
      <c r="M14" s="16">
        <f t="shared" ref="M14" si="20">L14/J14</f>
        <v>0.51515151515151514</v>
      </c>
      <c r="N14" s="2">
        <v>28</v>
      </c>
      <c r="O14" s="8">
        <f t="shared" si="5"/>
        <v>2.5</v>
      </c>
      <c r="P14" s="8">
        <f t="shared" si="4"/>
        <v>11.2</v>
      </c>
      <c r="Q14" s="2">
        <v>96</v>
      </c>
      <c r="T14" s="23"/>
    </row>
    <row r="15" spans="1:20" x14ac:dyDescent="0.3">
      <c r="A15" s="10" t="s">
        <v>13</v>
      </c>
      <c r="B15" s="10" t="s">
        <v>14</v>
      </c>
      <c r="C15" s="10" t="s">
        <v>51</v>
      </c>
      <c r="D15" s="10" t="s">
        <v>48</v>
      </c>
      <c r="E15" s="10" t="s">
        <v>52</v>
      </c>
      <c r="F15" s="12">
        <v>18</v>
      </c>
      <c r="G15" s="13">
        <v>4.95</v>
      </c>
      <c r="H15" s="14">
        <f t="shared" ref="H15" si="21">F15*G15</f>
        <v>89.100000000000009</v>
      </c>
      <c r="I15" s="14">
        <f t="shared" si="8"/>
        <v>14.849999999999994</v>
      </c>
      <c r="J15" s="14">
        <f t="shared" ref="J15" si="22">H15-I15</f>
        <v>74.250000000000014</v>
      </c>
      <c r="K15" s="14">
        <f>F15*2</f>
        <v>36</v>
      </c>
      <c r="L15" s="15">
        <f t="shared" ref="L15" si="23">J15-K15</f>
        <v>38.250000000000014</v>
      </c>
      <c r="M15" s="16">
        <f t="shared" ref="M15" si="24">L15/J15</f>
        <v>0.51515151515151525</v>
      </c>
      <c r="N15" s="2">
        <v>120</v>
      </c>
      <c r="O15" s="8">
        <f t="shared" si="5"/>
        <v>1.5</v>
      </c>
      <c r="P15" s="8">
        <f t="shared" si="4"/>
        <v>80</v>
      </c>
      <c r="Q15" s="2">
        <v>0</v>
      </c>
      <c r="T15" s="23"/>
    </row>
    <row r="16" spans="1:20" x14ac:dyDescent="0.3">
      <c r="A16" s="10" t="s">
        <v>15</v>
      </c>
      <c r="B16" s="10" t="s">
        <v>56</v>
      </c>
      <c r="C16" s="10" t="s">
        <v>53</v>
      </c>
      <c r="D16" s="10" t="s">
        <v>36</v>
      </c>
      <c r="E16" s="10" t="s">
        <v>54</v>
      </c>
      <c r="F16" s="12">
        <v>18</v>
      </c>
      <c r="G16" s="13">
        <v>2.5</v>
      </c>
      <c r="H16" s="14">
        <f t="shared" ref="H16" si="25">F16*G16</f>
        <v>45</v>
      </c>
      <c r="I16" s="14">
        <f t="shared" si="8"/>
        <v>7.5</v>
      </c>
      <c r="J16" s="14">
        <f t="shared" ref="J16" si="26">H16-I16</f>
        <v>37.5</v>
      </c>
      <c r="K16" s="14">
        <f>F16*1</f>
        <v>18</v>
      </c>
      <c r="L16" s="15">
        <f t="shared" ref="L16" si="27">J16-K16</f>
        <v>19.5</v>
      </c>
      <c r="M16" s="16">
        <f t="shared" ref="M16" si="28">L16/J16</f>
        <v>0.52</v>
      </c>
      <c r="N16" s="2">
        <v>40</v>
      </c>
      <c r="O16" s="8">
        <f t="shared" si="5"/>
        <v>1.5</v>
      </c>
      <c r="P16" s="8">
        <f t="shared" si="4"/>
        <v>26.666666666666668</v>
      </c>
      <c r="Q16" s="2">
        <v>0</v>
      </c>
      <c r="T16" s="23"/>
    </row>
    <row r="17" spans="1:20" x14ac:dyDescent="0.3">
      <c r="A17" s="10" t="s">
        <v>15</v>
      </c>
      <c r="B17" s="10" t="s">
        <v>59</v>
      </c>
      <c r="C17" s="10" t="s">
        <v>55</v>
      </c>
      <c r="D17" s="10" t="s">
        <v>57</v>
      </c>
      <c r="E17" s="10" t="s">
        <v>58</v>
      </c>
      <c r="F17" s="12">
        <v>30</v>
      </c>
      <c r="G17" s="13">
        <v>2.5</v>
      </c>
      <c r="H17" s="14">
        <f t="shared" ref="H17" si="29">F17*G17</f>
        <v>75</v>
      </c>
      <c r="I17" s="14">
        <f t="shared" si="8"/>
        <v>12.5</v>
      </c>
      <c r="J17" s="14">
        <f t="shared" ref="J17" si="30">H17-I17</f>
        <v>62.5</v>
      </c>
      <c r="K17" s="14">
        <f>F17*0.6</f>
        <v>18</v>
      </c>
      <c r="L17" s="15">
        <f t="shared" ref="L17" si="31">J17-K17</f>
        <v>44.5</v>
      </c>
      <c r="M17" s="16">
        <f t="shared" ref="M17" si="32">L17/J17</f>
        <v>0.71199999999999997</v>
      </c>
      <c r="N17" s="2">
        <v>75</v>
      </c>
      <c r="O17" s="8">
        <f t="shared" si="5"/>
        <v>2.5</v>
      </c>
      <c r="P17" s="8">
        <f t="shared" si="4"/>
        <v>30</v>
      </c>
      <c r="Q17" s="2">
        <v>0</v>
      </c>
      <c r="T17" s="23"/>
    </row>
    <row r="18" spans="1:20" x14ac:dyDescent="0.3">
      <c r="A18" s="10" t="s">
        <v>64</v>
      </c>
      <c r="B18" s="10" t="s">
        <v>66</v>
      </c>
      <c r="C18" s="10" t="s">
        <v>65</v>
      </c>
      <c r="D18" s="10" t="s">
        <v>67</v>
      </c>
      <c r="E18" s="10" t="s">
        <v>68</v>
      </c>
      <c r="F18" s="12">
        <v>30</v>
      </c>
      <c r="G18" s="13">
        <v>2.25</v>
      </c>
      <c r="H18" s="14">
        <f t="shared" ref="H18" si="33">F18*G18</f>
        <v>67.5</v>
      </c>
      <c r="I18" s="14">
        <f t="shared" si="8"/>
        <v>11.25</v>
      </c>
      <c r="J18" s="14">
        <f t="shared" ref="J18" si="34">H18-I18</f>
        <v>56.25</v>
      </c>
      <c r="K18" s="14">
        <f>F18*0.8</f>
        <v>24</v>
      </c>
      <c r="L18" s="15">
        <f t="shared" ref="L18" si="35">J18-K18</f>
        <v>32.25</v>
      </c>
      <c r="M18" s="16">
        <f t="shared" ref="M18" si="36">L18/J18</f>
        <v>0.57333333333333336</v>
      </c>
      <c r="N18" s="2">
        <v>100</v>
      </c>
      <c r="O18" s="8">
        <f t="shared" si="5"/>
        <v>2.5</v>
      </c>
      <c r="P18" s="8">
        <f t="shared" si="4"/>
        <v>40</v>
      </c>
      <c r="Q18" s="2">
        <v>0</v>
      </c>
      <c r="T18" s="23"/>
    </row>
    <row r="19" spans="1:20" x14ac:dyDescent="0.3">
      <c r="A19" s="10" t="s">
        <v>50</v>
      </c>
      <c r="B19" s="10" t="s">
        <v>60</v>
      </c>
      <c r="C19" s="10" t="s">
        <v>62</v>
      </c>
      <c r="D19" s="10" t="s">
        <v>63</v>
      </c>
      <c r="E19" s="10" t="s">
        <v>61</v>
      </c>
      <c r="F19" s="12">
        <v>11</v>
      </c>
      <c r="G19" s="13">
        <v>22.5</v>
      </c>
      <c r="H19" s="14">
        <f t="shared" ref="H19" si="37">F19*G19</f>
        <v>247.5</v>
      </c>
      <c r="I19" s="14">
        <f t="shared" si="8"/>
        <v>41.25</v>
      </c>
      <c r="J19" s="14">
        <f t="shared" ref="J19" si="38">H19-I19</f>
        <v>206.25</v>
      </c>
      <c r="K19" s="14">
        <f>F19*9</f>
        <v>99</v>
      </c>
      <c r="L19" s="15">
        <f t="shared" ref="L19" si="39">J19-K19</f>
        <v>107.25</v>
      </c>
      <c r="M19" s="16">
        <f t="shared" ref="M19" si="40">L19/J19</f>
        <v>0.52</v>
      </c>
      <c r="N19" s="2">
        <v>18</v>
      </c>
      <c r="O19" s="8">
        <f t="shared" si="5"/>
        <v>0.91666666666666663</v>
      </c>
      <c r="P19" s="8">
        <f t="shared" si="4"/>
        <v>19.636363636363637</v>
      </c>
      <c r="Q19" s="2">
        <v>0</v>
      </c>
      <c r="T19" s="23"/>
    </row>
    <row r="20" spans="1:20" ht="15" thickBot="1" x14ac:dyDescent="0.35">
      <c r="A20" s="24" t="s">
        <v>16</v>
      </c>
      <c r="B20" s="25"/>
      <c r="C20" s="25"/>
      <c r="D20" s="17" t="s">
        <v>16</v>
      </c>
      <c r="E20" s="17" t="s">
        <v>16</v>
      </c>
      <c r="F20" s="18">
        <f>SUM(F5:F19)</f>
        <v>466</v>
      </c>
      <c r="G20" s="7" t="s">
        <v>16</v>
      </c>
      <c r="H20" s="19">
        <f>SUM(H5:H19)</f>
        <v>4224.6099999999997</v>
      </c>
      <c r="I20" s="19">
        <f t="shared" ref="I20:J20" si="41">SUM(I5:I19)</f>
        <v>609.49999999999989</v>
      </c>
      <c r="J20" s="19">
        <f t="shared" si="41"/>
        <v>3615.1100000000006</v>
      </c>
      <c r="K20" s="19">
        <f>SUM(K5:K19)</f>
        <v>1707.5</v>
      </c>
      <c r="L20" s="20">
        <f>SUM(L5:L19)</f>
        <v>1907.6100000000001</v>
      </c>
      <c r="M20" s="16">
        <f>L20/J20</f>
        <v>0.52767688949990454</v>
      </c>
      <c r="N20" s="3">
        <f>SUM(N5:N19)</f>
        <v>1137</v>
      </c>
      <c r="O20" s="9">
        <f>SUM(O5:O19)</f>
        <v>38.833333333333336</v>
      </c>
      <c r="P20" s="7"/>
      <c r="Q20" s="6">
        <f>SUM(Q5:Q19)</f>
        <v>202</v>
      </c>
    </row>
    <row r="21" spans="1:20" ht="0" hidden="1" customHeight="1" x14ac:dyDescent="0.3"/>
    <row r="23" spans="1:20" x14ac:dyDescent="0.3">
      <c r="A23" s="21" t="s">
        <v>72</v>
      </c>
    </row>
    <row r="24" spans="1:20" x14ac:dyDescent="0.3">
      <c r="A24" s="21" t="s">
        <v>73</v>
      </c>
    </row>
  </sheetData>
  <mergeCells count="1">
    <mergeCell ref="A20:C20"/>
  </mergeCells>
  <phoneticPr fontId="7" type="noConversion"/>
  <pageMargins left="0.19685039370078741" right="0.19685039370078741" top="0.19685039370078741" bottom="0.82677165354330717" header="0.19685039370078741" footer="0.19685039370078741"/>
  <pageSetup paperSize="9"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Stock &amp; Sales Report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barford</dc:creator>
  <cp:lastModifiedBy>Jonathan Clarke</cp:lastModifiedBy>
  <cp:lastPrinted>2024-02-13T12:35:54Z</cp:lastPrinted>
  <dcterms:created xsi:type="dcterms:W3CDTF">2023-09-17T15:42:58Z</dcterms:created>
  <dcterms:modified xsi:type="dcterms:W3CDTF">2024-02-22T13:23:31Z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1b4d79-6677-4a21-ad35-2c0c13c311f9_Enabled">
    <vt:lpwstr>true</vt:lpwstr>
  </property>
  <property fmtid="{D5CDD505-2E9C-101B-9397-08002B2CF9AE}" pid="3" name="MSIP_Label_5b1b4d79-6677-4a21-ad35-2c0c13c311f9_SetDate">
    <vt:lpwstr>2024-02-22T13:22:53Z</vt:lpwstr>
  </property>
  <property fmtid="{D5CDD505-2E9C-101B-9397-08002B2CF9AE}" pid="4" name="MSIP_Label_5b1b4d79-6677-4a21-ad35-2c0c13c311f9_Method">
    <vt:lpwstr>Privileged</vt:lpwstr>
  </property>
  <property fmtid="{D5CDD505-2E9C-101B-9397-08002B2CF9AE}" pid="5" name="MSIP_Label_5b1b4d79-6677-4a21-ad35-2c0c13c311f9_Name">
    <vt:lpwstr>Public data</vt:lpwstr>
  </property>
  <property fmtid="{D5CDD505-2E9C-101B-9397-08002B2CF9AE}" pid="6" name="MSIP_Label_5b1b4d79-6677-4a21-ad35-2c0c13c311f9_SiteId">
    <vt:lpwstr>d16881ee-d114-4fff-9c4c-6138734b2ee4</vt:lpwstr>
  </property>
  <property fmtid="{D5CDD505-2E9C-101B-9397-08002B2CF9AE}" pid="7" name="MSIP_Label_5b1b4d79-6677-4a21-ad35-2c0c13c311f9_ActionId">
    <vt:lpwstr>5ff94222-ff2b-49a9-adaf-1122c9385421</vt:lpwstr>
  </property>
  <property fmtid="{D5CDD505-2E9C-101B-9397-08002B2CF9AE}" pid="8" name="MSIP_Label_5b1b4d79-6677-4a21-ad35-2c0c13c311f9_ContentBits">
    <vt:lpwstr>0</vt:lpwstr>
  </property>
</Properties>
</file>